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5,08,25 Кумыкова\"/>
    </mc:Choice>
  </mc:AlternateContent>
  <xr:revisionPtr revIDLastSave="0" documentId="13_ncr:1_{EE7A0232-8391-4947-BCD5-5D081DDA82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Y494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Y357" i="1" s="1"/>
  <c r="P355" i="1"/>
  <c r="X353" i="1"/>
  <c r="X352" i="1"/>
  <c r="BO351" i="1"/>
  <c r="BM351" i="1"/>
  <c r="Y351" i="1"/>
  <c r="BP351" i="1" s="1"/>
  <c r="P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Z347" i="1"/>
  <c r="Y347" i="1"/>
  <c r="BP347" i="1" s="1"/>
  <c r="P347" i="1"/>
  <c r="BO346" i="1"/>
  <c r="BM346" i="1"/>
  <c r="Y346" i="1"/>
  <c r="BP346" i="1" s="1"/>
  <c r="P346" i="1"/>
  <c r="BO345" i="1"/>
  <c r="BN345" i="1"/>
  <c r="BM345" i="1"/>
  <c r="Z345" i="1"/>
  <c r="Y345" i="1"/>
  <c r="T516" i="1" s="1"/>
  <c r="P345" i="1"/>
  <c r="X341" i="1"/>
  <c r="X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S516" i="1" s="1"/>
  <c r="P337" i="1"/>
  <c r="X334" i="1"/>
  <c r="X333" i="1"/>
  <c r="BO332" i="1"/>
  <c r="BM332" i="1"/>
  <c r="Y332" i="1"/>
  <c r="BP332" i="1" s="1"/>
  <c r="P332" i="1"/>
  <c r="BO331" i="1"/>
  <c r="BM331" i="1"/>
  <c r="Z331" i="1"/>
  <c r="Y331" i="1"/>
  <c r="BP331" i="1" s="1"/>
  <c r="P331" i="1"/>
  <c r="BO330" i="1"/>
  <c r="BM330" i="1"/>
  <c r="Y330" i="1"/>
  <c r="Y334" i="1" s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O323" i="1"/>
  <c r="BM323" i="1"/>
  <c r="Y323" i="1"/>
  <c r="Y328" i="1" s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BP318" i="1" s="1"/>
  <c r="P318" i="1"/>
  <c r="BP317" i="1"/>
  <c r="BO317" i="1"/>
  <c r="BN317" i="1"/>
  <c r="BM317" i="1"/>
  <c r="Z317" i="1"/>
  <c r="Y317" i="1"/>
  <c r="Y320" i="1" s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Y314" i="1" s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Y306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Y271" i="1" s="1"/>
  <c r="P269" i="1"/>
  <c r="BP268" i="1"/>
  <c r="BO268" i="1"/>
  <c r="BN268" i="1"/>
  <c r="BM268" i="1"/>
  <c r="Z268" i="1"/>
  <c r="Y268" i="1"/>
  <c r="O516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48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6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1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6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6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6" i="1"/>
  <c r="X507" i="1"/>
  <c r="X508" i="1"/>
  <c r="X510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6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Z171" i="1" s="1"/>
  <c r="BN163" i="1"/>
  <c r="Z165" i="1"/>
  <c r="BN165" i="1"/>
  <c r="Z167" i="1"/>
  <c r="BN167" i="1"/>
  <c r="Z169" i="1"/>
  <c r="BN169" i="1"/>
  <c r="Y172" i="1"/>
  <c r="Z175" i="1"/>
  <c r="Z177" i="1" s="1"/>
  <c r="BN175" i="1"/>
  <c r="Y507" i="1" s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Y204" i="1"/>
  <c r="Z196" i="1"/>
  <c r="BN196" i="1"/>
  <c r="Z198" i="1"/>
  <c r="BN198" i="1"/>
  <c r="BP199" i="1"/>
  <c r="BN199" i="1"/>
  <c r="BP201" i="1"/>
  <c r="BN201" i="1"/>
  <c r="Z201" i="1"/>
  <c r="Y216" i="1"/>
  <c r="BP209" i="1"/>
  <c r="BN209" i="1"/>
  <c r="Z209" i="1"/>
  <c r="F9" i="1"/>
  <c r="J9" i="1"/>
  <c r="Y45" i="1"/>
  <c r="Y58" i="1"/>
  <c r="Y510" i="1" s="1"/>
  <c r="Y93" i="1"/>
  <c r="Y132" i="1"/>
  <c r="Z203" i="1"/>
  <c r="Y203" i="1"/>
  <c r="Y215" i="1"/>
  <c r="BP207" i="1"/>
  <c r="Y508" i="1" s="1"/>
  <c r="BN207" i="1"/>
  <c r="Z207" i="1"/>
  <c r="Z215" i="1" s="1"/>
  <c r="Z271" i="1"/>
  <c r="Z211" i="1"/>
  <c r="BN211" i="1"/>
  <c r="Z213" i="1"/>
  <c r="BN213" i="1"/>
  <c r="Z219" i="1"/>
  <c r="Z220" i="1" s="1"/>
  <c r="BN219" i="1"/>
  <c r="BP219" i="1"/>
  <c r="Z224" i="1"/>
  <c r="Z231" i="1" s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Z247" i="1" s="1"/>
  <c r="BN244" i="1"/>
  <c r="BP244" i="1"/>
  <c r="Z246" i="1"/>
  <c r="BN246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Z269" i="1"/>
  <c r="BN269" i="1"/>
  <c r="BP269" i="1"/>
  <c r="Y272" i="1"/>
  <c r="Y277" i="1"/>
  <c r="Y286" i="1"/>
  <c r="R516" i="1"/>
  <c r="Z290" i="1"/>
  <c r="Z296" i="1" s="1"/>
  <c r="BN290" i="1"/>
  <c r="Z292" i="1"/>
  <c r="BN292" i="1"/>
  <c r="Z294" i="1"/>
  <c r="BN294" i="1"/>
  <c r="Y297" i="1"/>
  <c r="Z300" i="1"/>
  <c r="Z306" i="1" s="1"/>
  <c r="BN300" i="1"/>
  <c r="Z302" i="1"/>
  <c r="BN302" i="1"/>
  <c r="Z304" i="1"/>
  <c r="BN304" i="1"/>
  <c r="Y307" i="1"/>
  <c r="Z310" i="1"/>
  <c r="Z314" i="1" s="1"/>
  <c r="BN310" i="1"/>
  <c r="Z312" i="1"/>
  <c r="BN312" i="1"/>
  <c r="Y315" i="1"/>
  <c r="Z318" i="1"/>
  <c r="Z320" i="1" s="1"/>
  <c r="BN318" i="1"/>
  <c r="Y321" i="1"/>
  <c r="Z323" i="1"/>
  <c r="Z327" i="1" s="1"/>
  <c r="BN323" i="1"/>
  <c r="BP323" i="1"/>
  <c r="Z324" i="1"/>
  <c r="BN324" i="1"/>
  <c r="Z326" i="1"/>
  <c r="BN326" i="1"/>
  <c r="Y327" i="1"/>
  <c r="Z330" i="1"/>
  <c r="Z333" i="1" s="1"/>
  <c r="BN330" i="1"/>
  <c r="BP330" i="1"/>
  <c r="Z332" i="1"/>
  <c r="BN332" i="1"/>
  <c r="Y333" i="1"/>
  <c r="Z337" i="1"/>
  <c r="BN337" i="1"/>
  <c r="BP337" i="1"/>
  <c r="Z339" i="1"/>
  <c r="BN339" i="1"/>
  <c r="Y340" i="1"/>
  <c r="BP345" i="1"/>
  <c r="BN347" i="1"/>
  <c r="Z349" i="1"/>
  <c r="BN349" i="1"/>
  <c r="Z351" i="1"/>
  <c r="BN351" i="1"/>
  <c r="Y352" i="1"/>
  <c r="Y358" i="1"/>
  <c r="Y362" i="1"/>
  <c r="BP371" i="1"/>
  <c r="BN371" i="1"/>
  <c r="Z371" i="1"/>
  <c r="Z373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AB516" i="1"/>
  <c r="Y504" i="1"/>
  <c r="BP503" i="1"/>
  <c r="BN503" i="1"/>
  <c r="Z503" i="1"/>
  <c r="Z504" i="1" s="1"/>
  <c r="Y505" i="1"/>
  <c r="W516" i="1"/>
  <c r="Y232" i="1"/>
  <c r="Y257" i="1"/>
  <c r="Y264" i="1"/>
  <c r="Y296" i="1"/>
  <c r="BN331" i="1"/>
  <c r="Z338" i="1"/>
  <c r="BN338" i="1"/>
  <c r="Y341" i="1"/>
  <c r="Z346" i="1"/>
  <c r="Z352" i="1" s="1"/>
  <c r="BN346" i="1"/>
  <c r="Z348" i="1"/>
  <c r="BN348" i="1"/>
  <c r="Z350" i="1"/>
  <c r="BN350" i="1"/>
  <c r="Y353" i="1"/>
  <c r="Z356" i="1"/>
  <c r="Z357" i="1" s="1"/>
  <c r="BN356" i="1"/>
  <c r="Z360" i="1"/>
  <c r="Z362" i="1" s="1"/>
  <c r="BN360" i="1"/>
  <c r="BP360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Z447" i="1" s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Z478" i="1" s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Y509" i="1" l="1"/>
  <c r="Z463" i="1"/>
  <c r="Z418" i="1"/>
  <c r="Z340" i="1"/>
  <c r="X509" i="1"/>
  <c r="Z401" i="1"/>
  <c r="Z264" i="1"/>
  <c r="Z256" i="1"/>
  <c r="Z121" i="1"/>
  <c r="Z114" i="1"/>
  <c r="Z92" i="1"/>
  <c r="Z58" i="1"/>
  <c r="Z44" i="1"/>
  <c r="Z511" i="1" s="1"/>
  <c r="Y506" i="1"/>
</calcChain>
</file>

<file path=xl/sharedStrings.xml><?xml version="1.0" encoding="utf-8"?>
<sst xmlns="http://schemas.openxmlformats.org/spreadsheetml/2006/main" count="2241" uniqueCount="798">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</sst>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7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834" t="s">
        <v>0</v>
      </c>
      <c r="E1" s="622"/>
      <c r="F1" s="622"/>
      <c r="G1" s="12" t="s">
        <v>1</v>
      </c>
      <c r="H1" s="83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874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791" t="s">
        <v>8</v>
      </c>
      <c r="B5" s="663"/>
      <c r="C5" s="587"/>
      <c r="D5" s="679"/>
      <c r="E5" s="681"/>
      <c r="F5" s="636" t="s">
        <v>9</v>
      </c>
      <c r="G5" s="587"/>
      <c r="H5" s="679"/>
      <c r="I5" s="680"/>
      <c r="J5" s="680"/>
      <c r="K5" s="680"/>
      <c r="L5" s="680"/>
      <c r="M5" s="681"/>
      <c r="N5" s="58"/>
      <c r="P5" s="24" t="s">
        <v>10</v>
      </c>
      <c r="Q5" s="614">
        <v>45897</v>
      </c>
      <c r="R5" s="615"/>
      <c r="T5" s="761" t="s">
        <v>11</v>
      </c>
      <c r="U5" s="573"/>
      <c r="V5" s="763" t="s">
        <v>12</v>
      </c>
      <c r="W5" s="615"/>
      <c r="AB5" s="51"/>
      <c r="AC5" s="51"/>
      <c r="AD5" s="51"/>
      <c r="AE5" s="51"/>
    </row>
    <row r="6" spans="1:32" s="556" customFormat="1" ht="24" customHeight="1" x14ac:dyDescent="0.2">
      <c r="A6" s="791" t="s">
        <v>13</v>
      </c>
      <c r="B6" s="663"/>
      <c r="C6" s="587"/>
      <c r="D6" s="684" t="s">
        <v>14</v>
      </c>
      <c r="E6" s="685"/>
      <c r="F6" s="685"/>
      <c r="G6" s="685"/>
      <c r="H6" s="685"/>
      <c r="I6" s="685"/>
      <c r="J6" s="685"/>
      <c r="K6" s="685"/>
      <c r="L6" s="685"/>
      <c r="M6" s="615"/>
      <c r="N6" s="59"/>
      <c r="P6" s="24" t="s">
        <v>15</v>
      </c>
      <c r="Q6" s="620" t="str">
        <f>IF(Q5=0," ",CHOOSE(WEEKDAY(Q5,2),"Понедельник","Вторник","Среда","Четверг","Пятница","Суббота","Воскресенье"))</f>
        <v>Четверг</v>
      </c>
      <c r="R6" s="575"/>
      <c r="T6" s="771" t="s">
        <v>16</v>
      </c>
      <c r="U6" s="573"/>
      <c r="V6" s="694" t="s">
        <v>17</v>
      </c>
      <c r="W6" s="695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850" t="str">
        <f>IFERROR(VLOOKUP(DeliveryAddress,Table,3,0),1)</f>
        <v>1</v>
      </c>
      <c r="E7" s="851"/>
      <c r="F7" s="851"/>
      <c r="G7" s="851"/>
      <c r="H7" s="851"/>
      <c r="I7" s="851"/>
      <c r="J7" s="851"/>
      <c r="K7" s="851"/>
      <c r="L7" s="851"/>
      <c r="M7" s="766"/>
      <c r="N7" s="60"/>
      <c r="P7" s="24"/>
      <c r="Q7" s="42"/>
      <c r="R7" s="42"/>
      <c r="T7" s="572"/>
      <c r="U7" s="573"/>
      <c r="V7" s="696"/>
      <c r="W7" s="697"/>
      <c r="AB7" s="51"/>
      <c r="AC7" s="51"/>
      <c r="AD7" s="51"/>
      <c r="AE7" s="51"/>
    </row>
    <row r="8" spans="1:32" s="556" customFormat="1" ht="25.5" customHeight="1" x14ac:dyDescent="0.2">
      <c r="A8" s="590" t="s">
        <v>18</v>
      </c>
      <c r="B8" s="569"/>
      <c r="C8" s="570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65">
        <v>0.41666666666666669</v>
      </c>
      <c r="R8" s="766"/>
      <c r="T8" s="572"/>
      <c r="U8" s="573"/>
      <c r="V8" s="696"/>
      <c r="W8" s="697"/>
      <c r="AB8" s="51"/>
      <c r="AC8" s="51"/>
      <c r="AD8" s="51"/>
      <c r="AE8" s="51"/>
    </row>
    <row r="9" spans="1:32" s="556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50"/>
      <c r="E9" s="651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732" t="str">
        <f>IF(AND($A$9="Тип доверенности/получателя при получении в адресе перегруза:",$D$9="Разовая доверенность"),"Введите ФИО","")</f>
        <v/>
      </c>
      <c r="I9" s="651"/>
      <c r="J9" s="7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1"/>
      <c r="L9" s="651"/>
      <c r="M9" s="651"/>
      <c r="N9" s="557"/>
      <c r="P9" s="26" t="s">
        <v>21</v>
      </c>
      <c r="Q9" s="805"/>
      <c r="R9" s="640"/>
      <c r="T9" s="572"/>
      <c r="U9" s="573"/>
      <c r="V9" s="698"/>
      <c r="W9" s="699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50"/>
      <c r="E10" s="651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05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72"/>
      <c r="R10" s="773"/>
      <c r="U10" s="24" t="s">
        <v>23</v>
      </c>
      <c r="V10" s="867" t="s">
        <v>24</v>
      </c>
      <c r="W10" s="695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8"/>
      <c r="R11" s="615"/>
      <c r="U11" s="24" t="s">
        <v>27</v>
      </c>
      <c r="V11" s="639" t="s">
        <v>28</v>
      </c>
      <c r="W11" s="640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39" t="s">
        <v>29</v>
      </c>
      <c r="B12" s="663"/>
      <c r="C12" s="663"/>
      <c r="D12" s="663"/>
      <c r="E12" s="663"/>
      <c r="F12" s="663"/>
      <c r="G12" s="663"/>
      <c r="H12" s="663"/>
      <c r="I12" s="663"/>
      <c r="J12" s="663"/>
      <c r="K12" s="663"/>
      <c r="L12" s="663"/>
      <c r="M12" s="587"/>
      <c r="N12" s="62"/>
      <c r="P12" s="24" t="s">
        <v>30</v>
      </c>
      <c r="Q12" s="765"/>
      <c r="R12" s="766"/>
      <c r="S12" s="23"/>
      <c r="U12" s="24"/>
      <c r="V12" s="622"/>
      <c r="W12" s="572"/>
      <c r="AB12" s="51"/>
      <c r="AC12" s="51"/>
      <c r="AD12" s="51"/>
      <c r="AE12" s="51"/>
    </row>
    <row r="13" spans="1:32" s="556" customFormat="1" ht="23.25" customHeight="1" x14ac:dyDescent="0.2">
      <c r="A13" s="739" t="s">
        <v>31</v>
      </c>
      <c r="B13" s="663"/>
      <c r="C13" s="663"/>
      <c r="D13" s="663"/>
      <c r="E13" s="663"/>
      <c r="F13" s="663"/>
      <c r="G13" s="663"/>
      <c r="H13" s="663"/>
      <c r="I13" s="663"/>
      <c r="J13" s="663"/>
      <c r="K13" s="663"/>
      <c r="L13" s="663"/>
      <c r="M13" s="587"/>
      <c r="N13" s="62"/>
      <c r="O13" s="26"/>
      <c r="P13" s="26" t="s">
        <v>32</v>
      </c>
      <c r="Q13" s="639"/>
      <c r="R13" s="6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39" t="s">
        <v>33</v>
      </c>
      <c r="B14" s="663"/>
      <c r="C14" s="663"/>
      <c r="D14" s="663"/>
      <c r="E14" s="663"/>
      <c r="F14" s="663"/>
      <c r="G14" s="663"/>
      <c r="H14" s="663"/>
      <c r="I14" s="663"/>
      <c r="J14" s="663"/>
      <c r="K14" s="663"/>
      <c r="L14" s="663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1" t="s">
        <v>34</v>
      </c>
      <c r="B15" s="663"/>
      <c r="C15" s="663"/>
      <c r="D15" s="663"/>
      <c r="E15" s="663"/>
      <c r="F15" s="663"/>
      <c r="G15" s="663"/>
      <c r="H15" s="663"/>
      <c r="I15" s="663"/>
      <c r="J15" s="663"/>
      <c r="K15" s="663"/>
      <c r="L15" s="663"/>
      <c r="M15" s="587"/>
      <c r="N15" s="63"/>
      <c r="P15" s="78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36</v>
      </c>
      <c r="B17" s="595" t="s">
        <v>37</v>
      </c>
      <c r="C17" s="792" t="s">
        <v>38</v>
      </c>
      <c r="D17" s="595" t="s">
        <v>39</v>
      </c>
      <c r="E17" s="596"/>
      <c r="F17" s="595" t="s">
        <v>40</v>
      </c>
      <c r="G17" s="595" t="s">
        <v>41</v>
      </c>
      <c r="H17" s="595" t="s">
        <v>42</v>
      </c>
      <c r="I17" s="595" t="s">
        <v>43</v>
      </c>
      <c r="J17" s="595" t="s">
        <v>44</v>
      </c>
      <c r="K17" s="595" t="s">
        <v>45</v>
      </c>
      <c r="L17" s="595" t="s">
        <v>46</v>
      </c>
      <c r="M17" s="595" t="s">
        <v>47</v>
      </c>
      <c r="N17" s="595" t="s">
        <v>48</v>
      </c>
      <c r="O17" s="595" t="s">
        <v>49</v>
      </c>
      <c r="P17" s="595" t="s">
        <v>50</v>
      </c>
      <c r="Q17" s="894"/>
      <c r="R17" s="894"/>
      <c r="S17" s="894"/>
      <c r="T17" s="596"/>
      <c r="U17" s="586" t="s">
        <v>51</v>
      </c>
      <c r="V17" s="587"/>
      <c r="W17" s="595" t="s">
        <v>52</v>
      </c>
      <c r="X17" s="595" t="s">
        <v>53</v>
      </c>
      <c r="Y17" s="588" t="s">
        <v>54</v>
      </c>
      <c r="Z17" s="703" t="s">
        <v>55</v>
      </c>
      <c r="AA17" s="628" t="s">
        <v>56</v>
      </c>
      <c r="AB17" s="628" t="s">
        <v>57</v>
      </c>
      <c r="AC17" s="628" t="s">
        <v>58</v>
      </c>
      <c r="AD17" s="628" t="s">
        <v>59</v>
      </c>
      <c r="AE17" s="629"/>
      <c r="AF17" s="630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597"/>
      <c r="E18" s="598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597"/>
      <c r="Q18" s="895"/>
      <c r="R18" s="895"/>
      <c r="S18" s="895"/>
      <c r="T18" s="598"/>
      <c r="U18" s="67" t="s">
        <v>61</v>
      </c>
      <c r="V18" s="67" t="s">
        <v>62</v>
      </c>
      <c r="W18" s="599"/>
      <c r="X18" s="599"/>
      <c r="Y18" s="589"/>
      <c r="Z18" s="704"/>
      <c r="AA18" s="706"/>
      <c r="AB18" s="706"/>
      <c r="AC18" s="706"/>
      <c r="AD18" s="631"/>
      <c r="AE18" s="632"/>
      <c r="AF18" s="633"/>
      <c r="AG18" s="66"/>
      <c r="BD18" s="65"/>
    </row>
    <row r="19" spans="1:68" ht="27.75" customHeight="1" x14ac:dyDescent="0.2">
      <c r="A19" s="634" t="s">
        <v>63</v>
      </c>
      <c r="B19" s="635"/>
      <c r="C19" s="635"/>
      <c r="D19" s="635"/>
      <c r="E19" s="635"/>
      <c r="F19" s="635"/>
      <c r="G19" s="635"/>
      <c r="H19" s="635"/>
      <c r="I19" s="635"/>
      <c r="J19" s="635"/>
      <c r="K19" s="635"/>
      <c r="L19" s="635"/>
      <c r="M19" s="635"/>
      <c r="N19" s="635"/>
      <c r="O19" s="635"/>
      <c r="P19" s="635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48"/>
      <c r="AB19" s="48"/>
      <c r="AC19" s="48"/>
    </row>
    <row r="20" spans="1:68" ht="16.5" customHeight="1" x14ac:dyDescent="0.25">
      <c r="A20" s="579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80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4">
        <v>4680115886643</v>
      </c>
      <c r="E22" s="575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6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7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7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80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4">
        <v>4680115885912</v>
      </c>
      <c r="E26" s="575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4">
        <v>4607091388237</v>
      </c>
      <c r="E27" s="575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4">
        <v>4680115886230</v>
      </c>
      <c r="E28" s="575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4">
        <v>4680115886247</v>
      </c>
      <c r="E29" s="575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4">
        <v>4680115885905</v>
      </c>
      <c r="E30" s="575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4">
        <v>4607091388244</v>
      </c>
      <c r="E31" s="575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6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77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7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80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4">
        <v>4607091388503</v>
      </c>
      <c r="E35" s="575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6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77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7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34" t="s">
        <v>100</v>
      </c>
      <c r="B38" s="635"/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  <c r="O38" s="635"/>
      <c r="P38" s="635"/>
      <c r="Q38" s="635"/>
      <c r="R38" s="635"/>
      <c r="S38" s="635"/>
      <c r="T38" s="635"/>
      <c r="U38" s="635"/>
      <c r="V38" s="635"/>
      <c r="W38" s="635"/>
      <c r="X38" s="635"/>
      <c r="Y38" s="635"/>
      <c r="Z38" s="635"/>
      <c r="AA38" s="48"/>
      <c r="AB38" s="48"/>
      <c r="AC38" s="48"/>
    </row>
    <row r="39" spans="1:68" ht="16.5" customHeight="1" x14ac:dyDescent="0.25">
      <c r="A39" s="579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80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4">
        <v>4607091385670</v>
      </c>
      <c r="E41" s="575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150</v>
      </c>
      <c r="Y41" s="560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4">
        <v>4607091385687</v>
      </c>
      <c r="E42" s="575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8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80</v>
      </c>
      <c r="Y42" s="56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74">
        <v>4680115882539</v>
      </c>
      <c r="E43" s="575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8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6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7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61">
        <f>IFERROR(X41/H41,"0")+IFERROR(X42/H42,"0")+IFERROR(X43/H43,"0")</f>
        <v>33.888888888888886</v>
      </c>
      <c r="Y44" s="561">
        <f>IFERROR(Y41/H41,"0")+IFERROR(Y42/H42,"0")+IFERROR(Y43/H43,"0")</f>
        <v>34</v>
      </c>
      <c r="Z44" s="561">
        <f>IFERROR(IF(Z41="",0,Z41),"0")+IFERROR(IF(Z42="",0,Z42),"0")+IFERROR(IF(Z43="",0,Z43),"0")</f>
        <v>0.44612000000000002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77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61">
        <f>IFERROR(SUM(X41:X43),"0")</f>
        <v>230</v>
      </c>
      <c r="Y45" s="561">
        <f>IFERROR(SUM(Y41:Y43),"0")</f>
        <v>231.20000000000002</v>
      </c>
      <c r="Z45" s="37"/>
      <c r="AA45" s="562"/>
      <c r="AB45" s="562"/>
      <c r="AC45" s="562"/>
    </row>
    <row r="46" spans="1:68" ht="14.25" customHeight="1" x14ac:dyDescent="0.25">
      <c r="A46" s="580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74">
        <v>4680115884915</v>
      </c>
      <c r="E47" s="575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6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77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77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9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80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74">
        <v>4680115885882</v>
      </c>
      <c r="E52" s="575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50</v>
      </c>
      <c r="Y52" s="560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74">
        <v>4680115881426</v>
      </c>
      <c r="E53" s="575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81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100</v>
      </c>
      <c r="Y53" s="56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74">
        <v>4680115880283</v>
      </c>
      <c r="E54" s="575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74">
        <v>4680115881525</v>
      </c>
      <c r="E55" s="575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74">
        <v>4680115885899</v>
      </c>
      <c r="E56" s="575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6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74">
        <v>4680115881419</v>
      </c>
      <c r="E57" s="575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6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90</v>
      </c>
      <c r="Y57" s="560">
        <f t="shared" si="6"/>
        <v>90</v>
      </c>
      <c r="Z57" s="36">
        <f>IFERROR(IF(Y57=0,"",ROUNDUP(Y57/H57,0)*0.00902),"")</f>
        <v>0.1804</v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94.199999999999989</v>
      </c>
      <c r="BN57" s="64">
        <f t="shared" si="8"/>
        <v>94.199999999999989</v>
      </c>
      <c r="BO57" s="64">
        <f t="shared" si="9"/>
        <v>0.15151515151515152</v>
      </c>
      <c r="BP57" s="64">
        <f t="shared" si="10"/>
        <v>0.15151515151515152</v>
      </c>
    </row>
    <row r="58" spans="1:68" x14ac:dyDescent="0.2">
      <c r="A58" s="576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77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61">
        <f>IFERROR(X52/H52,"0")+IFERROR(X53/H53,"0")+IFERROR(X54/H54,"0")+IFERROR(X55/H55,"0")+IFERROR(X56/H56,"0")+IFERROR(X57/H57,"0")</f>
        <v>33.723544973544975</v>
      </c>
      <c r="Y58" s="561">
        <f>IFERROR(Y52/H52,"0")+IFERROR(Y53/H53,"0")+IFERROR(Y54/H54,"0")+IFERROR(Y55/H55,"0")+IFERROR(Y56/H56,"0")+IFERROR(Y57/H57,"0")</f>
        <v>35</v>
      </c>
      <c r="Z58" s="561">
        <f>IFERROR(IF(Z52="",0,Z52),"0")+IFERROR(IF(Z53="",0,Z53),"0")+IFERROR(IF(Z54="",0,Z54),"0")+IFERROR(IF(Z55="",0,Z55),"0")+IFERROR(IF(Z56="",0,Z56),"0")+IFERROR(IF(Z57="",0,Z57),"0")</f>
        <v>0.46510000000000001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77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61">
        <f>IFERROR(SUM(X52:X57),"0")</f>
        <v>240</v>
      </c>
      <c r="Y59" s="561">
        <f>IFERROR(SUM(Y52:Y57),"0")</f>
        <v>254</v>
      </c>
      <c r="Z59" s="37"/>
      <c r="AA59" s="562"/>
      <c r="AB59" s="562"/>
      <c r="AC59" s="562"/>
    </row>
    <row r="60" spans="1:68" ht="14.25" customHeight="1" x14ac:dyDescent="0.25">
      <c r="A60" s="580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74">
        <v>4680115881440</v>
      </c>
      <c r="E61" s="575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7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74">
        <v>4680115882751</v>
      </c>
      <c r="E62" s="575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74">
        <v>4680115885950</v>
      </c>
      <c r="E63" s="575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74">
        <v>4680115881433</v>
      </c>
      <c r="E64" s="575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27</v>
      </c>
      <c r="Y64" s="560">
        <f>IFERROR(IF(X64="",0,CEILING((X64/$H64),1)*$H64),"")</f>
        <v>27</v>
      </c>
      <c r="Z64" s="36">
        <f>IFERROR(IF(Y64=0,"",ROUNDUP(Y64/H64,0)*0.00651),"")</f>
        <v>6.5100000000000005E-2</v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28.799999999999994</v>
      </c>
      <c r="BN64" s="64">
        <f>IFERROR(Y64*I64/H64,"0")</f>
        <v>28.799999999999994</v>
      </c>
      <c r="BO64" s="64">
        <f>IFERROR(1/J64*(X64/H64),"0")</f>
        <v>5.4945054945054951E-2</v>
      </c>
      <c r="BP64" s="64">
        <f>IFERROR(1/J64*(Y64/H64),"0")</f>
        <v>5.4945054945054951E-2</v>
      </c>
    </row>
    <row r="65" spans="1:68" x14ac:dyDescent="0.2">
      <c r="A65" s="576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77"/>
      <c r="P65" s="568" t="s">
        <v>71</v>
      </c>
      <c r="Q65" s="569"/>
      <c r="R65" s="569"/>
      <c r="S65" s="569"/>
      <c r="T65" s="569"/>
      <c r="U65" s="569"/>
      <c r="V65" s="570"/>
      <c r="W65" s="37" t="s">
        <v>72</v>
      </c>
      <c r="X65" s="561">
        <f>IFERROR(X61/H61,"0")+IFERROR(X62/H62,"0")+IFERROR(X63/H63,"0")+IFERROR(X64/H64,"0")</f>
        <v>10</v>
      </c>
      <c r="Y65" s="561">
        <f>IFERROR(Y61/H61,"0")+IFERROR(Y62/H62,"0")+IFERROR(Y63/H63,"0")+IFERROR(Y64/H64,"0")</f>
        <v>10</v>
      </c>
      <c r="Z65" s="561">
        <f>IFERROR(IF(Z61="",0,Z61),"0")+IFERROR(IF(Z62="",0,Z62),"0")+IFERROR(IF(Z63="",0,Z63),"0")+IFERROR(IF(Z64="",0,Z64),"0")</f>
        <v>6.5100000000000005E-2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77"/>
      <c r="P66" s="568" t="s">
        <v>71</v>
      </c>
      <c r="Q66" s="569"/>
      <c r="R66" s="569"/>
      <c r="S66" s="569"/>
      <c r="T66" s="569"/>
      <c r="U66" s="569"/>
      <c r="V66" s="570"/>
      <c r="W66" s="37" t="s">
        <v>69</v>
      </c>
      <c r="X66" s="561">
        <f>IFERROR(SUM(X61:X64),"0")</f>
        <v>27</v>
      </c>
      <c r="Y66" s="561">
        <f>IFERROR(SUM(Y61:Y64),"0")</f>
        <v>27</v>
      </c>
      <c r="Z66" s="37"/>
      <c r="AA66" s="562"/>
      <c r="AB66" s="562"/>
      <c r="AC66" s="562"/>
    </row>
    <row r="67" spans="1:68" ht="14.25" customHeight="1" x14ac:dyDescent="0.25">
      <c r="A67" s="580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74">
        <v>4680115885073</v>
      </c>
      <c r="E68" s="575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74">
        <v>4680115885059</v>
      </c>
      <c r="E69" s="575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74">
        <v>4680115885097</v>
      </c>
      <c r="E70" s="575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6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77"/>
      <c r="P71" s="568" t="s">
        <v>71</v>
      </c>
      <c r="Q71" s="569"/>
      <c r="R71" s="569"/>
      <c r="S71" s="569"/>
      <c r="T71" s="569"/>
      <c r="U71" s="569"/>
      <c r="V71" s="570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77"/>
      <c r="P72" s="568" t="s">
        <v>71</v>
      </c>
      <c r="Q72" s="569"/>
      <c r="R72" s="569"/>
      <c r="S72" s="569"/>
      <c r="T72" s="569"/>
      <c r="U72" s="569"/>
      <c r="V72" s="570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80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74">
        <v>4680115881891</v>
      </c>
      <c r="E74" s="575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74">
        <v>4680115885769</v>
      </c>
      <c r="E75" s="575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74">
        <v>4680115884410</v>
      </c>
      <c r="E76" s="575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74">
        <v>4680115884311</v>
      </c>
      <c r="E77" s="575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74">
        <v>4680115885929</v>
      </c>
      <c r="E78" s="575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74">
        <v>4680115884403</v>
      </c>
      <c r="E79" s="575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6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7"/>
      <c r="P80" s="568" t="s">
        <v>71</v>
      </c>
      <c r="Q80" s="569"/>
      <c r="R80" s="569"/>
      <c r="S80" s="569"/>
      <c r="T80" s="569"/>
      <c r="U80" s="569"/>
      <c r="V80" s="570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77"/>
      <c r="P81" s="568" t="s">
        <v>71</v>
      </c>
      <c r="Q81" s="569"/>
      <c r="R81" s="569"/>
      <c r="S81" s="569"/>
      <c r="T81" s="569"/>
      <c r="U81" s="569"/>
      <c r="V81" s="570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80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74">
        <v>4680115881532</v>
      </c>
      <c r="E83" s="575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74">
        <v>4680115881464</v>
      </c>
      <c r="E84" s="575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6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7"/>
      <c r="P85" s="568" t="s">
        <v>71</v>
      </c>
      <c r="Q85" s="569"/>
      <c r="R85" s="569"/>
      <c r="S85" s="569"/>
      <c r="T85" s="569"/>
      <c r="U85" s="569"/>
      <c r="V85" s="570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77"/>
      <c r="P86" s="568" t="s">
        <v>71</v>
      </c>
      <c r="Q86" s="569"/>
      <c r="R86" s="569"/>
      <c r="S86" s="569"/>
      <c r="T86" s="569"/>
      <c r="U86" s="569"/>
      <c r="V86" s="570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9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80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74">
        <v>4680115881327</v>
      </c>
      <c r="E89" s="575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120</v>
      </c>
      <c r="Y89" s="560">
        <f>IFERROR(IF(X89="",0,CEILING((X89/$H89),1)*$H89),"")</f>
        <v>129.60000000000002</v>
      </c>
      <c r="Z89" s="36">
        <f>IFERROR(IF(Y89=0,"",ROUNDUP(Y89/H89,0)*0.01898),"")</f>
        <v>0.22776000000000002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124.83333333333331</v>
      </c>
      <c r="BN89" s="64">
        <f>IFERROR(Y89*I89/H89,"0")</f>
        <v>134.82000000000002</v>
      </c>
      <c r="BO89" s="64">
        <f>IFERROR(1/J89*(X89/H89),"0")</f>
        <v>0.1736111111111111</v>
      </c>
      <c r="BP89" s="64">
        <f>IFERROR(1/J89*(Y89/H89),"0")</f>
        <v>0.18750000000000003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74">
        <v>4680115881518</v>
      </c>
      <c r="E90" s="575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74">
        <v>4680115881303</v>
      </c>
      <c r="E91" s="575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50</v>
      </c>
      <c r="Y91" s="560">
        <f>IFERROR(IF(X91="",0,CEILING((X91/$H91),1)*$H91),"")</f>
        <v>54</v>
      </c>
      <c r="Z91" s="36">
        <f>IFERROR(IF(Y91=0,"",ROUNDUP(Y91/H91,0)*0.00902),"")</f>
        <v>0.10824</v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52.333333333333336</v>
      </c>
      <c r="BN91" s="64">
        <f>IFERROR(Y91*I91/H91,"0")</f>
        <v>56.52</v>
      </c>
      <c r="BO91" s="64">
        <f>IFERROR(1/J91*(X91/H91),"0")</f>
        <v>8.4175084175084181E-2</v>
      </c>
      <c r="BP91" s="64">
        <f>IFERROR(1/J91*(Y91/H91),"0")</f>
        <v>9.0909090909090912E-2</v>
      </c>
    </row>
    <row r="92" spans="1:68" x14ac:dyDescent="0.2">
      <c r="A92" s="576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77"/>
      <c r="P92" s="568" t="s">
        <v>71</v>
      </c>
      <c r="Q92" s="569"/>
      <c r="R92" s="569"/>
      <c r="S92" s="569"/>
      <c r="T92" s="569"/>
      <c r="U92" s="569"/>
      <c r="V92" s="570"/>
      <c r="W92" s="37" t="s">
        <v>72</v>
      </c>
      <c r="X92" s="561">
        <f>IFERROR(X89/H89,"0")+IFERROR(X90/H90,"0")+IFERROR(X91/H91,"0")</f>
        <v>22.222222222222221</v>
      </c>
      <c r="Y92" s="561">
        <f>IFERROR(Y89/H89,"0")+IFERROR(Y90/H90,"0")+IFERROR(Y91/H91,"0")</f>
        <v>24</v>
      </c>
      <c r="Z92" s="561">
        <f>IFERROR(IF(Z89="",0,Z89),"0")+IFERROR(IF(Z90="",0,Z90),"0")+IFERROR(IF(Z91="",0,Z91),"0")</f>
        <v>0.33600000000000002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77"/>
      <c r="P93" s="568" t="s">
        <v>71</v>
      </c>
      <c r="Q93" s="569"/>
      <c r="R93" s="569"/>
      <c r="S93" s="569"/>
      <c r="T93" s="569"/>
      <c r="U93" s="569"/>
      <c r="V93" s="570"/>
      <c r="W93" s="37" t="s">
        <v>69</v>
      </c>
      <c r="X93" s="561">
        <f>IFERROR(SUM(X89:X91),"0")</f>
        <v>170</v>
      </c>
      <c r="Y93" s="561">
        <f>IFERROR(SUM(Y89:Y91),"0")</f>
        <v>183.60000000000002</v>
      </c>
      <c r="Z93" s="37"/>
      <c r="AA93" s="562"/>
      <c r="AB93" s="562"/>
      <c r="AC93" s="562"/>
    </row>
    <row r="94" spans="1:68" ht="14.25" customHeight="1" x14ac:dyDescent="0.25">
      <c r="A94" s="580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74">
        <v>4607091386967</v>
      </c>
      <c r="E95" s="575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60" t="s">
        <v>190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74">
        <v>4680115884953</v>
      </c>
      <c r="E96" s="575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74">
        <v>4607091385731</v>
      </c>
      <c r="E97" s="575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74">
        <v>4607091385731</v>
      </c>
      <c r="E98" s="575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13.5</v>
      </c>
      <c r="Y98" s="560">
        <f>IFERROR(IF(X98="",0,CEILING((X98/$H98),1)*$H98),"")</f>
        <v>13.5</v>
      </c>
      <c r="Z98" s="36">
        <f>IFERROR(IF(Y98=0,"",ROUNDUP(Y98/H98,0)*0.00651),"")</f>
        <v>3.2550000000000003E-2</v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14.759999999999998</v>
      </c>
      <c r="BN98" s="64">
        <f>IFERROR(Y98*I98/H98,"0")</f>
        <v>14.759999999999998</v>
      </c>
      <c r="BO98" s="64">
        <f>IFERROR(1/J98*(X98/H98),"0")</f>
        <v>2.7472527472527476E-2</v>
      </c>
      <c r="BP98" s="64">
        <f>IFERROR(1/J98*(Y98/H98),"0")</f>
        <v>2.7472527472527476E-2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74">
        <v>4680115880894</v>
      </c>
      <c r="E99" s="575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6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77"/>
      <c r="P100" s="568" t="s">
        <v>71</v>
      </c>
      <c r="Q100" s="569"/>
      <c r="R100" s="569"/>
      <c r="S100" s="569"/>
      <c r="T100" s="569"/>
      <c r="U100" s="569"/>
      <c r="V100" s="570"/>
      <c r="W100" s="37" t="s">
        <v>72</v>
      </c>
      <c r="X100" s="561">
        <f>IFERROR(X95/H95,"0")+IFERROR(X96/H96,"0")+IFERROR(X97/H97,"0")+IFERROR(X98/H98,"0")+IFERROR(X99/H99,"0")</f>
        <v>5</v>
      </c>
      <c r="Y100" s="561">
        <f>IFERROR(Y95/H95,"0")+IFERROR(Y96/H96,"0")+IFERROR(Y97/H97,"0")+IFERROR(Y98/H98,"0")+IFERROR(Y99/H99,"0")</f>
        <v>5</v>
      </c>
      <c r="Z100" s="561">
        <f>IFERROR(IF(Z95="",0,Z95),"0")+IFERROR(IF(Z96="",0,Z96),"0")+IFERROR(IF(Z97="",0,Z97),"0")+IFERROR(IF(Z98="",0,Z98),"0")+IFERROR(IF(Z99="",0,Z99),"0")</f>
        <v>3.2550000000000003E-2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77"/>
      <c r="P101" s="568" t="s">
        <v>71</v>
      </c>
      <c r="Q101" s="569"/>
      <c r="R101" s="569"/>
      <c r="S101" s="569"/>
      <c r="T101" s="569"/>
      <c r="U101" s="569"/>
      <c r="V101" s="570"/>
      <c r="W101" s="37" t="s">
        <v>69</v>
      </c>
      <c r="X101" s="561">
        <f>IFERROR(SUM(X95:X99),"0")</f>
        <v>13.5</v>
      </c>
      <c r="Y101" s="561">
        <f>IFERROR(SUM(Y95:Y99),"0")</f>
        <v>13.5</v>
      </c>
      <c r="Z101" s="37"/>
      <c r="AA101" s="562"/>
      <c r="AB101" s="562"/>
      <c r="AC101" s="562"/>
    </row>
    <row r="102" spans="1:68" ht="16.5" customHeight="1" x14ac:dyDescent="0.25">
      <c r="A102" s="579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80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74">
        <v>4680115882133</v>
      </c>
      <c r="E104" s="575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50</v>
      </c>
      <c r="Y104" s="560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52.013888888888886</v>
      </c>
      <c r="BN104" s="64">
        <f>IFERROR(Y104*I104/H104,"0")</f>
        <v>56.17499999999999</v>
      </c>
      <c r="BO104" s="64">
        <f>IFERROR(1/J104*(X104/H104),"0")</f>
        <v>7.2337962962962965E-2</v>
      </c>
      <c r="BP104" s="64">
        <f>IFERROR(1/J104*(Y104/H104),"0")</f>
        <v>7.8125E-2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74">
        <v>4680115880269</v>
      </c>
      <c r="E105" s="575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6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74">
        <v>4680115880429</v>
      </c>
      <c r="E106" s="575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74">
        <v>4680115881457</v>
      </c>
      <c r="E107" s="575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6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77"/>
      <c r="P108" s="568" t="s">
        <v>71</v>
      </c>
      <c r="Q108" s="569"/>
      <c r="R108" s="569"/>
      <c r="S108" s="569"/>
      <c r="T108" s="569"/>
      <c r="U108" s="569"/>
      <c r="V108" s="570"/>
      <c r="W108" s="37" t="s">
        <v>72</v>
      </c>
      <c r="X108" s="561">
        <f>IFERROR(X104/H104,"0")+IFERROR(X105/H105,"0")+IFERROR(X106/H106,"0")+IFERROR(X107/H107,"0")</f>
        <v>4.6296296296296298</v>
      </c>
      <c r="Y108" s="561">
        <f>IFERROR(Y104/H104,"0")+IFERROR(Y105/H105,"0")+IFERROR(Y106/H106,"0")+IFERROR(Y107/H107,"0")</f>
        <v>5</v>
      </c>
      <c r="Z108" s="561">
        <f>IFERROR(IF(Z104="",0,Z104),"0")+IFERROR(IF(Z105="",0,Z105),"0")+IFERROR(IF(Z106="",0,Z106),"0")+IFERROR(IF(Z107="",0,Z107),"0")</f>
        <v>9.4899999999999998E-2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77"/>
      <c r="P109" s="568" t="s">
        <v>71</v>
      </c>
      <c r="Q109" s="569"/>
      <c r="R109" s="569"/>
      <c r="S109" s="569"/>
      <c r="T109" s="569"/>
      <c r="U109" s="569"/>
      <c r="V109" s="570"/>
      <c r="W109" s="37" t="s">
        <v>69</v>
      </c>
      <c r="X109" s="561">
        <f>IFERROR(SUM(X104:X107),"0")</f>
        <v>50</v>
      </c>
      <c r="Y109" s="561">
        <f>IFERROR(SUM(Y104:Y107),"0")</f>
        <v>54</v>
      </c>
      <c r="Z109" s="37"/>
      <c r="AA109" s="562"/>
      <c r="AB109" s="562"/>
      <c r="AC109" s="562"/>
    </row>
    <row r="110" spans="1:68" ht="14.25" customHeight="1" x14ac:dyDescent="0.25">
      <c r="A110" s="580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74">
        <v>4680115881488</v>
      </c>
      <c r="E111" s="575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74">
        <v>4680115882775</v>
      </c>
      <c r="E112" s="575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74">
        <v>4680115880658</v>
      </c>
      <c r="E113" s="575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6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77"/>
      <c r="P114" s="568" t="s">
        <v>71</v>
      </c>
      <c r="Q114" s="569"/>
      <c r="R114" s="569"/>
      <c r="S114" s="569"/>
      <c r="T114" s="569"/>
      <c r="U114" s="569"/>
      <c r="V114" s="570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77"/>
      <c r="P115" s="568" t="s">
        <v>71</v>
      </c>
      <c r="Q115" s="569"/>
      <c r="R115" s="569"/>
      <c r="S115" s="569"/>
      <c r="T115" s="569"/>
      <c r="U115" s="569"/>
      <c r="V115" s="570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80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74">
        <v>4607091385168</v>
      </c>
      <c r="E117" s="575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8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150</v>
      </c>
      <c r="Y117" s="560">
        <f>IFERROR(IF(X117="",0,CEILING((X117/$H117),1)*$H117),"")</f>
        <v>153.9</v>
      </c>
      <c r="Z117" s="36">
        <f>IFERROR(IF(Y117=0,"",ROUNDUP(Y117/H117,0)*0.01898),"")</f>
        <v>0.36062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159.49999999999997</v>
      </c>
      <c r="BN117" s="64">
        <f>IFERROR(Y117*I117/H117,"0")</f>
        <v>163.64700000000002</v>
      </c>
      <c r="BO117" s="64">
        <f>IFERROR(1/J117*(X117/H117),"0")</f>
        <v>0.28935185185185186</v>
      </c>
      <c r="BP117" s="64">
        <f>IFERROR(1/J117*(Y117/H117),"0")</f>
        <v>0.296875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74">
        <v>4607091383256</v>
      </c>
      <c r="E118" s="575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74">
        <v>4607091385748</v>
      </c>
      <c r="E119" s="575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0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18</v>
      </c>
      <c r="Y119" s="560">
        <f>IFERROR(IF(X119="",0,CEILING((X119/$H119),1)*$H119),"")</f>
        <v>18.900000000000002</v>
      </c>
      <c r="Z119" s="36">
        <f>IFERROR(IF(Y119=0,"",ROUNDUP(Y119/H119,0)*0.00651),"")</f>
        <v>4.5569999999999999E-2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19.679999999999996</v>
      </c>
      <c r="BN119" s="64">
        <f>IFERROR(Y119*I119/H119,"0")</f>
        <v>20.664000000000001</v>
      </c>
      <c r="BO119" s="64">
        <f>IFERROR(1/J119*(X119/H119),"0")</f>
        <v>3.6630036630036632E-2</v>
      </c>
      <c r="BP119" s="64">
        <f>IFERROR(1/J119*(Y119/H119),"0")</f>
        <v>3.8461538461538464E-2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74">
        <v>4680115884533</v>
      </c>
      <c r="E120" s="575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6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77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61">
        <f>IFERROR(X117/H117,"0")+IFERROR(X118/H118,"0")+IFERROR(X119/H119,"0")+IFERROR(X120/H120,"0")</f>
        <v>25.185185185185183</v>
      </c>
      <c r="Y121" s="561">
        <f>IFERROR(Y117/H117,"0")+IFERROR(Y118/H118,"0")+IFERROR(Y119/H119,"0")+IFERROR(Y120/H120,"0")</f>
        <v>26</v>
      </c>
      <c r="Z121" s="561">
        <f>IFERROR(IF(Z117="",0,Z117),"0")+IFERROR(IF(Z118="",0,Z118),"0")+IFERROR(IF(Z119="",0,Z119),"0")+IFERROR(IF(Z120="",0,Z120),"0")</f>
        <v>0.40619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77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61">
        <f>IFERROR(SUM(X117:X120),"0")</f>
        <v>168</v>
      </c>
      <c r="Y122" s="561">
        <f>IFERROR(SUM(Y117:Y120),"0")</f>
        <v>172.8</v>
      </c>
      <c r="Z122" s="37"/>
      <c r="AA122" s="562"/>
      <c r="AB122" s="562"/>
      <c r="AC122" s="562"/>
    </row>
    <row r="123" spans="1:68" ht="14.25" customHeight="1" x14ac:dyDescent="0.25">
      <c r="A123" s="580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74">
        <v>4680115882652</v>
      </c>
      <c r="E124" s="575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74">
        <v>4680115880238</v>
      </c>
      <c r="E125" s="575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6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77"/>
      <c r="P126" s="568" t="s">
        <v>71</v>
      </c>
      <c r="Q126" s="569"/>
      <c r="R126" s="569"/>
      <c r="S126" s="569"/>
      <c r="T126" s="569"/>
      <c r="U126" s="569"/>
      <c r="V126" s="570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77"/>
      <c r="P127" s="568" t="s">
        <v>71</v>
      </c>
      <c r="Q127" s="569"/>
      <c r="R127" s="569"/>
      <c r="S127" s="569"/>
      <c r="T127" s="569"/>
      <c r="U127" s="569"/>
      <c r="V127" s="570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9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80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74">
        <v>4680115882577</v>
      </c>
      <c r="E130" s="575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12</v>
      </c>
      <c r="Y130" s="560">
        <f>IFERROR(IF(X130="",0,CEILING((X130/$H130),1)*$H130),"")</f>
        <v>12.8</v>
      </c>
      <c r="Z130" s="36">
        <f>IFERROR(IF(Y130=0,"",ROUNDUP(Y130/H130,0)*0.00651),"")</f>
        <v>2.6040000000000001E-2</v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12.675000000000001</v>
      </c>
      <c r="BN130" s="64">
        <f>IFERROR(Y130*I130/H130,"0")</f>
        <v>13.52</v>
      </c>
      <c r="BO130" s="64">
        <f>IFERROR(1/J130*(X130/H130),"0")</f>
        <v>2.0604395604395608E-2</v>
      </c>
      <c r="BP130" s="64">
        <f>IFERROR(1/J130*(Y130/H130),"0")</f>
        <v>2.197802197802198E-2</v>
      </c>
    </row>
    <row r="131" spans="1:68" ht="27" customHeight="1" x14ac:dyDescent="0.25">
      <c r="A131" s="54" t="s">
        <v>236</v>
      </c>
      <c r="B131" s="54" t="s">
        <v>239</v>
      </c>
      <c r="C131" s="31">
        <v>4301011564</v>
      </c>
      <c r="D131" s="574">
        <v>4680115882577</v>
      </c>
      <c r="E131" s="575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6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77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61">
        <f>IFERROR(X130/H130,"0")+IFERROR(X131/H131,"0")</f>
        <v>3.75</v>
      </c>
      <c r="Y132" s="561">
        <f>IFERROR(Y130/H130,"0")+IFERROR(Y131/H131,"0")</f>
        <v>4</v>
      </c>
      <c r="Z132" s="561">
        <f>IFERROR(IF(Z130="",0,Z130),"0")+IFERROR(IF(Z131="",0,Z131),"0")</f>
        <v>2.6040000000000001E-2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77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61">
        <f>IFERROR(SUM(X130:X131),"0")</f>
        <v>12</v>
      </c>
      <c r="Y133" s="561">
        <f>IFERROR(SUM(Y130:Y131),"0")</f>
        <v>12.8</v>
      </c>
      <c r="Z133" s="37"/>
      <c r="AA133" s="562"/>
      <c r="AB133" s="562"/>
      <c r="AC133" s="562"/>
    </row>
    <row r="134" spans="1:68" ht="14.25" customHeight="1" x14ac:dyDescent="0.25">
      <c r="A134" s="580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74">
        <v>4680115883444</v>
      </c>
      <c r="E135" s="575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74">
        <v>4680115883444</v>
      </c>
      <c r="E136" s="575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10.5</v>
      </c>
      <c r="Y136" s="560">
        <f>IFERROR(IF(X136="",0,CEILING((X136/$H136),1)*$H136),"")</f>
        <v>11.2</v>
      </c>
      <c r="Z136" s="36">
        <f>IFERROR(IF(Y136=0,"",ROUNDUP(Y136/H136,0)*0.00651),"")</f>
        <v>2.6040000000000001E-2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11.505000000000001</v>
      </c>
      <c r="BN136" s="64">
        <f>IFERROR(Y136*I136/H136,"0")</f>
        <v>12.271999999999998</v>
      </c>
      <c r="BO136" s="64">
        <f>IFERROR(1/J136*(X136/H136),"0")</f>
        <v>2.0604395604395608E-2</v>
      </c>
      <c r="BP136" s="64">
        <f>IFERROR(1/J136*(Y136/H136),"0")</f>
        <v>2.197802197802198E-2</v>
      </c>
    </row>
    <row r="137" spans="1:68" x14ac:dyDescent="0.2">
      <c r="A137" s="576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77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61">
        <f>IFERROR(X135/H135,"0")+IFERROR(X136/H136,"0")</f>
        <v>3.7500000000000004</v>
      </c>
      <c r="Y137" s="561">
        <f>IFERROR(Y135/H135,"0")+IFERROR(Y136/H136,"0")</f>
        <v>4</v>
      </c>
      <c r="Z137" s="561">
        <f>IFERROR(IF(Z135="",0,Z135),"0")+IFERROR(IF(Z136="",0,Z136),"0")</f>
        <v>2.6040000000000001E-2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77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61">
        <f>IFERROR(SUM(X135:X136),"0")</f>
        <v>10.5</v>
      </c>
      <c r="Y138" s="561">
        <f>IFERROR(SUM(Y135:Y136),"0")</f>
        <v>11.2</v>
      </c>
      <c r="Z138" s="37"/>
      <c r="AA138" s="562"/>
      <c r="AB138" s="562"/>
      <c r="AC138" s="562"/>
    </row>
    <row r="139" spans="1:68" ht="14.25" customHeight="1" x14ac:dyDescent="0.25">
      <c r="A139" s="580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74">
        <v>4680115882584</v>
      </c>
      <c r="E140" s="575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74">
        <v>4680115882584</v>
      </c>
      <c r="E141" s="575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6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77"/>
      <c r="P142" s="568" t="s">
        <v>71</v>
      </c>
      <c r="Q142" s="569"/>
      <c r="R142" s="569"/>
      <c r="S142" s="569"/>
      <c r="T142" s="569"/>
      <c r="U142" s="569"/>
      <c r="V142" s="570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77"/>
      <c r="P143" s="568" t="s">
        <v>71</v>
      </c>
      <c r="Q143" s="569"/>
      <c r="R143" s="569"/>
      <c r="S143" s="569"/>
      <c r="T143" s="569"/>
      <c r="U143" s="569"/>
      <c r="V143" s="570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9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80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74">
        <v>4607091384604</v>
      </c>
      <c r="E146" s="575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6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77"/>
      <c r="P147" s="568" t="s">
        <v>71</v>
      </c>
      <c r="Q147" s="569"/>
      <c r="R147" s="569"/>
      <c r="S147" s="569"/>
      <c r="T147" s="569"/>
      <c r="U147" s="569"/>
      <c r="V147" s="570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77"/>
      <c r="P148" s="568" t="s">
        <v>71</v>
      </c>
      <c r="Q148" s="569"/>
      <c r="R148" s="569"/>
      <c r="S148" s="569"/>
      <c r="T148" s="569"/>
      <c r="U148" s="569"/>
      <c r="V148" s="570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80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74">
        <v>4607091387667</v>
      </c>
      <c r="E150" s="575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74">
        <v>4607091387636</v>
      </c>
      <c r="E151" s="575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74">
        <v>4607091382426</v>
      </c>
      <c r="E152" s="575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8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6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77"/>
      <c r="P153" s="568" t="s">
        <v>71</v>
      </c>
      <c r="Q153" s="569"/>
      <c r="R153" s="569"/>
      <c r="S153" s="569"/>
      <c r="T153" s="569"/>
      <c r="U153" s="569"/>
      <c r="V153" s="570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7"/>
      <c r="P154" s="568" t="s">
        <v>71</v>
      </c>
      <c r="Q154" s="569"/>
      <c r="R154" s="569"/>
      <c r="S154" s="569"/>
      <c r="T154" s="569"/>
      <c r="U154" s="569"/>
      <c r="V154" s="570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34" t="s">
        <v>259</v>
      </c>
      <c r="B155" s="635"/>
      <c r="C155" s="635"/>
      <c r="D155" s="635"/>
      <c r="E155" s="635"/>
      <c r="F155" s="635"/>
      <c r="G155" s="635"/>
      <c r="H155" s="635"/>
      <c r="I155" s="635"/>
      <c r="J155" s="635"/>
      <c r="K155" s="635"/>
      <c r="L155" s="635"/>
      <c r="M155" s="635"/>
      <c r="N155" s="635"/>
      <c r="O155" s="635"/>
      <c r="P155" s="635"/>
      <c r="Q155" s="635"/>
      <c r="R155" s="635"/>
      <c r="S155" s="635"/>
      <c r="T155" s="635"/>
      <c r="U155" s="635"/>
      <c r="V155" s="635"/>
      <c r="W155" s="635"/>
      <c r="X155" s="635"/>
      <c r="Y155" s="635"/>
      <c r="Z155" s="635"/>
      <c r="AA155" s="48"/>
      <c r="AB155" s="48"/>
      <c r="AC155" s="48"/>
    </row>
    <row r="156" spans="1:68" ht="16.5" customHeight="1" x14ac:dyDescent="0.25">
      <c r="A156" s="579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80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74">
        <v>4680115886223</v>
      </c>
      <c r="E158" s="575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6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77"/>
      <c r="P159" s="568" t="s">
        <v>71</v>
      </c>
      <c r="Q159" s="569"/>
      <c r="R159" s="569"/>
      <c r="S159" s="569"/>
      <c r="T159" s="569"/>
      <c r="U159" s="569"/>
      <c r="V159" s="570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77"/>
      <c r="P160" s="568" t="s">
        <v>71</v>
      </c>
      <c r="Q160" s="569"/>
      <c r="R160" s="569"/>
      <c r="S160" s="569"/>
      <c r="T160" s="569"/>
      <c r="U160" s="569"/>
      <c r="V160" s="570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80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74">
        <v>4680115880993</v>
      </c>
      <c r="E162" s="575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6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74">
        <v>4680115881761</v>
      </c>
      <c r="E163" s="575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74">
        <v>4680115881563</v>
      </c>
      <c r="E164" s="575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6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74">
        <v>4680115880986</v>
      </c>
      <c r="E165" s="575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21</v>
      </c>
      <c r="Y165" s="560">
        <f t="shared" si="16"/>
        <v>21</v>
      </c>
      <c r="Z165" s="36">
        <f>IFERROR(IF(Y165=0,"",ROUNDUP(Y165/H165,0)*0.00502),"")</f>
        <v>5.0200000000000002E-2</v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22.299999999999997</v>
      </c>
      <c r="BN165" s="64">
        <f t="shared" si="18"/>
        <v>22.299999999999997</v>
      </c>
      <c r="BO165" s="64">
        <f t="shared" si="19"/>
        <v>4.2735042735042736E-2</v>
      </c>
      <c r="BP165" s="64">
        <f t="shared" si="20"/>
        <v>4.2735042735042736E-2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74">
        <v>4680115881785</v>
      </c>
      <c r="E166" s="575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74">
        <v>4680115886537</v>
      </c>
      <c r="E167" s="575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74">
        <v>4680115881679</v>
      </c>
      <c r="E168" s="575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74">
        <v>4680115880191</v>
      </c>
      <c r="E169" s="575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8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74">
        <v>4680115883963</v>
      </c>
      <c r="E170" s="575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6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77"/>
      <c r="P171" s="568" t="s">
        <v>71</v>
      </c>
      <c r="Q171" s="569"/>
      <c r="R171" s="569"/>
      <c r="S171" s="569"/>
      <c r="T171" s="569"/>
      <c r="U171" s="569"/>
      <c r="V171" s="570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10</v>
      </c>
      <c r="Y171" s="561">
        <f>IFERROR(Y162/H162,"0")+IFERROR(Y163/H163,"0")+IFERROR(Y164/H164,"0")+IFERROR(Y165/H165,"0")+IFERROR(Y166/H166,"0")+IFERROR(Y167/H167,"0")+IFERROR(Y168/H168,"0")+IFERROR(Y169/H169,"0")+IFERROR(Y170/H170,"0")</f>
        <v>10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5.0200000000000002E-2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77"/>
      <c r="P172" s="568" t="s">
        <v>71</v>
      </c>
      <c r="Q172" s="569"/>
      <c r="R172" s="569"/>
      <c r="S172" s="569"/>
      <c r="T172" s="569"/>
      <c r="U172" s="569"/>
      <c r="V172" s="570"/>
      <c r="W172" s="37" t="s">
        <v>69</v>
      </c>
      <c r="X172" s="561">
        <f>IFERROR(SUM(X162:X170),"0")</f>
        <v>21</v>
      </c>
      <c r="Y172" s="561">
        <f>IFERROR(SUM(Y162:Y170),"0")</f>
        <v>21</v>
      </c>
      <c r="Z172" s="37"/>
      <c r="AA172" s="562"/>
      <c r="AB172" s="562"/>
      <c r="AC172" s="562"/>
    </row>
    <row r="173" spans="1:68" ht="14.25" customHeight="1" x14ac:dyDescent="0.25">
      <c r="A173" s="580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74">
        <v>4680115886780</v>
      </c>
      <c r="E174" s="575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74">
        <v>4680115886742</v>
      </c>
      <c r="E175" s="575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68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74">
        <v>4680115886766</v>
      </c>
      <c r="E176" s="575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6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6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77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77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80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74">
        <v>4680115886797</v>
      </c>
      <c r="E180" s="575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6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7"/>
      <c r="P181" s="568" t="s">
        <v>71</v>
      </c>
      <c r="Q181" s="569"/>
      <c r="R181" s="569"/>
      <c r="S181" s="569"/>
      <c r="T181" s="569"/>
      <c r="U181" s="569"/>
      <c r="V181" s="570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77"/>
      <c r="P182" s="568" t="s">
        <v>71</v>
      </c>
      <c r="Q182" s="569"/>
      <c r="R182" s="569"/>
      <c r="S182" s="569"/>
      <c r="T182" s="569"/>
      <c r="U182" s="569"/>
      <c r="V182" s="570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9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80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74">
        <v>4680115881402</v>
      </c>
      <c r="E185" s="575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74">
        <v>4680115881396</v>
      </c>
      <c r="E186" s="575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6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77"/>
      <c r="P187" s="568" t="s">
        <v>71</v>
      </c>
      <c r="Q187" s="569"/>
      <c r="R187" s="569"/>
      <c r="S187" s="569"/>
      <c r="T187" s="569"/>
      <c r="U187" s="569"/>
      <c r="V187" s="570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77"/>
      <c r="P188" s="568" t="s">
        <v>71</v>
      </c>
      <c r="Q188" s="569"/>
      <c r="R188" s="569"/>
      <c r="S188" s="569"/>
      <c r="T188" s="569"/>
      <c r="U188" s="569"/>
      <c r="V188" s="570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80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74">
        <v>4680115882935</v>
      </c>
      <c r="E190" s="575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74">
        <v>4680115880764</v>
      </c>
      <c r="E191" s="575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6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77"/>
      <c r="P192" s="568" t="s">
        <v>71</v>
      </c>
      <c r="Q192" s="569"/>
      <c r="R192" s="569"/>
      <c r="S192" s="569"/>
      <c r="T192" s="569"/>
      <c r="U192" s="569"/>
      <c r="V192" s="570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77"/>
      <c r="P193" s="568" t="s">
        <v>71</v>
      </c>
      <c r="Q193" s="569"/>
      <c r="R193" s="569"/>
      <c r="S193" s="569"/>
      <c r="T193" s="569"/>
      <c r="U193" s="569"/>
      <c r="V193" s="570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80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74">
        <v>4680115882683</v>
      </c>
      <c r="E195" s="575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30</v>
      </c>
      <c r="Y195" s="560">
        <f t="shared" ref="Y195:Y202" si="21">IFERROR(IF(X195="",0,CEILING((X195/$H195),1)*$H195),"")</f>
        <v>32.400000000000006</v>
      </c>
      <c r="Z195" s="36">
        <f>IFERROR(IF(Y195=0,"",ROUNDUP(Y195/H195,0)*0.00902),"")</f>
        <v>5.4120000000000001E-2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31.166666666666668</v>
      </c>
      <c r="BN195" s="64">
        <f t="shared" ref="BN195:BN202" si="23">IFERROR(Y195*I195/H195,"0")</f>
        <v>33.660000000000004</v>
      </c>
      <c r="BO195" s="64">
        <f t="shared" ref="BO195:BO202" si="24">IFERROR(1/J195*(X195/H195),"0")</f>
        <v>4.208754208754209E-2</v>
      </c>
      <c r="BP195" s="64">
        <f t="shared" ref="BP195:BP202" si="25">IFERROR(1/J195*(Y195/H195),"0")</f>
        <v>4.5454545454545463E-2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74">
        <v>4680115882690</v>
      </c>
      <c r="E196" s="575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6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40</v>
      </c>
      <c r="Y196" s="560">
        <f t="shared" si="21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41.555555555555557</v>
      </c>
      <c r="BN196" s="64">
        <f t="shared" si="23"/>
        <v>44.88</v>
      </c>
      <c r="BO196" s="64">
        <f t="shared" si="24"/>
        <v>5.6116722783389444E-2</v>
      </c>
      <c r="BP196" s="64">
        <f t="shared" si="25"/>
        <v>6.0606060606060608E-2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74">
        <v>4680115882669</v>
      </c>
      <c r="E197" s="575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13.5</v>
      </c>
      <c r="Y197" s="560">
        <f t="shared" si="21"/>
        <v>16.200000000000003</v>
      </c>
      <c r="Z197" s="36">
        <f>IFERROR(IF(Y197=0,"",ROUNDUP(Y197/H197,0)*0.00902),"")</f>
        <v>2.7060000000000001E-2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14.024999999999999</v>
      </c>
      <c r="BN197" s="64">
        <f t="shared" si="23"/>
        <v>16.830000000000002</v>
      </c>
      <c r="BO197" s="64">
        <f t="shared" si="24"/>
        <v>1.893939393939394E-2</v>
      </c>
      <c r="BP197" s="64">
        <f t="shared" si="25"/>
        <v>2.2727272727272731E-2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74">
        <v>4680115882676</v>
      </c>
      <c r="E198" s="575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30</v>
      </c>
      <c r="Y198" s="560">
        <f t="shared" si="21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31.166666666666668</v>
      </c>
      <c r="BN198" s="64">
        <f t="shared" si="23"/>
        <v>33.660000000000004</v>
      </c>
      <c r="BO198" s="64">
        <f t="shared" si="24"/>
        <v>4.208754208754209E-2</v>
      </c>
      <c r="BP198" s="64">
        <f t="shared" si="25"/>
        <v>4.5454545454545463E-2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74">
        <v>4680115884014</v>
      </c>
      <c r="E199" s="575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74">
        <v>4680115884007</v>
      </c>
      <c r="E200" s="575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74">
        <v>4680115884038</v>
      </c>
      <c r="E201" s="575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74">
        <v>4680115884021</v>
      </c>
      <c r="E202" s="575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6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77"/>
      <c r="P203" s="568" t="s">
        <v>71</v>
      </c>
      <c r="Q203" s="569"/>
      <c r="R203" s="569"/>
      <c r="S203" s="569"/>
      <c r="T203" s="569"/>
      <c r="U203" s="569"/>
      <c r="V203" s="570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21.018518518518519</v>
      </c>
      <c r="Y203" s="561">
        <f>IFERROR(Y195/H195,"0")+IFERROR(Y196/H196,"0")+IFERROR(Y197/H197,"0")+IFERROR(Y198/H198,"0")+IFERROR(Y199/H199,"0")+IFERROR(Y200/H200,"0")+IFERROR(Y201/H201,"0")+IFERROR(Y202/H202,"0")</f>
        <v>23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0.20746000000000001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77"/>
      <c r="P204" s="568" t="s">
        <v>71</v>
      </c>
      <c r="Q204" s="569"/>
      <c r="R204" s="569"/>
      <c r="S204" s="569"/>
      <c r="T204" s="569"/>
      <c r="U204" s="569"/>
      <c r="V204" s="570"/>
      <c r="W204" s="37" t="s">
        <v>69</v>
      </c>
      <c r="X204" s="561">
        <f>IFERROR(SUM(X195:X202),"0")</f>
        <v>113.5</v>
      </c>
      <c r="Y204" s="561">
        <f>IFERROR(SUM(Y195:Y202),"0")</f>
        <v>124.20000000000002</v>
      </c>
      <c r="Z204" s="37"/>
      <c r="AA204" s="562"/>
      <c r="AB204" s="562"/>
      <c r="AC204" s="562"/>
    </row>
    <row r="205" spans="1:68" ht="14.25" customHeight="1" x14ac:dyDescent="0.25">
      <c r="A205" s="580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74">
        <v>4680115881594</v>
      </c>
      <c r="E206" s="575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74">
        <v>4680115881617</v>
      </c>
      <c r="E207" s="575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74">
        <v>4680115880573</v>
      </c>
      <c r="E208" s="575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8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74">
        <v>4680115882195</v>
      </c>
      <c r="E209" s="575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74">
        <v>4680115882607</v>
      </c>
      <c r="E210" s="575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74">
        <v>4680115880092</v>
      </c>
      <c r="E211" s="575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74">
        <v>4680115880221</v>
      </c>
      <c r="E212" s="575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74">
        <v>4680115880504</v>
      </c>
      <c r="E213" s="575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74">
        <v>4680115882164</v>
      </c>
      <c r="E214" s="575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6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77"/>
      <c r="P215" s="568" t="s">
        <v>71</v>
      </c>
      <c r="Q215" s="569"/>
      <c r="R215" s="569"/>
      <c r="S215" s="569"/>
      <c r="T215" s="569"/>
      <c r="U215" s="569"/>
      <c r="V215" s="570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77"/>
      <c r="P216" s="568" t="s">
        <v>71</v>
      </c>
      <c r="Q216" s="569"/>
      <c r="R216" s="569"/>
      <c r="S216" s="569"/>
      <c r="T216" s="569"/>
      <c r="U216" s="569"/>
      <c r="V216" s="570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80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74">
        <v>4680115880818</v>
      </c>
      <c r="E218" s="575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74">
        <v>4680115880801</v>
      </c>
      <c r="E219" s="575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6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7"/>
      <c r="P220" s="568" t="s">
        <v>71</v>
      </c>
      <c r="Q220" s="569"/>
      <c r="R220" s="569"/>
      <c r="S220" s="569"/>
      <c r="T220" s="569"/>
      <c r="U220" s="569"/>
      <c r="V220" s="570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77"/>
      <c r="P221" s="568" t="s">
        <v>71</v>
      </c>
      <c r="Q221" s="569"/>
      <c r="R221" s="569"/>
      <c r="S221" s="569"/>
      <c r="T221" s="569"/>
      <c r="U221" s="569"/>
      <c r="V221" s="570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9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80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74">
        <v>4680115884137</v>
      </c>
      <c r="E224" s="575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74">
        <v>4680115884236</v>
      </c>
      <c r="E225" s="575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74">
        <v>4680115884175</v>
      </c>
      <c r="E226" s="575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74">
        <v>4680115884144</v>
      </c>
      <c r="E227" s="575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74">
        <v>4680115886551</v>
      </c>
      <c r="E228" s="575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74">
        <v>4680115884182</v>
      </c>
      <c r="E229" s="575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74">
        <v>4680115884205</v>
      </c>
      <c r="E230" s="575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6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77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77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80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74">
        <v>4680115885981</v>
      </c>
      <c r="E234" s="575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6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77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77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80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74">
        <v>4680115886803</v>
      </c>
      <c r="E238" s="575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2" t="s">
        <v>386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6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77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77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80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74">
        <v>4680115886704</v>
      </c>
      <c r="E242" s="575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8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74">
        <v>4680115886681</v>
      </c>
      <c r="E243" s="575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610" t="s">
        <v>394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74">
        <v>4680115886735</v>
      </c>
      <c r="E244" s="575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89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74">
        <v>4680115886728</v>
      </c>
      <c r="E245" s="575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74">
        <v>4680115886711</v>
      </c>
      <c r="E246" s="575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8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6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77"/>
      <c r="P247" s="568" t="s">
        <v>71</v>
      </c>
      <c r="Q247" s="569"/>
      <c r="R247" s="569"/>
      <c r="S247" s="569"/>
      <c r="T247" s="569"/>
      <c r="U247" s="569"/>
      <c r="V247" s="570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7"/>
      <c r="P248" s="568" t="s">
        <v>71</v>
      </c>
      <c r="Q248" s="569"/>
      <c r="R248" s="569"/>
      <c r="S248" s="569"/>
      <c r="T248" s="569"/>
      <c r="U248" s="569"/>
      <c r="V248" s="570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9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80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74">
        <v>4680115885837</v>
      </c>
      <c r="E251" s="575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74">
        <v>4680115885806</v>
      </c>
      <c r="E252" s="575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74">
        <v>4680115885851</v>
      </c>
      <c r="E253" s="575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3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74">
        <v>4680115885844</v>
      </c>
      <c r="E254" s="575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74">
        <v>4680115885820</v>
      </c>
      <c r="E255" s="575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6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77"/>
      <c r="P256" s="568" t="s">
        <v>71</v>
      </c>
      <c r="Q256" s="569"/>
      <c r="R256" s="569"/>
      <c r="S256" s="569"/>
      <c r="T256" s="569"/>
      <c r="U256" s="569"/>
      <c r="V256" s="570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7"/>
      <c r="P257" s="568" t="s">
        <v>71</v>
      </c>
      <c r="Q257" s="569"/>
      <c r="R257" s="569"/>
      <c r="S257" s="569"/>
      <c r="T257" s="569"/>
      <c r="U257" s="569"/>
      <c r="V257" s="570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9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80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74">
        <v>4607091383423</v>
      </c>
      <c r="E260" s="575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74">
        <v>4680115886957</v>
      </c>
      <c r="E261" s="575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16" t="s">
        <v>422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4">
        <v>4680115885660</v>
      </c>
      <c r="E262" s="575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4">
        <v>4680115886773</v>
      </c>
      <c r="E263" s="575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4" t="s">
        <v>429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76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77"/>
      <c r="P264" s="568" t="s">
        <v>71</v>
      </c>
      <c r="Q264" s="569"/>
      <c r="R264" s="569"/>
      <c r="S264" s="569"/>
      <c r="T264" s="569"/>
      <c r="U264" s="569"/>
      <c r="V264" s="570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7"/>
      <c r="P265" s="568" t="s">
        <v>71</v>
      </c>
      <c r="Q265" s="569"/>
      <c r="R265" s="569"/>
      <c r="S265" s="569"/>
      <c r="T265" s="569"/>
      <c r="U265" s="569"/>
      <c r="V265" s="570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9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80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4">
        <v>4680115886186</v>
      </c>
      <c r="E268" s="575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3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4">
        <v>4680115881228</v>
      </c>
      <c r="E269" s="575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6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4">
        <v>4680115881211</v>
      </c>
      <c r="E270" s="575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6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76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77"/>
      <c r="P271" s="568" t="s">
        <v>71</v>
      </c>
      <c r="Q271" s="569"/>
      <c r="R271" s="569"/>
      <c r="S271" s="569"/>
      <c r="T271" s="569"/>
      <c r="U271" s="569"/>
      <c r="V271" s="570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7"/>
      <c r="P272" s="568" t="s">
        <v>71</v>
      </c>
      <c r="Q272" s="569"/>
      <c r="R272" s="569"/>
      <c r="S272" s="569"/>
      <c r="T272" s="569"/>
      <c r="U272" s="569"/>
      <c r="V272" s="570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9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80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4">
        <v>4680115880344</v>
      </c>
      <c r="E275" s="575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76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77"/>
      <c r="P276" s="568" t="s">
        <v>71</v>
      </c>
      <c r="Q276" s="569"/>
      <c r="R276" s="569"/>
      <c r="S276" s="569"/>
      <c r="T276" s="569"/>
      <c r="U276" s="569"/>
      <c r="V276" s="570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77"/>
      <c r="P277" s="568" t="s">
        <v>71</v>
      </c>
      <c r="Q277" s="569"/>
      <c r="R277" s="569"/>
      <c r="S277" s="569"/>
      <c r="T277" s="569"/>
      <c r="U277" s="569"/>
      <c r="V277" s="570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80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4">
        <v>4680115884618</v>
      </c>
      <c r="E279" s="575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76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77"/>
      <c r="P280" s="568" t="s">
        <v>71</v>
      </c>
      <c r="Q280" s="569"/>
      <c r="R280" s="569"/>
      <c r="S280" s="569"/>
      <c r="T280" s="569"/>
      <c r="U280" s="569"/>
      <c r="V280" s="570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7"/>
      <c r="P281" s="568" t="s">
        <v>71</v>
      </c>
      <c r="Q281" s="569"/>
      <c r="R281" s="569"/>
      <c r="S281" s="569"/>
      <c r="T281" s="569"/>
      <c r="U281" s="569"/>
      <c r="V281" s="570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9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80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4">
        <v>4680115883703</v>
      </c>
      <c r="E284" s="575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2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76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77"/>
      <c r="P285" s="568" t="s">
        <v>71</v>
      </c>
      <c r="Q285" s="569"/>
      <c r="R285" s="569"/>
      <c r="S285" s="569"/>
      <c r="T285" s="569"/>
      <c r="U285" s="569"/>
      <c r="V285" s="570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7"/>
      <c r="P286" s="568" t="s">
        <v>71</v>
      </c>
      <c r="Q286" s="569"/>
      <c r="R286" s="569"/>
      <c r="S286" s="569"/>
      <c r="T286" s="569"/>
      <c r="U286" s="569"/>
      <c r="V286" s="570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9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80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4">
        <v>4607091386004</v>
      </c>
      <c r="E289" s="575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1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4">
        <v>4680115885615</v>
      </c>
      <c r="E290" s="575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4">
        <v>4680115885554</v>
      </c>
      <c r="E291" s="575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6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4">
        <v>4680115885554</v>
      </c>
      <c r="E292" s="575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61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4">
        <v>4680115885646</v>
      </c>
      <c r="E293" s="575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6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4">
        <v>4680115885622</v>
      </c>
      <c r="E294" s="575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4">
        <v>4680115885608</v>
      </c>
      <c r="E295" s="575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6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77"/>
      <c r="P296" s="568" t="s">
        <v>71</v>
      </c>
      <c r="Q296" s="569"/>
      <c r="R296" s="569"/>
      <c r="S296" s="569"/>
      <c r="T296" s="569"/>
      <c r="U296" s="569"/>
      <c r="V296" s="570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77"/>
      <c r="P297" s="568" t="s">
        <v>71</v>
      </c>
      <c r="Q297" s="569"/>
      <c r="R297" s="569"/>
      <c r="S297" s="569"/>
      <c r="T297" s="569"/>
      <c r="U297" s="569"/>
      <c r="V297" s="570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80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4">
        <v>4607091387193</v>
      </c>
      <c r="E299" s="575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4">
        <v>4607091387230</v>
      </c>
      <c r="E300" s="575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10</v>
      </c>
      <c r="Y300" s="560">
        <f t="shared" si="42"/>
        <v>12.600000000000001</v>
      </c>
      <c r="Z300" s="36">
        <f>IFERROR(IF(Y300=0,"",ROUNDUP(Y300/H300,0)*0.00902),"")</f>
        <v>2.7060000000000001E-2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10.642857142857141</v>
      </c>
      <c r="BN300" s="64">
        <f t="shared" si="44"/>
        <v>13.41</v>
      </c>
      <c r="BO300" s="64">
        <f t="shared" si="45"/>
        <v>1.8037518037518036E-2</v>
      </c>
      <c r="BP300" s="64">
        <f t="shared" si="46"/>
        <v>2.2727272727272728E-2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4">
        <v>4607091387292</v>
      </c>
      <c r="E301" s="575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6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4">
        <v>4607091387285</v>
      </c>
      <c r="E302" s="575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21</v>
      </c>
      <c r="Y302" s="560">
        <f t="shared" si="42"/>
        <v>21</v>
      </c>
      <c r="Z302" s="36">
        <f>IFERROR(IF(Y302=0,"",ROUNDUP(Y302/H302,0)*0.00502),"")</f>
        <v>5.0200000000000002E-2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22.299999999999997</v>
      </c>
      <c r="BN302" s="64">
        <f t="shared" si="44"/>
        <v>22.299999999999997</v>
      </c>
      <c r="BO302" s="64">
        <f t="shared" si="45"/>
        <v>4.2735042735042736E-2</v>
      </c>
      <c r="BP302" s="64">
        <f t="shared" si="46"/>
        <v>4.2735042735042736E-2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4">
        <v>4607091389845</v>
      </c>
      <c r="E303" s="575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8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28</v>
      </c>
      <c r="Y303" s="560">
        <f t="shared" si="42"/>
        <v>29.400000000000002</v>
      </c>
      <c r="Z303" s="36">
        <f>IFERROR(IF(Y303=0,"",ROUNDUP(Y303/H303,0)*0.00502),"")</f>
        <v>7.0280000000000009E-2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29.333333333333336</v>
      </c>
      <c r="BN303" s="64">
        <f t="shared" si="44"/>
        <v>30.8</v>
      </c>
      <c r="BO303" s="64">
        <f t="shared" si="45"/>
        <v>5.6980056980056981E-2</v>
      </c>
      <c r="BP303" s="64">
        <f t="shared" si="46"/>
        <v>5.9829059829059839E-2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4">
        <v>4680115882881</v>
      </c>
      <c r="E304" s="575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4">
        <v>4607091383836</v>
      </c>
      <c r="E305" s="575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83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6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77"/>
      <c r="P306" s="568" t="s">
        <v>71</v>
      </c>
      <c r="Q306" s="569"/>
      <c r="R306" s="569"/>
      <c r="S306" s="569"/>
      <c r="T306" s="569"/>
      <c r="U306" s="569"/>
      <c r="V306" s="570"/>
      <c r="W306" s="37" t="s">
        <v>72</v>
      </c>
      <c r="X306" s="561">
        <f>IFERROR(X299/H299,"0")+IFERROR(X300/H300,"0")+IFERROR(X301/H301,"0")+IFERROR(X302/H302,"0")+IFERROR(X303/H303,"0")+IFERROR(X304/H304,"0")+IFERROR(X305/H305,"0")</f>
        <v>25.714285714285715</v>
      </c>
      <c r="Y306" s="561">
        <f>IFERROR(Y299/H299,"0")+IFERROR(Y300/H300,"0")+IFERROR(Y301/H301,"0")+IFERROR(Y302/H302,"0")+IFERROR(Y303/H303,"0")+IFERROR(Y304/H304,"0")+IFERROR(Y305/H305,"0")</f>
        <v>27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0.14754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77"/>
      <c r="P307" s="568" t="s">
        <v>71</v>
      </c>
      <c r="Q307" s="569"/>
      <c r="R307" s="569"/>
      <c r="S307" s="569"/>
      <c r="T307" s="569"/>
      <c r="U307" s="569"/>
      <c r="V307" s="570"/>
      <c r="W307" s="37" t="s">
        <v>69</v>
      </c>
      <c r="X307" s="561">
        <f>IFERROR(SUM(X299:X305),"0")</f>
        <v>59</v>
      </c>
      <c r="Y307" s="561">
        <f>IFERROR(SUM(Y299:Y305),"0")</f>
        <v>63</v>
      </c>
      <c r="Z307" s="37"/>
      <c r="AA307" s="562"/>
      <c r="AB307" s="562"/>
      <c r="AC307" s="562"/>
    </row>
    <row r="308" spans="1:68" ht="14.25" customHeight="1" x14ac:dyDescent="0.25">
      <c r="A308" s="580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4">
        <v>4607091387766</v>
      </c>
      <c r="E309" s="575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100</v>
      </c>
      <c r="Y309" s="560">
        <f>IFERROR(IF(X309="",0,CEILING((X309/$H309),1)*$H309),"")</f>
        <v>101.39999999999999</v>
      </c>
      <c r="Z309" s="36">
        <f>IFERROR(IF(Y309=0,"",ROUNDUP(Y309/H309,0)*0.01898),"")</f>
        <v>0.24674000000000001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106.57692307692309</v>
      </c>
      <c r="BN309" s="64">
        <f>IFERROR(Y309*I309/H309,"0")</f>
        <v>108.06899999999999</v>
      </c>
      <c r="BO309" s="64">
        <f>IFERROR(1/J309*(X309/H309),"0")</f>
        <v>0.20032051282051283</v>
      </c>
      <c r="BP309" s="64">
        <f>IFERROR(1/J309*(Y309/H309),"0")</f>
        <v>0.203125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4">
        <v>4607091387957</v>
      </c>
      <c r="E310" s="575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4">
        <v>4607091387964</v>
      </c>
      <c r="E311" s="575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4">
        <v>4680115884588</v>
      </c>
      <c r="E312" s="575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8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4">
        <v>4607091387513</v>
      </c>
      <c r="E313" s="575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6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77"/>
      <c r="P314" s="568" t="s">
        <v>71</v>
      </c>
      <c r="Q314" s="569"/>
      <c r="R314" s="569"/>
      <c r="S314" s="569"/>
      <c r="T314" s="569"/>
      <c r="U314" s="569"/>
      <c r="V314" s="570"/>
      <c r="W314" s="37" t="s">
        <v>72</v>
      </c>
      <c r="X314" s="561">
        <f>IFERROR(X309/H309,"0")+IFERROR(X310/H310,"0")+IFERROR(X311/H311,"0")+IFERROR(X312/H312,"0")+IFERROR(X313/H313,"0")</f>
        <v>12.820512820512821</v>
      </c>
      <c r="Y314" s="561">
        <f>IFERROR(Y309/H309,"0")+IFERROR(Y310/H310,"0")+IFERROR(Y311/H311,"0")+IFERROR(Y312/H312,"0")+IFERROR(Y313/H313,"0")</f>
        <v>13</v>
      </c>
      <c r="Z314" s="561">
        <f>IFERROR(IF(Z309="",0,Z309),"0")+IFERROR(IF(Z310="",0,Z310),"0")+IFERROR(IF(Z311="",0,Z311),"0")+IFERROR(IF(Z312="",0,Z312),"0")+IFERROR(IF(Z313="",0,Z313),"0")</f>
        <v>0.24674000000000001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77"/>
      <c r="P315" s="568" t="s">
        <v>71</v>
      </c>
      <c r="Q315" s="569"/>
      <c r="R315" s="569"/>
      <c r="S315" s="569"/>
      <c r="T315" s="569"/>
      <c r="U315" s="569"/>
      <c r="V315" s="570"/>
      <c r="W315" s="37" t="s">
        <v>69</v>
      </c>
      <c r="X315" s="561">
        <f>IFERROR(SUM(X309:X313),"0")</f>
        <v>100</v>
      </c>
      <c r="Y315" s="561">
        <f>IFERROR(SUM(Y309:Y313),"0")</f>
        <v>101.39999999999999</v>
      </c>
      <c r="Z315" s="37"/>
      <c r="AA315" s="562"/>
      <c r="AB315" s="562"/>
      <c r="AC315" s="562"/>
    </row>
    <row r="316" spans="1:68" ht="14.25" customHeight="1" x14ac:dyDescent="0.25">
      <c r="A316" s="580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4">
        <v>4607091380880</v>
      </c>
      <c r="E317" s="575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4">
        <v>4607091384482</v>
      </c>
      <c r="E318" s="575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1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4">
        <v>4607091380897</v>
      </c>
      <c r="E319" s="575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62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6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77"/>
      <c r="P320" s="568" t="s">
        <v>71</v>
      </c>
      <c r="Q320" s="569"/>
      <c r="R320" s="569"/>
      <c r="S320" s="569"/>
      <c r="T320" s="569"/>
      <c r="U320" s="569"/>
      <c r="V320" s="570"/>
      <c r="W320" s="37" t="s">
        <v>72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77"/>
      <c r="P321" s="568" t="s">
        <v>71</v>
      </c>
      <c r="Q321" s="569"/>
      <c r="R321" s="569"/>
      <c r="S321" s="569"/>
      <c r="T321" s="569"/>
      <c r="U321" s="569"/>
      <c r="V321" s="570"/>
      <c r="W321" s="37" t="s">
        <v>69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80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4">
        <v>4607091388381</v>
      </c>
      <c r="E323" s="575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61" t="s">
        <v>519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4">
        <v>4607091388374</v>
      </c>
      <c r="E324" s="575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8" t="s">
        <v>523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4">
        <v>4607091383102</v>
      </c>
      <c r="E325" s="575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4">
        <v>4607091388404</v>
      </c>
      <c r="E326" s="575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8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76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77"/>
      <c r="P327" s="568" t="s">
        <v>71</v>
      </c>
      <c r="Q327" s="569"/>
      <c r="R327" s="569"/>
      <c r="S327" s="569"/>
      <c r="T327" s="569"/>
      <c r="U327" s="569"/>
      <c r="V327" s="570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77"/>
      <c r="P328" s="568" t="s">
        <v>71</v>
      </c>
      <c r="Q328" s="569"/>
      <c r="R328" s="569"/>
      <c r="S328" s="569"/>
      <c r="T328" s="569"/>
      <c r="U328" s="569"/>
      <c r="V328" s="570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80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4">
        <v>4680115881808</v>
      </c>
      <c r="E330" s="575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4">
        <v>4680115881822</v>
      </c>
      <c r="E331" s="575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4">
        <v>4680115880016</v>
      </c>
      <c r="E332" s="575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76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7"/>
      <c r="P333" s="568" t="s">
        <v>71</v>
      </c>
      <c r="Q333" s="569"/>
      <c r="R333" s="569"/>
      <c r="S333" s="569"/>
      <c r="T333" s="569"/>
      <c r="U333" s="569"/>
      <c r="V333" s="570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77"/>
      <c r="P334" s="568" t="s">
        <v>71</v>
      </c>
      <c r="Q334" s="569"/>
      <c r="R334" s="569"/>
      <c r="S334" s="569"/>
      <c r="T334" s="569"/>
      <c r="U334" s="569"/>
      <c r="V334" s="570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9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80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4">
        <v>4607091387919</v>
      </c>
      <c r="E337" s="575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4">
        <v>4680115883604</v>
      </c>
      <c r="E338" s="575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4">
        <v>4680115883567</v>
      </c>
      <c r="E339" s="575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69</v>
      </c>
      <c r="X339" s="559">
        <v>10.5</v>
      </c>
      <c r="Y339" s="560">
        <f>IFERROR(IF(X339="",0,CEILING((X339/$H339),1)*$H339),"")</f>
        <v>10.5</v>
      </c>
      <c r="Z339" s="36">
        <f>IFERROR(IF(Y339=0,"",ROUNDUP(Y339/H339,0)*0.00651),"")</f>
        <v>3.2550000000000003E-2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11.7</v>
      </c>
      <c r="BN339" s="64">
        <f>IFERROR(Y339*I339/H339,"0")</f>
        <v>11.7</v>
      </c>
      <c r="BO339" s="64">
        <f>IFERROR(1/J339*(X339/H339),"0")</f>
        <v>2.7472527472527476E-2</v>
      </c>
      <c r="BP339" s="64">
        <f>IFERROR(1/J339*(Y339/H339),"0")</f>
        <v>2.7472527472527476E-2</v>
      </c>
    </row>
    <row r="340" spans="1:68" x14ac:dyDescent="0.2">
      <c r="A340" s="576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77"/>
      <c r="P340" s="568" t="s">
        <v>71</v>
      </c>
      <c r="Q340" s="569"/>
      <c r="R340" s="569"/>
      <c r="S340" s="569"/>
      <c r="T340" s="569"/>
      <c r="U340" s="569"/>
      <c r="V340" s="570"/>
      <c r="W340" s="37" t="s">
        <v>72</v>
      </c>
      <c r="X340" s="561">
        <f>IFERROR(X337/H337,"0")+IFERROR(X338/H338,"0")+IFERROR(X339/H339,"0")</f>
        <v>5</v>
      </c>
      <c r="Y340" s="561">
        <f>IFERROR(Y337/H337,"0")+IFERROR(Y338/H338,"0")+IFERROR(Y339/H339,"0")</f>
        <v>5</v>
      </c>
      <c r="Z340" s="561">
        <f>IFERROR(IF(Z337="",0,Z337),"0")+IFERROR(IF(Z338="",0,Z338),"0")+IFERROR(IF(Z339="",0,Z339),"0")</f>
        <v>3.2550000000000003E-2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7"/>
      <c r="P341" s="568" t="s">
        <v>71</v>
      </c>
      <c r="Q341" s="569"/>
      <c r="R341" s="569"/>
      <c r="S341" s="569"/>
      <c r="T341" s="569"/>
      <c r="U341" s="569"/>
      <c r="V341" s="570"/>
      <c r="W341" s="37" t="s">
        <v>69</v>
      </c>
      <c r="X341" s="561">
        <f>IFERROR(SUM(X337:X339),"0")</f>
        <v>10.5</v>
      </c>
      <c r="Y341" s="561">
        <f>IFERROR(SUM(Y337:Y339),"0")</f>
        <v>10.5</v>
      </c>
      <c r="Z341" s="37"/>
      <c r="AA341" s="562"/>
      <c r="AB341" s="562"/>
      <c r="AC341" s="562"/>
    </row>
    <row r="342" spans="1:68" ht="27.75" customHeight="1" x14ac:dyDescent="0.2">
      <c r="A342" s="634" t="s">
        <v>548</v>
      </c>
      <c r="B342" s="635"/>
      <c r="C342" s="635"/>
      <c r="D342" s="635"/>
      <c r="E342" s="635"/>
      <c r="F342" s="635"/>
      <c r="G342" s="635"/>
      <c r="H342" s="635"/>
      <c r="I342" s="635"/>
      <c r="J342" s="635"/>
      <c r="K342" s="635"/>
      <c r="L342" s="635"/>
      <c r="M342" s="635"/>
      <c r="N342" s="635"/>
      <c r="O342" s="635"/>
      <c r="P342" s="635"/>
      <c r="Q342" s="635"/>
      <c r="R342" s="635"/>
      <c r="S342" s="635"/>
      <c r="T342" s="635"/>
      <c r="U342" s="635"/>
      <c r="V342" s="635"/>
      <c r="W342" s="635"/>
      <c r="X342" s="635"/>
      <c r="Y342" s="635"/>
      <c r="Z342" s="635"/>
      <c r="AA342" s="48"/>
      <c r="AB342" s="48"/>
      <c r="AC342" s="48"/>
    </row>
    <row r="343" spans="1:68" ht="16.5" customHeight="1" x14ac:dyDescent="0.25">
      <c r="A343" s="579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80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4">
        <v>4680115884847</v>
      </c>
      <c r="E345" s="575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0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100</v>
      </c>
      <c r="Y345" s="560">
        <f t="shared" ref="Y345:Y351" si="47">IFERROR(IF(X345="",0,CEILING((X345/$H345),1)*$H345),"")</f>
        <v>105</v>
      </c>
      <c r="Z345" s="36">
        <f>IFERROR(IF(Y345=0,"",ROUNDUP(Y345/H345,0)*0.02175),"")</f>
        <v>0.15225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103.2</v>
      </c>
      <c r="BN345" s="64">
        <f t="shared" ref="BN345:BN351" si="49">IFERROR(Y345*I345/H345,"0")</f>
        <v>108.36</v>
      </c>
      <c r="BO345" s="64">
        <f t="shared" ref="BO345:BO351" si="50">IFERROR(1/J345*(X345/H345),"0")</f>
        <v>0.1388888888888889</v>
      </c>
      <c r="BP345" s="64">
        <f t="shared" ref="BP345:BP351" si="51">IFERROR(1/J345*(Y345/H345),"0")</f>
        <v>0.14583333333333331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4">
        <v>4680115884854</v>
      </c>
      <c r="E346" s="575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6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150</v>
      </c>
      <c r="Y346" s="560">
        <f t="shared" si="47"/>
        <v>150</v>
      </c>
      <c r="Z346" s="36">
        <f>IFERROR(IF(Y346=0,"",ROUNDUP(Y346/H346,0)*0.02175),"")</f>
        <v>0.21749999999999997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154.80000000000001</v>
      </c>
      <c r="BN346" s="64">
        <f t="shared" si="49"/>
        <v>154.80000000000001</v>
      </c>
      <c r="BO346" s="64">
        <f t="shared" si="50"/>
        <v>0.20833333333333331</v>
      </c>
      <c r="BP346" s="64">
        <f t="shared" si="51"/>
        <v>0.20833333333333331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4">
        <v>4607091383997</v>
      </c>
      <c r="E347" s="575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6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4">
        <v>4680115884830</v>
      </c>
      <c r="E348" s="575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6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200</v>
      </c>
      <c r="Y348" s="560">
        <f t="shared" si="47"/>
        <v>210</v>
      </c>
      <c r="Z348" s="36">
        <f>IFERROR(IF(Y348=0,"",ROUNDUP(Y348/H348,0)*0.02175),"")</f>
        <v>0.30449999999999999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206.4</v>
      </c>
      <c r="BN348" s="64">
        <f t="shared" si="49"/>
        <v>216.72</v>
      </c>
      <c r="BO348" s="64">
        <f t="shared" si="50"/>
        <v>0.27777777777777779</v>
      </c>
      <c r="BP348" s="64">
        <f t="shared" si="51"/>
        <v>0.29166666666666663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4">
        <v>4680115882638</v>
      </c>
      <c r="E349" s="575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65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4">
        <v>4680115884922</v>
      </c>
      <c r="E350" s="575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4">
        <v>4680115884861</v>
      </c>
      <c r="E351" s="575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8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6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77"/>
      <c r="P352" s="568" t="s">
        <v>71</v>
      </c>
      <c r="Q352" s="569"/>
      <c r="R352" s="569"/>
      <c r="S352" s="569"/>
      <c r="T352" s="569"/>
      <c r="U352" s="569"/>
      <c r="V352" s="570"/>
      <c r="W352" s="37" t="s">
        <v>72</v>
      </c>
      <c r="X352" s="561">
        <f>IFERROR(X345/H345,"0")+IFERROR(X346/H346,"0")+IFERROR(X347/H347,"0")+IFERROR(X348/H348,"0")+IFERROR(X349/H349,"0")+IFERROR(X350/H350,"0")+IFERROR(X351/H351,"0")</f>
        <v>30</v>
      </c>
      <c r="Y352" s="561">
        <f>IFERROR(Y345/H345,"0")+IFERROR(Y346/H346,"0")+IFERROR(Y347/H347,"0")+IFERROR(Y348/H348,"0")+IFERROR(Y349/H349,"0")+IFERROR(Y350/H350,"0")+IFERROR(Y351/H351,"0")</f>
        <v>31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0.67425000000000002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77"/>
      <c r="P353" s="568" t="s">
        <v>71</v>
      </c>
      <c r="Q353" s="569"/>
      <c r="R353" s="569"/>
      <c r="S353" s="569"/>
      <c r="T353" s="569"/>
      <c r="U353" s="569"/>
      <c r="V353" s="570"/>
      <c r="W353" s="37" t="s">
        <v>69</v>
      </c>
      <c r="X353" s="561">
        <f>IFERROR(SUM(X345:X351),"0")</f>
        <v>450</v>
      </c>
      <c r="Y353" s="561">
        <f>IFERROR(SUM(Y345:Y351),"0")</f>
        <v>465</v>
      </c>
      <c r="Z353" s="37"/>
      <c r="AA353" s="562"/>
      <c r="AB353" s="562"/>
      <c r="AC353" s="562"/>
    </row>
    <row r="354" spans="1:68" ht="14.25" customHeight="1" x14ac:dyDescent="0.25">
      <c r="A354" s="580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4">
        <v>4607091383980</v>
      </c>
      <c r="E355" s="575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200</v>
      </c>
      <c r="Y355" s="560">
        <f>IFERROR(IF(X355="",0,CEILING((X355/$H355),1)*$H355),"")</f>
        <v>210</v>
      </c>
      <c r="Z355" s="36">
        <f>IFERROR(IF(Y355=0,"",ROUNDUP(Y355/H355,0)*0.02175),"")</f>
        <v>0.30449999999999999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206.4</v>
      </c>
      <c r="BN355" s="64">
        <f>IFERROR(Y355*I355/H355,"0")</f>
        <v>216.72</v>
      </c>
      <c r="BO355" s="64">
        <f>IFERROR(1/J355*(X355/H355),"0")</f>
        <v>0.27777777777777779</v>
      </c>
      <c r="BP355" s="64">
        <f>IFERROR(1/J355*(Y355/H355),"0")</f>
        <v>0.29166666666666663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4">
        <v>4607091384178</v>
      </c>
      <c r="E356" s="575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6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77"/>
      <c r="P357" s="568" t="s">
        <v>71</v>
      </c>
      <c r="Q357" s="569"/>
      <c r="R357" s="569"/>
      <c r="S357" s="569"/>
      <c r="T357" s="569"/>
      <c r="U357" s="569"/>
      <c r="V357" s="570"/>
      <c r="W357" s="37" t="s">
        <v>72</v>
      </c>
      <c r="X357" s="561">
        <f>IFERROR(X355/H355,"0")+IFERROR(X356/H356,"0")</f>
        <v>13.333333333333334</v>
      </c>
      <c r="Y357" s="561">
        <f>IFERROR(Y355/H355,"0")+IFERROR(Y356/H356,"0")</f>
        <v>14</v>
      </c>
      <c r="Z357" s="561">
        <f>IFERROR(IF(Z355="",0,Z355),"0")+IFERROR(IF(Z356="",0,Z356),"0")</f>
        <v>0.30449999999999999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77"/>
      <c r="P358" s="568" t="s">
        <v>71</v>
      </c>
      <c r="Q358" s="569"/>
      <c r="R358" s="569"/>
      <c r="S358" s="569"/>
      <c r="T358" s="569"/>
      <c r="U358" s="569"/>
      <c r="V358" s="570"/>
      <c r="W358" s="37" t="s">
        <v>69</v>
      </c>
      <c r="X358" s="561">
        <f>IFERROR(SUM(X355:X356),"0")</f>
        <v>200</v>
      </c>
      <c r="Y358" s="561">
        <f>IFERROR(SUM(Y355:Y356),"0")</f>
        <v>210</v>
      </c>
      <c r="Z358" s="37"/>
      <c r="AA358" s="562"/>
      <c r="AB358" s="562"/>
      <c r="AC358" s="562"/>
    </row>
    <row r="359" spans="1:68" ht="14.25" customHeight="1" x14ac:dyDescent="0.25">
      <c r="A359" s="580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4">
        <v>4607091383928</v>
      </c>
      <c r="E360" s="575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9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4">
        <v>4607091384260</v>
      </c>
      <c r="E361" s="575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76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77"/>
      <c r="P362" s="568" t="s">
        <v>71</v>
      </c>
      <c r="Q362" s="569"/>
      <c r="R362" s="569"/>
      <c r="S362" s="569"/>
      <c r="T362" s="569"/>
      <c r="U362" s="569"/>
      <c r="V362" s="570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77"/>
      <c r="P363" s="568" t="s">
        <v>71</v>
      </c>
      <c r="Q363" s="569"/>
      <c r="R363" s="569"/>
      <c r="S363" s="569"/>
      <c r="T363" s="569"/>
      <c r="U363" s="569"/>
      <c r="V363" s="570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80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4">
        <v>4607091384673</v>
      </c>
      <c r="E365" s="575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56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76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7"/>
      <c r="P366" s="568" t="s">
        <v>71</v>
      </c>
      <c r="Q366" s="569"/>
      <c r="R366" s="569"/>
      <c r="S366" s="569"/>
      <c r="T366" s="569"/>
      <c r="U366" s="569"/>
      <c r="V366" s="570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77"/>
      <c r="P367" s="568" t="s">
        <v>71</v>
      </c>
      <c r="Q367" s="569"/>
      <c r="R367" s="569"/>
      <c r="S367" s="569"/>
      <c r="T367" s="569"/>
      <c r="U367" s="569"/>
      <c r="V367" s="570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9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80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4">
        <v>4680115881907</v>
      </c>
      <c r="E370" s="575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6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4">
        <v>4680115884885</v>
      </c>
      <c r="E371" s="575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7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300</v>
      </c>
      <c r="Y371" s="560">
        <f>IFERROR(IF(X371="",0,CEILING((X371/$H371),1)*$H371),"")</f>
        <v>300</v>
      </c>
      <c r="Z371" s="36">
        <f>IFERROR(IF(Y371=0,"",ROUNDUP(Y371/H371,0)*0.01898),"")</f>
        <v>0.47450000000000003</v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310.875</v>
      </c>
      <c r="BN371" s="64">
        <f>IFERROR(Y371*I371/H371,"0")</f>
        <v>310.875</v>
      </c>
      <c r="BO371" s="64">
        <f>IFERROR(1/J371*(X371/H371),"0")</f>
        <v>0.390625</v>
      </c>
      <c r="BP371" s="64">
        <f>IFERROR(1/J371*(Y371/H371),"0")</f>
        <v>0.390625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74">
        <v>4680115884908</v>
      </c>
      <c r="E372" s="575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80</v>
      </c>
      <c r="Y372" s="560">
        <f>IFERROR(IF(X372="",0,CEILING((X372/$H372),1)*$H372),"")</f>
        <v>80</v>
      </c>
      <c r="Z372" s="36">
        <f>IFERROR(IF(Y372=0,"",ROUNDUP(Y372/H372,0)*0.00902),"")</f>
        <v>0.1804</v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84.2</v>
      </c>
      <c r="BN372" s="64">
        <f>IFERROR(Y372*I372/H372,"0")</f>
        <v>84.2</v>
      </c>
      <c r="BO372" s="64">
        <f>IFERROR(1/J372*(X372/H372),"0")</f>
        <v>0.15151515151515152</v>
      </c>
      <c r="BP372" s="64">
        <f>IFERROR(1/J372*(Y372/H372),"0")</f>
        <v>0.15151515151515152</v>
      </c>
    </row>
    <row r="373" spans="1:68" x14ac:dyDescent="0.2">
      <c r="A373" s="576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77"/>
      <c r="P373" s="568" t="s">
        <v>71</v>
      </c>
      <c r="Q373" s="569"/>
      <c r="R373" s="569"/>
      <c r="S373" s="569"/>
      <c r="T373" s="569"/>
      <c r="U373" s="569"/>
      <c r="V373" s="570"/>
      <c r="W373" s="37" t="s">
        <v>72</v>
      </c>
      <c r="X373" s="561">
        <f>IFERROR(X370/H370,"0")+IFERROR(X371/H371,"0")+IFERROR(X372/H372,"0")</f>
        <v>45</v>
      </c>
      <c r="Y373" s="561">
        <f>IFERROR(Y370/H370,"0")+IFERROR(Y371/H371,"0")+IFERROR(Y372/H372,"0")</f>
        <v>45</v>
      </c>
      <c r="Z373" s="561">
        <f>IFERROR(IF(Z370="",0,Z370),"0")+IFERROR(IF(Z371="",0,Z371),"0")+IFERROR(IF(Z372="",0,Z372),"0")</f>
        <v>0.65490000000000004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77"/>
      <c r="P374" s="568" t="s">
        <v>71</v>
      </c>
      <c r="Q374" s="569"/>
      <c r="R374" s="569"/>
      <c r="S374" s="569"/>
      <c r="T374" s="569"/>
      <c r="U374" s="569"/>
      <c r="V374" s="570"/>
      <c r="W374" s="37" t="s">
        <v>69</v>
      </c>
      <c r="X374" s="561">
        <f>IFERROR(SUM(X370:X372),"0")</f>
        <v>380</v>
      </c>
      <c r="Y374" s="561">
        <f>IFERROR(SUM(Y370:Y372),"0")</f>
        <v>380</v>
      </c>
      <c r="Z374" s="37"/>
      <c r="AA374" s="562"/>
      <c r="AB374" s="562"/>
      <c r="AC374" s="562"/>
    </row>
    <row r="375" spans="1:68" ht="14.25" customHeight="1" x14ac:dyDescent="0.25">
      <c r="A375" s="580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74">
        <v>4607091384802</v>
      </c>
      <c r="E376" s="575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8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30</v>
      </c>
      <c r="Y376" s="560">
        <f>IFERROR(IF(X376="",0,CEILING((X376/$H376),1)*$H376),"")</f>
        <v>30.66</v>
      </c>
      <c r="Z376" s="36">
        <f>IFERROR(IF(Y376=0,"",ROUNDUP(Y376/H376,0)*0.00902),"")</f>
        <v>6.3140000000000002E-2</v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31.849315068493151</v>
      </c>
      <c r="BN376" s="64">
        <f>IFERROR(Y376*I376/H376,"0")</f>
        <v>32.550000000000004</v>
      </c>
      <c r="BO376" s="64">
        <f>IFERROR(1/J376*(X376/H376),"0")</f>
        <v>5.1888750518887507E-2</v>
      </c>
      <c r="BP376" s="64">
        <f>IFERROR(1/J376*(Y376/H376),"0")</f>
        <v>5.3030303030303032E-2</v>
      </c>
    </row>
    <row r="377" spans="1:68" x14ac:dyDescent="0.2">
      <c r="A377" s="576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77"/>
      <c r="P377" s="568" t="s">
        <v>71</v>
      </c>
      <c r="Q377" s="569"/>
      <c r="R377" s="569"/>
      <c r="S377" s="569"/>
      <c r="T377" s="569"/>
      <c r="U377" s="569"/>
      <c r="V377" s="570"/>
      <c r="W377" s="37" t="s">
        <v>72</v>
      </c>
      <c r="X377" s="561">
        <f>IFERROR(X376/H376,"0")</f>
        <v>6.8493150684931505</v>
      </c>
      <c r="Y377" s="561">
        <f>IFERROR(Y376/H376,"0")</f>
        <v>7</v>
      </c>
      <c r="Z377" s="561">
        <f>IFERROR(IF(Z376="",0,Z376),"0")</f>
        <v>6.3140000000000002E-2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77"/>
      <c r="P378" s="568" t="s">
        <v>71</v>
      </c>
      <c r="Q378" s="569"/>
      <c r="R378" s="569"/>
      <c r="S378" s="569"/>
      <c r="T378" s="569"/>
      <c r="U378" s="569"/>
      <c r="V378" s="570"/>
      <c r="W378" s="37" t="s">
        <v>69</v>
      </c>
      <c r="X378" s="561">
        <f>IFERROR(SUM(X376:X376),"0")</f>
        <v>30</v>
      </c>
      <c r="Y378" s="561">
        <f>IFERROR(SUM(Y376:Y376),"0")</f>
        <v>30.66</v>
      </c>
      <c r="Z378" s="37"/>
      <c r="AA378" s="562"/>
      <c r="AB378" s="562"/>
      <c r="AC378" s="562"/>
    </row>
    <row r="379" spans="1:68" ht="14.25" customHeight="1" x14ac:dyDescent="0.25">
      <c r="A379" s="580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74">
        <v>4607091384246</v>
      </c>
      <c r="E380" s="575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300</v>
      </c>
      <c r="Y380" s="560">
        <f>IFERROR(IF(X380="",0,CEILING((X380/$H380),1)*$H380),"")</f>
        <v>306</v>
      </c>
      <c r="Z380" s="36">
        <f>IFERROR(IF(Y380=0,"",ROUNDUP(Y380/H380,0)*0.01898),"")</f>
        <v>0.64532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317.29999999999995</v>
      </c>
      <c r="BN380" s="64">
        <f>IFERROR(Y380*I380/H380,"0")</f>
        <v>323.64599999999996</v>
      </c>
      <c r="BO380" s="64">
        <f>IFERROR(1/J380*(X380/H380),"0")</f>
        <v>0.52083333333333337</v>
      </c>
      <c r="BP380" s="64">
        <f>IFERROR(1/J380*(Y380/H380),"0")</f>
        <v>0.53125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74">
        <v>4607091384253</v>
      </c>
      <c r="E381" s="575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120</v>
      </c>
      <c r="Y381" s="560">
        <f>IFERROR(IF(X381="",0,CEILING((X381/$H381),1)*$H381),"")</f>
        <v>120</v>
      </c>
      <c r="Z381" s="36">
        <f>IFERROR(IF(Y381=0,"",ROUNDUP(Y381/H381,0)*0.00651),"")</f>
        <v>0.32550000000000001</v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133.20000000000002</v>
      </c>
      <c r="BN381" s="64">
        <f>IFERROR(Y381*I381/H381,"0")</f>
        <v>133.20000000000002</v>
      </c>
      <c r="BO381" s="64">
        <f>IFERROR(1/J381*(X381/H381),"0")</f>
        <v>0.27472527472527475</v>
      </c>
      <c r="BP381" s="64">
        <f>IFERROR(1/J381*(Y381/H381),"0")</f>
        <v>0.27472527472527475</v>
      </c>
    </row>
    <row r="382" spans="1:68" x14ac:dyDescent="0.2">
      <c r="A382" s="576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77"/>
      <c r="P382" s="568" t="s">
        <v>71</v>
      </c>
      <c r="Q382" s="569"/>
      <c r="R382" s="569"/>
      <c r="S382" s="569"/>
      <c r="T382" s="569"/>
      <c r="U382" s="569"/>
      <c r="V382" s="570"/>
      <c r="W382" s="37" t="s">
        <v>72</v>
      </c>
      <c r="X382" s="561">
        <f>IFERROR(X380/H380,"0")+IFERROR(X381/H381,"0")</f>
        <v>83.333333333333343</v>
      </c>
      <c r="Y382" s="561">
        <f>IFERROR(Y380/H380,"0")+IFERROR(Y381/H381,"0")</f>
        <v>84</v>
      </c>
      <c r="Z382" s="561">
        <f>IFERROR(IF(Z380="",0,Z380),"0")+IFERROR(IF(Z381="",0,Z381),"0")</f>
        <v>0.97082000000000002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77"/>
      <c r="P383" s="568" t="s">
        <v>71</v>
      </c>
      <c r="Q383" s="569"/>
      <c r="R383" s="569"/>
      <c r="S383" s="569"/>
      <c r="T383" s="569"/>
      <c r="U383" s="569"/>
      <c r="V383" s="570"/>
      <c r="W383" s="37" t="s">
        <v>69</v>
      </c>
      <c r="X383" s="561">
        <f>IFERROR(SUM(X380:X381),"0")</f>
        <v>420</v>
      </c>
      <c r="Y383" s="561">
        <f>IFERROR(SUM(Y380:Y381),"0")</f>
        <v>426</v>
      </c>
      <c r="Z383" s="37"/>
      <c r="AA383" s="562"/>
      <c r="AB383" s="562"/>
      <c r="AC383" s="562"/>
    </row>
    <row r="384" spans="1:68" ht="14.25" customHeight="1" x14ac:dyDescent="0.25">
      <c r="A384" s="580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74">
        <v>4607091389357</v>
      </c>
      <c r="E385" s="575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59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76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77"/>
      <c r="P386" s="568" t="s">
        <v>71</v>
      </c>
      <c r="Q386" s="569"/>
      <c r="R386" s="569"/>
      <c r="S386" s="569"/>
      <c r="T386" s="569"/>
      <c r="U386" s="569"/>
      <c r="V386" s="570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7"/>
      <c r="P387" s="568" t="s">
        <v>71</v>
      </c>
      <c r="Q387" s="569"/>
      <c r="R387" s="569"/>
      <c r="S387" s="569"/>
      <c r="T387" s="569"/>
      <c r="U387" s="569"/>
      <c r="V387" s="570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34" t="s">
        <v>603</v>
      </c>
      <c r="B388" s="635"/>
      <c r="C388" s="635"/>
      <c r="D388" s="635"/>
      <c r="E388" s="635"/>
      <c r="F388" s="635"/>
      <c r="G388" s="635"/>
      <c r="H388" s="635"/>
      <c r="I388" s="635"/>
      <c r="J388" s="635"/>
      <c r="K388" s="635"/>
      <c r="L388" s="635"/>
      <c r="M388" s="635"/>
      <c r="N388" s="635"/>
      <c r="O388" s="635"/>
      <c r="P388" s="635"/>
      <c r="Q388" s="635"/>
      <c r="R388" s="635"/>
      <c r="S388" s="635"/>
      <c r="T388" s="635"/>
      <c r="U388" s="635"/>
      <c r="V388" s="635"/>
      <c r="W388" s="635"/>
      <c r="X388" s="635"/>
      <c r="Y388" s="635"/>
      <c r="Z388" s="635"/>
      <c r="AA388" s="48"/>
      <c r="AB388" s="48"/>
      <c r="AC388" s="48"/>
    </row>
    <row r="389" spans="1:68" ht="16.5" customHeight="1" x14ac:dyDescent="0.25">
      <c r="A389" s="579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80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74">
        <v>4680115886100</v>
      </c>
      <c r="E391" s="575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8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74">
        <v>4680115886117</v>
      </c>
      <c r="E392" s="575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8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74">
        <v>4680115886117</v>
      </c>
      <c r="E393" s="575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74">
        <v>4680115886124</v>
      </c>
      <c r="E394" s="575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74">
        <v>4680115883147</v>
      </c>
      <c r="E395" s="575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74">
        <v>4607091384338</v>
      </c>
      <c r="E396" s="575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21</v>
      </c>
      <c r="Y396" s="560">
        <f t="shared" si="52"/>
        <v>21</v>
      </c>
      <c r="Z396" s="36">
        <f t="shared" si="57"/>
        <v>5.0200000000000002E-2</v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22.299999999999997</v>
      </c>
      <c r="BN396" s="64">
        <f t="shared" si="54"/>
        <v>22.299999999999997</v>
      </c>
      <c r="BO396" s="64">
        <f t="shared" si="55"/>
        <v>4.2735042735042736E-2</v>
      </c>
      <c r="BP396" s="64">
        <f t="shared" si="56"/>
        <v>4.2735042735042736E-2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74">
        <v>4607091389524</v>
      </c>
      <c r="E397" s="575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74">
        <v>4680115883161</v>
      </c>
      <c r="E398" s="575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1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74">
        <v>4607091389531</v>
      </c>
      <c r="E399" s="575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74">
        <v>4607091384345</v>
      </c>
      <c r="E400" s="575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6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77"/>
      <c r="P401" s="568" t="s">
        <v>71</v>
      </c>
      <c r="Q401" s="569"/>
      <c r="R401" s="569"/>
      <c r="S401" s="569"/>
      <c r="T401" s="569"/>
      <c r="U401" s="569"/>
      <c r="V401" s="570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5.0200000000000002E-2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77"/>
      <c r="P402" s="568" t="s">
        <v>71</v>
      </c>
      <c r="Q402" s="569"/>
      <c r="R402" s="569"/>
      <c r="S402" s="569"/>
      <c r="T402" s="569"/>
      <c r="U402" s="569"/>
      <c r="V402" s="570"/>
      <c r="W402" s="37" t="s">
        <v>69</v>
      </c>
      <c r="X402" s="561">
        <f>IFERROR(SUM(X391:X400),"0")</f>
        <v>21</v>
      </c>
      <c r="Y402" s="561">
        <f>IFERROR(SUM(Y391:Y400),"0")</f>
        <v>21</v>
      </c>
      <c r="Z402" s="37"/>
      <c r="AA402" s="562"/>
      <c r="AB402" s="562"/>
      <c r="AC402" s="562"/>
    </row>
    <row r="403" spans="1:68" ht="14.25" customHeight="1" x14ac:dyDescent="0.25">
      <c r="A403" s="580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74">
        <v>4607091384352</v>
      </c>
      <c r="E404" s="575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74">
        <v>4607091389654</v>
      </c>
      <c r="E405" s="575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76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77"/>
      <c r="P406" s="568" t="s">
        <v>71</v>
      </c>
      <c r="Q406" s="569"/>
      <c r="R406" s="569"/>
      <c r="S406" s="569"/>
      <c r="T406" s="569"/>
      <c r="U406" s="569"/>
      <c r="V406" s="570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77"/>
      <c r="P407" s="568" t="s">
        <v>71</v>
      </c>
      <c r="Q407" s="569"/>
      <c r="R407" s="569"/>
      <c r="S407" s="569"/>
      <c r="T407" s="569"/>
      <c r="U407" s="569"/>
      <c r="V407" s="570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9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80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74">
        <v>4680115885240</v>
      </c>
      <c r="E410" s="575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6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76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77"/>
      <c r="P411" s="568" t="s">
        <v>71</v>
      </c>
      <c r="Q411" s="569"/>
      <c r="R411" s="569"/>
      <c r="S411" s="569"/>
      <c r="T411" s="569"/>
      <c r="U411" s="569"/>
      <c r="V411" s="570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77"/>
      <c r="P412" s="568" t="s">
        <v>71</v>
      </c>
      <c r="Q412" s="569"/>
      <c r="R412" s="569"/>
      <c r="S412" s="569"/>
      <c r="T412" s="569"/>
      <c r="U412" s="569"/>
      <c r="V412" s="570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80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74">
        <v>4680115886094</v>
      </c>
      <c r="E414" s="575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1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74">
        <v>4607091389425</v>
      </c>
      <c r="E415" s="575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74">
        <v>4680115880771</v>
      </c>
      <c r="E416" s="575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74">
        <v>4607091389500</v>
      </c>
      <c r="E417" s="575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6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77"/>
      <c r="P418" s="568" t="s">
        <v>71</v>
      </c>
      <c r="Q418" s="569"/>
      <c r="R418" s="569"/>
      <c r="S418" s="569"/>
      <c r="T418" s="569"/>
      <c r="U418" s="569"/>
      <c r="V418" s="570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77"/>
      <c r="P419" s="568" t="s">
        <v>71</v>
      </c>
      <c r="Q419" s="569"/>
      <c r="R419" s="569"/>
      <c r="S419" s="569"/>
      <c r="T419" s="569"/>
      <c r="U419" s="569"/>
      <c r="V419" s="570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9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80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74">
        <v>4680115885110</v>
      </c>
      <c r="E422" s="575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81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76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77"/>
      <c r="P423" s="568" t="s">
        <v>71</v>
      </c>
      <c r="Q423" s="569"/>
      <c r="R423" s="569"/>
      <c r="S423" s="569"/>
      <c r="T423" s="569"/>
      <c r="U423" s="569"/>
      <c r="V423" s="570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77"/>
      <c r="P424" s="568" t="s">
        <v>71</v>
      </c>
      <c r="Q424" s="569"/>
      <c r="R424" s="569"/>
      <c r="S424" s="569"/>
      <c r="T424" s="569"/>
      <c r="U424" s="569"/>
      <c r="V424" s="570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9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80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74">
        <v>4680115885103</v>
      </c>
      <c r="E427" s="575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76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7"/>
      <c r="P428" s="568" t="s">
        <v>71</v>
      </c>
      <c r="Q428" s="569"/>
      <c r="R428" s="569"/>
      <c r="S428" s="569"/>
      <c r="T428" s="569"/>
      <c r="U428" s="569"/>
      <c r="V428" s="570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77"/>
      <c r="P429" s="568" t="s">
        <v>71</v>
      </c>
      <c r="Q429" s="569"/>
      <c r="R429" s="569"/>
      <c r="S429" s="569"/>
      <c r="T429" s="569"/>
      <c r="U429" s="569"/>
      <c r="V429" s="570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34" t="s">
        <v>659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48"/>
      <c r="AB430" s="48"/>
      <c r="AC430" s="48"/>
    </row>
    <row r="431" spans="1:68" ht="16.5" customHeight="1" x14ac:dyDescent="0.25">
      <c r="A431" s="579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80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74">
        <v>4607091389067</v>
      </c>
      <c r="E433" s="575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20</v>
      </c>
      <c r="Y433" s="560">
        <f t="shared" ref="Y433:Y446" si="58">IFERROR(IF(X433="",0,CEILING((X433/$H433),1)*$H433),"")</f>
        <v>21.12</v>
      </c>
      <c r="Z433" s="36">
        <f t="shared" ref="Z433:Z439" si="59">IFERROR(IF(Y433=0,"",ROUNDUP(Y433/H433,0)*0.01196),"")</f>
        <v>4.7840000000000001E-2</v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21.363636363636363</v>
      </c>
      <c r="BN433" s="64">
        <f t="shared" ref="BN433:BN446" si="61">IFERROR(Y433*I433/H433,"0")</f>
        <v>22.56</v>
      </c>
      <c r="BO433" s="64">
        <f t="shared" ref="BO433:BO446" si="62">IFERROR(1/J433*(X433/H433),"0")</f>
        <v>3.6421911421911424E-2</v>
      </c>
      <c r="BP433" s="64">
        <f t="shared" ref="BP433:BP446" si="63">IFERROR(1/J433*(Y433/H433),"0")</f>
        <v>3.8461538461538464E-2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74">
        <v>4680115885271</v>
      </c>
      <c r="E434" s="575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10</v>
      </c>
      <c r="Y434" s="560">
        <f t="shared" si="58"/>
        <v>10.56</v>
      </c>
      <c r="Z434" s="36">
        <f t="shared" si="59"/>
        <v>2.392E-2</v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10.681818181818182</v>
      </c>
      <c r="BN434" s="64">
        <f t="shared" si="61"/>
        <v>11.28</v>
      </c>
      <c r="BO434" s="64">
        <f t="shared" si="62"/>
        <v>1.8210955710955712E-2</v>
      </c>
      <c r="BP434" s="64">
        <f t="shared" si="63"/>
        <v>1.9230769230769232E-2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74">
        <v>4680115885226</v>
      </c>
      <c r="E435" s="575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20</v>
      </c>
      <c r="Y435" s="560">
        <f t="shared" si="58"/>
        <v>21.12</v>
      </c>
      <c r="Z435" s="36">
        <f t="shared" si="59"/>
        <v>4.7840000000000001E-2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21.363636363636363</v>
      </c>
      <c r="BN435" s="64">
        <f t="shared" si="61"/>
        <v>22.56</v>
      </c>
      <c r="BO435" s="64">
        <f t="shared" si="62"/>
        <v>3.6421911421911424E-2</v>
      </c>
      <c r="BP435" s="64">
        <f t="shared" si="63"/>
        <v>3.8461538461538464E-2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74">
        <v>4607091383522</v>
      </c>
      <c r="E436" s="575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1" t="s">
        <v>671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74">
        <v>4680115884502</v>
      </c>
      <c r="E437" s="575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74">
        <v>4607091389104</v>
      </c>
      <c r="E438" s="575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10</v>
      </c>
      <c r="Y438" s="560">
        <f t="shared" si="58"/>
        <v>10.56</v>
      </c>
      <c r="Z438" s="36">
        <f t="shared" si="59"/>
        <v>2.392E-2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10.681818181818182</v>
      </c>
      <c r="BN438" s="64">
        <f t="shared" si="61"/>
        <v>11.28</v>
      </c>
      <c r="BO438" s="64">
        <f t="shared" si="62"/>
        <v>1.8210955710955712E-2</v>
      </c>
      <c r="BP438" s="64">
        <f t="shared" si="63"/>
        <v>1.9230769230769232E-2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74">
        <v>4680115884519</v>
      </c>
      <c r="E439" s="575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74">
        <v>4680115886391</v>
      </c>
      <c r="E440" s="575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74">
        <v>4680115880603</v>
      </c>
      <c r="E441" s="575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74">
        <v>4607091389999</v>
      </c>
      <c r="E442" s="575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11" t="s">
        <v>688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74">
        <v>4680115882782</v>
      </c>
      <c r="E443" s="575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74">
        <v>4680115885479</v>
      </c>
      <c r="E444" s="575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58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74">
        <v>4607091389982</v>
      </c>
      <c r="E445" s="575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74">
        <v>4607091389982</v>
      </c>
      <c r="E446" s="575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6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77"/>
      <c r="P447" s="568" t="s">
        <v>71</v>
      </c>
      <c r="Q447" s="569"/>
      <c r="R447" s="569"/>
      <c r="S447" s="569"/>
      <c r="T447" s="569"/>
      <c r="U447" s="569"/>
      <c r="V447" s="570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11.363636363636363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12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0.14352000000000001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77"/>
      <c r="P448" s="568" t="s">
        <v>71</v>
      </c>
      <c r="Q448" s="569"/>
      <c r="R448" s="569"/>
      <c r="S448" s="569"/>
      <c r="T448" s="569"/>
      <c r="U448" s="569"/>
      <c r="V448" s="570"/>
      <c r="W448" s="37" t="s">
        <v>69</v>
      </c>
      <c r="X448" s="561">
        <f>IFERROR(SUM(X433:X446),"0")</f>
        <v>60</v>
      </c>
      <c r="Y448" s="561">
        <f>IFERROR(SUM(Y433:Y446),"0")</f>
        <v>63.36</v>
      </c>
      <c r="Z448" s="37"/>
      <c r="AA448" s="562"/>
      <c r="AB448" s="562"/>
      <c r="AC448" s="562"/>
    </row>
    <row r="449" spans="1:68" ht="14.25" customHeight="1" x14ac:dyDescent="0.25">
      <c r="A449" s="580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74">
        <v>4607091388930</v>
      </c>
      <c r="E450" s="575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10</v>
      </c>
      <c r="Y450" s="560">
        <f>IFERROR(IF(X450="",0,CEILING((X450/$H450),1)*$H450),"")</f>
        <v>10.56</v>
      </c>
      <c r="Z450" s="36">
        <f>IFERROR(IF(Y450=0,"",ROUNDUP(Y450/H450,0)*0.01196),"")</f>
        <v>2.392E-2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10.681818181818182</v>
      </c>
      <c r="BN450" s="64">
        <f>IFERROR(Y450*I450/H450,"0")</f>
        <v>11.28</v>
      </c>
      <c r="BO450" s="64">
        <f>IFERROR(1/J450*(X450/H450),"0")</f>
        <v>1.8210955710955712E-2</v>
      </c>
      <c r="BP450" s="64">
        <f>IFERROR(1/J450*(Y450/H450),"0")</f>
        <v>1.9230769230769232E-2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74">
        <v>4680115886407</v>
      </c>
      <c r="E451" s="575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74">
        <v>4680115880054</v>
      </c>
      <c r="E452" s="575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6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77"/>
      <c r="P453" s="568" t="s">
        <v>71</v>
      </c>
      <c r="Q453" s="569"/>
      <c r="R453" s="569"/>
      <c r="S453" s="569"/>
      <c r="T453" s="569"/>
      <c r="U453" s="569"/>
      <c r="V453" s="570"/>
      <c r="W453" s="37" t="s">
        <v>72</v>
      </c>
      <c r="X453" s="561">
        <f>IFERROR(X450/H450,"0")+IFERROR(X451/H451,"0")+IFERROR(X452/H452,"0")</f>
        <v>1.8939393939393938</v>
      </c>
      <c r="Y453" s="561">
        <f>IFERROR(Y450/H450,"0")+IFERROR(Y451/H451,"0")+IFERROR(Y452/H452,"0")</f>
        <v>2</v>
      </c>
      <c r="Z453" s="561">
        <f>IFERROR(IF(Z450="",0,Z450),"0")+IFERROR(IF(Z451="",0,Z451),"0")+IFERROR(IF(Z452="",0,Z452),"0")</f>
        <v>2.392E-2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77"/>
      <c r="P454" s="568" t="s">
        <v>71</v>
      </c>
      <c r="Q454" s="569"/>
      <c r="R454" s="569"/>
      <c r="S454" s="569"/>
      <c r="T454" s="569"/>
      <c r="U454" s="569"/>
      <c r="V454" s="570"/>
      <c r="W454" s="37" t="s">
        <v>69</v>
      </c>
      <c r="X454" s="561">
        <f>IFERROR(SUM(X450:X452),"0")</f>
        <v>10</v>
      </c>
      <c r="Y454" s="561">
        <f>IFERROR(SUM(Y450:Y452),"0")</f>
        <v>10.56</v>
      </c>
      <c r="Z454" s="37"/>
      <c r="AA454" s="562"/>
      <c r="AB454" s="562"/>
      <c r="AC454" s="562"/>
    </row>
    <row r="455" spans="1:68" ht="14.25" customHeight="1" x14ac:dyDescent="0.25">
      <c r="A455" s="580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74">
        <v>4680115883116</v>
      </c>
      <c r="E456" s="575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74">
        <v>4680115883093</v>
      </c>
      <c r="E457" s="575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87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74">
        <v>4680115883109</v>
      </c>
      <c r="E458" s="575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85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10</v>
      </c>
      <c r="Y458" s="560">
        <f t="shared" si="64"/>
        <v>10.56</v>
      </c>
      <c r="Z458" s="36">
        <f>IFERROR(IF(Y458=0,"",ROUNDUP(Y458/H458,0)*0.01196),"")</f>
        <v>2.392E-2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10.681818181818182</v>
      </c>
      <c r="BN458" s="64">
        <f t="shared" si="66"/>
        <v>11.28</v>
      </c>
      <c r="BO458" s="64">
        <f t="shared" si="67"/>
        <v>1.8210955710955712E-2</v>
      </c>
      <c r="BP458" s="64">
        <f t="shared" si="68"/>
        <v>1.9230769230769232E-2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74">
        <v>4680115882072</v>
      </c>
      <c r="E459" s="575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1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74">
        <v>4680115882072</v>
      </c>
      <c r="E460" s="575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74">
        <v>4680115882102</v>
      </c>
      <c r="E461" s="575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2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74">
        <v>4680115882096</v>
      </c>
      <c r="E462" s="575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3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6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77"/>
      <c r="P463" s="568" t="s">
        <v>71</v>
      </c>
      <c r="Q463" s="569"/>
      <c r="R463" s="569"/>
      <c r="S463" s="569"/>
      <c r="T463" s="569"/>
      <c r="U463" s="569"/>
      <c r="V463" s="570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1.8939393939393938</v>
      </c>
      <c r="Y463" s="561">
        <f>IFERROR(Y456/H456,"0")+IFERROR(Y457/H457,"0")+IFERROR(Y458/H458,"0")+IFERROR(Y459/H459,"0")+IFERROR(Y460/H460,"0")+IFERROR(Y461/H461,"0")+IFERROR(Y462/H462,"0")</f>
        <v>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2.392E-2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77"/>
      <c r="P464" s="568" t="s">
        <v>71</v>
      </c>
      <c r="Q464" s="569"/>
      <c r="R464" s="569"/>
      <c r="S464" s="569"/>
      <c r="T464" s="569"/>
      <c r="U464" s="569"/>
      <c r="V464" s="570"/>
      <c r="W464" s="37" t="s">
        <v>69</v>
      </c>
      <c r="X464" s="561">
        <f>IFERROR(SUM(X456:X462),"0")</f>
        <v>10</v>
      </c>
      <c r="Y464" s="561">
        <f>IFERROR(SUM(Y456:Y462),"0")</f>
        <v>10.56</v>
      </c>
      <c r="Z464" s="37"/>
      <c r="AA464" s="562"/>
      <c r="AB464" s="562"/>
      <c r="AC464" s="562"/>
    </row>
    <row r="465" spans="1:68" ht="14.25" customHeight="1" x14ac:dyDescent="0.25">
      <c r="A465" s="580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74">
        <v>4607091383409</v>
      </c>
      <c r="E466" s="575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74">
        <v>4607091383416</v>
      </c>
      <c r="E467" s="575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74">
        <v>4680115883536</v>
      </c>
      <c r="E468" s="575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76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77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77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34" t="s">
        <v>728</v>
      </c>
      <c r="B471" s="635"/>
      <c r="C471" s="635"/>
      <c r="D471" s="635"/>
      <c r="E471" s="635"/>
      <c r="F471" s="635"/>
      <c r="G471" s="635"/>
      <c r="H471" s="635"/>
      <c r="I471" s="635"/>
      <c r="J471" s="635"/>
      <c r="K471" s="635"/>
      <c r="L471" s="635"/>
      <c r="M471" s="635"/>
      <c r="N471" s="635"/>
      <c r="O471" s="635"/>
      <c r="P471" s="635"/>
      <c r="Q471" s="635"/>
      <c r="R471" s="635"/>
      <c r="S471" s="635"/>
      <c r="T471" s="635"/>
      <c r="U471" s="635"/>
      <c r="V471" s="635"/>
      <c r="W471" s="635"/>
      <c r="X471" s="635"/>
      <c r="Y471" s="635"/>
      <c r="Z471" s="635"/>
      <c r="AA471" s="48"/>
      <c r="AB471" s="48"/>
      <c r="AC471" s="48"/>
    </row>
    <row r="472" spans="1:68" ht="16.5" customHeight="1" x14ac:dyDescent="0.25">
      <c r="A472" s="579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80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74">
        <v>4640242181011</v>
      </c>
      <c r="E474" s="575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74">
        <v>4640242180441</v>
      </c>
      <c r="E475" s="575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2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4">
        <v>4640242180564</v>
      </c>
      <c r="E476" s="575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4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74">
        <v>4640242181189</v>
      </c>
      <c r="E477" s="575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4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6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77"/>
      <c r="P478" s="568" t="s">
        <v>71</v>
      </c>
      <c r="Q478" s="569"/>
      <c r="R478" s="569"/>
      <c r="S478" s="569"/>
      <c r="T478" s="569"/>
      <c r="U478" s="569"/>
      <c r="V478" s="570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77"/>
      <c r="P479" s="568" t="s">
        <v>71</v>
      </c>
      <c r="Q479" s="569"/>
      <c r="R479" s="569"/>
      <c r="S479" s="569"/>
      <c r="T479" s="569"/>
      <c r="U479" s="569"/>
      <c r="V479" s="570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80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74">
        <v>4640242180519</v>
      </c>
      <c r="E481" s="575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2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74">
        <v>4640242180526</v>
      </c>
      <c r="E482" s="575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41" t="s">
        <v>745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74">
        <v>4640242181363</v>
      </c>
      <c r="E483" s="575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6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6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77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77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80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4">
        <v>4640242180816</v>
      </c>
      <c r="E487" s="575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2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74">
        <v>4640242180595</v>
      </c>
      <c r="E488" s="575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5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6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77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77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80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74">
        <v>4640242180533</v>
      </c>
      <c r="E492" s="575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82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74">
        <v>4640242181233</v>
      </c>
      <c r="E493" s="575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829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6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77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77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80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74">
        <v>4640242180120</v>
      </c>
      <c r="E497" s="575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60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74">
        <v>4640242180137</v>
      </c>
      <c r="E498" s="575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82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6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77"/>
      <c r="P499" s="568" t="s">
        <v>71</v>
      </c>
      <c r="Q499" s="569"/>
      <c r="R499" s="569"/>
      <c r="S499" s="569"/>
      <c r="T499" s="569"/>
      <c r="U499" s="569"/>
      <c r="V499" s="570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77"/>
      <c r="P500" s="568" t="s">
        <v>71</v>
      </c>
      <c r="Q500" s="569"/>
      <c r="R500" s="569"/>
      <c r="S500" s="569"/>
      <c r="T500" s="569"/>
      <c r="U500" s="569"/>
      <c r="V500" s="570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9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80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74">
        <v>4640242180090</v>
      </c>
      <c r="E503" s="575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18" t="s">
        <v>770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76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77"/>
      <c r="P504" s="568" t="s">
        <v>71</v>
      </c>
      <c r="Q504" s="569"/>
      <c r="R504" s="569"/>
      <c r="S504" s="569"/>
      <c r="T504" s="569"/>
      <c r="U504" s="569"/>
      <c r="V504" s="570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77"/>
      <c r="P505" s="568" t="s">
        <v>71</v>
      </c>
      <c r="Q505" s="569"/>
      <c r="R505" s="569"/>
      <c r="S505" s="569"/>
      <c r="T505" s="569"/>
      <c r="U505" s="569"/>
      <c r="V505" s="570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1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573"/>
      <c r="P506" s="662" t="s">
        <v>772</v>
      </c>
      <c r="Q506" s="663"/>
      <c r="R506" s="663"/>
      <c r="S506" s="663"/>
      <c r="T506" s="663"/>
      <c r="U506" s="663"/>
      <c r="V506" s="587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2806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2897.34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573"/>
      <c r="P507" s="662" t="s">
        <v>773</v>
      </c>
      <c r="Q507" s="663"/>
      <c r="R507" s="663"/>
      <c r="S507" s="663"/>
      <c r="T507" s="663"/>
      <c r="U507" s="663"/>
      <c r="V507" s="587"/>
      <c r="W507" s="37" t="s">
        <v>69</v>
      </c>
      <c r="X507" s="561">
        <f>IFERROR(SUM(BM22:BM503),"0")</f>
        <v>2943.2578272507544</v>
      </c>
      <c r="Y507" s="561">
        <f>IFERROR(SUM(BN22:BN503),"0")</f>
        <v>3038.6130000000003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573"/>
      <c r="P508" s="662" t="s">
        <v>774</v>
      </c>
      <c r="Q508" s="663"/>
      <c r="R508" s="663"/>
      <c r="S508" s="663"/>
      <c r="T508" s="663"/>
      <c r="U508" s="663"/>
      <c r="V508" s="587"/>
      <c r="W508" s="37" t="s">
        <v>775</v>
      </c>
      <c r="X508" s="38">
        <f>ROUNDUP(SUM(BO22:BO503),0)</f>
        <v>5</v>
      </c>
      <c r="Y508" s="38">
        <f>ROUNDUP(SUM(BP22:BP503),0)</f>
        <v>5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573"/>
      <c r="P509" s="662" t="s">
        <v>776</v>
      </c>
      <c r="Q509" s="663"/>
      <c r="R509" s="663"/>
      <c r="S509" s="663"/>
      <c r="T509" s="663"/>
      <c r="U509" s="663"/>
      <c r="V509" s="587"/>
      <c r="W509" s="37" t="s">
        <v>69</v>
      </c>
      <c r="X509" s="561">
        <f>GrossWeightTotal+PalletQtyTotal*25</f>
        <v>3068.2578272507544</v>
      </c>
      <c r="Y509" s="561">
        <f>GrossWeightTotalR+PalletQtyTotalR*25</f>
        <v>3163.6130000000003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573"/>
      <c r="P510" s="662" t="s">
        <v>777</v>
      </c>
      <c r="Q510" s="663"/>
      <c r="R510" s="663"/>
      <c r="S510" s="663"/>
      <c r="T510" s="663"/>
      <c r="U510" s="663"/>
      <c r="V510" s="587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420.3702848394629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432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573"/>
      <c r="P511" s="662" t="s">
        <v>778</v>
      </c>
      <c r="Q511" s="663"/>
      <c r="R511" s="663"/>
      <c r="S511" s="663"/>
      <c r="T511" s="663"/>
      <c r="U511" s="663"/>
      <c r="V511" s="587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5.4917000000000016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63" t="s">
        <v>100</v>
      </c>
      <c r="D513" s="658"/>
      <c r="E513" s="658"/>
      <c r="F513" s="658"/>
      <c r="G513" s="658"/>
      <c r="H513" s="649"/>
      <c r="I513" s="563" t="s">
        <v>259</v>
      </c>
      <c r="J513" s="658"/>
      <c r="K513" s="658"/>
      <c r="L513" s="658"/>
      <c r="M513" s="658"/>
      <c r="N513" s="658"/>
      <c r="O513" s="658"/>
      <c r="P513" s="658"/>
      <c r="Q513" s="658"/>
      <c r="R513" s="658"/>
      <c r="S513" s="649"/>
      <c r="T513" s="563" t="s">
        <v>548</v>
      </c>
      <c r="U513" s="649"/>
      <c r="V513" s="563" t="s">
        <v>603</v>
      </c>
      <c r="W513" s="658"/>
      <c r="X513" s="658"/>
      <c r="Y513" s="649"/>
      <c r="Z513" s="551" t="s">
        <v>659</v>
      </c>
      <c r="AA513" s="563" t="s">
        <v>728</v>
      </c>
      <c r="AB513" s="649"/>
      <c r="AC513" s="52"/>
      <c r="AF513" s="552"/>
    </row>
    <row r="514" spans="1:32" ht="14.25" customHeight="1" thickTop="1" x14ac:dyDescent="0.2">
      <c r="A514" s="789" t="s">
        <v>781</v>
      </c>
      <c r="B514" s="563" t="s">
        <v>63</v>
      </c>
      <c r="C514" s="563" t="s">
        <v>101</v>
      </c>
      <c r="D514" s="563" t="s">
        <v>118</v>
      </c>
      <c r="E514" s="563" t="s">
        <v>180</v>
      </c>
      <c r="F514" s="563" t="s">
        <v>202</v>
      </c>
      <c r="G514" s="563" t="s">
        <v>235</v>
      </c>
      <c r="H514" s="563" t="s">
        <v>100</v>
      </c>
      <c r="I514" s="563" t="s">
        <v>260</v>
      </c>
      <c r="J514" s="563" t="s">
        <v>300</v>
      </c>
      <c r="K514" s="563" t="s">
        <v>361</v>
      </c>
      <c r="L514" s="563" t="s">
        <v>401</v>
      </c>
      <c r="M514" s="563" t="s">
        <v>417</v>
      </c>
      <c r="N514" s="552"/>
      <c r="O514" s="563" t="s">
        <v>431</v>
      </c>
      <c r="P514" s="563" t="s">
        <v>441</v>
      </c>
      <c r="Q514" s="563" t="s">
        <v>448</v>
      </c>
      <c r="R514" s="563" t="s">
        <v>453</v>
      </c>
      <c r="S514" s="563" t="s">
        <v>538</v>
      </c>
      <c r="T514" s="563" t="s">
        <v>549</v>
      </c>
      <c r="U514" s="563" t="s">
        <v>583</v>
      </c>
      <c r="V514" s="563" t="s">
        <v>604</v>
      </c>
      <c r="W514" s="563" t="s">
        <v>636</v>
      </c>
      <c r="X514" s="563" t="s">
        <v>651</v>
      </c>
      <c r="Y514" s="563" t="s">
        <v>655</v>
      </c>
      <c r="Z514" s="563" t="s">
        <v>659</v>
      </c>
      <c r="AA514" s="563" t="s">
        <v>728</v>
      </c>
      <c r="AB514" s="563" t="s">
        <v>767</v>
      </c>
      <c r="AC514" s="52"/>
      <c r="AF514" s="552"/>
    </row>
    <row r="515" spans="1:32" ht="13.5" customHeight="1" thickBot="1" x14ac:dyDescent="0.25">
      <c r="A515" s="790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2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231.20000000000002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281</v>
      </c>
      <c r="E516" s="46">
        <f>IFERROR(Y89*1,"0")+IFERROR(Y90*1,"0")+IFERROR(Y91*1,"0")+IFERROR(Y95*1,"0")+IFERROR(Y96*1,"0")+IFERROR(Y97*1,"0")+IFERROR(Y98*1,"0")+IFERROR(Y99*1,"0")</f>
        <v>197.10000000000002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226.8</v>
      </c>
      <c r="G516" s="46">
        <f>IFERROR(Y130*1,"0")+IFERROR(Y131*1,"0")+IFERROR(Y135*1,"0")+IFERROR(Y136*1,"0")+IFERROR(Y140*1,"0")+IFERROR(Y141*1,"0")</f>
        <v>24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124.20000000000002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164.39999999999998</v>
      </c>
      <c r="S516" s="46">
        <f>IFERROR(Y337*1,"0")+IFERROR(Y338*1,"0")+IFERROR(Y339*1,"0")</f>
        <v>10.5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675</v>
      </c>
      <c r="U516" s="46">
        <f>IFERROR(Y370*1,"0")+IFERROR(Y371*1,"0")+IFERROR(Y372*1,"0")+IFERROR(Y376*1,"0")+IFERROR(Y380*1,"0")+IFERROR(Y381*1,"0")+IFERROR(Y385*1,"0")</f>
        <v>836.66000000000008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21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84.48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W17:W18"/>
    <mergeCell ref="A50:Z50"/>
    <mergeCell ref="A264:O265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P79:T79"/>
    <mergeCell ref="P244:T244"/>
    <mergeCell ref="P437:T437"/>
    <mergeCell ref="D174:E174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I17:I18"/>
    <mergeCell ref="D141:E141"/>
    <mergeCell ref="A48:O49"/>
    <mergeCell ref="D135:E135"/>
    <mergeCell ref="P114:V114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D372:E372"/>
    <mergeCell ref="P451:T451"/>
    <mergeCell ref="P245:T245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A377:O378"/>
    <mergeCell ref="D225:E225"/>
    <mergeCell ref="D252:E252"/>
    <mergeCell ref="P358:V358"/>
    <mergeCell ref="A411:O412"/>
    <mergeCell ref="A421:Z421"/>
    <mergeCell ref="D96:E96"/>
    <mergeCell ref="P306:V306"/>
    <mergeCell ref="P445:T445"/>
    <mergeCell ref="P302:T302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P444:T444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2025-08-26T08:30:02Z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