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9B3B51C0-B7DB-4731-8BA5-FF3F0B7127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Y494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Y406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Y401" i="1" s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BP370" i="1" s="1"/>
  <c r="P370" i="1"/>
  <c r="X367" i="1"/>
  <c r="X366" i="1"/>
  <c r="BO365" i="1"/>
  <c r="BM365" i="1"/>
  <c r="Y365" i="1"/>
  <c r="Y367" i="1" s="1"/>
  <c r="P365" i="1"/>
  <c r="X363" i="1"/>
  <c r="X362" i="1"/>
  <c r="BO361" i="1"/>
  <c r="BM361" i="1"/>
  <c r="Y361" i="1"/>
  <c r="Y363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Y357" i="1" s="1"/>
  <c r="P355" i="1"/>
  <c r="X353" i="1"/>
  <c r="X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T516" i="1" s="1"/>
  <c r="P345" i="1"/>
  <c r="X341" i="1"/>
  <c r="X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S516" i="1" s="1"/>
  <c r="P337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Y334" i="1" s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Y328" i="1" s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0" i="1" s="1"/>
  <c r="P318" i="1"/>
  <c r="BP317" i="1"/>
  <c r="BO317" i="1"/>
  <c r="BN317" i="1"/>
  <c r="BM317" i="1"/>
  <c r="Z317" i="1"/>
  <c r="Y317" i="1"/>
  <c r="Y321" i="1" s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Y314" i="1" s="1"/>
  <c r="P310" i="1"/>
  <c r="BP309" i="1"/>
  <c r="BO309" i="1"/>
  <c r="BN309" i="1"/>
  <c r="BM309" i="1"/>
  <c r="Z309" i="1"/>
  <c r="Y309" i="1"/>
  <c r="Y315" i="1" s="1"/>
  <c r="P309" i="1"/>
  <c r="X307" i="1"/>
  <c r="X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Y306" i="1" s="1"/>
  <c r="P300" i="1"/>
  <c r="BP299" i="1"/>
  <c r="BO299" i="1"/>
  <c r="BN299" i="1"/>
  <c r="BM299" i="1"/>
  <c r="Z299" i="1"/>
  <c r="Y299" i="1"/>
  <c r="Y307" i="1" s="1"/>
  <c r="P299" i="1"/>
  <c r="X297" i="1"/>
  <c r="X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Y296" i="1" s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Y271" i="1" s="1"/>
  <c r="P269" i="1"/>
  <c r="BP268" i="1"/>
  <c r="BO268" i="1"/>
  <c r="BN268" i="1"/>
  <c r="BM268" i="1"/>
  <c r="Z268" i="1"/>
  <c r="Y268" i="1"/>
  <c r="O516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L516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8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Y231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3" i="1" s="1"/>
  <c r="P190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J516" i="1" s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Z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6" i="1"/>
  <c r="X507" i="1"/>
  <c r="X508" i="1"/>
  <c r="X5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Z121" i="1" s="1"/>
  <c r="BN117" i="1"/>
  <c r="BP117" i="1"/>
  <c r="Y126" i="1"/>
  <c r="F9" i="1"/>
  <c r="J9" i="1"/>
  <c r="Y45" i="1"/>
  <c r="Y58" i="1"/>
  <c r="Y510" i="1" s="1"/>
  <c r="Y93" i="1"/>
  <c r="BP119" i="1"/>
  <c r="Y508" i="1" s="1"/>
  <c r="BN119" i="1"/>
  <c r="Y121" i="1"/>
  <c r="BP125" i="1"/>
  <c r="BN125" i="1"/>
  <c r="Y507" i="1" s="1"/>
  <c r="Y509" i="1" s="1"/>
  <c r="Z125" i="1"/>
  <c r="Z126" i="1" s="1"/>
  <c r="Y127" i="1"/>
  <c r="G516" i="1"/>
  <c r="Y133" i="1"/>
  <c r="BP130" i="1"/>
  <c r="BN130" i="1"/>
  <c r="Z130" i="1"/>
  <c r="Z132" i="1" s="1"/>
  <c r="Y132" i="1"/>
  <c r="Y138" i="1"/>
  <c r="Y142" i="1"/>
  <c r="Y153" i="1"/>
  <c r="Y171" i="1"/>
  <c r="Y177" i="1"/>
  <c r="Y188" i="1"/>
  <c r="Y192" i="1"/>
  <c r="Y204" i="1"/>
  <c r="Y216" i="1"/>
  <c r="Y220" i="1"/>
  <c r="Y240" i="1"/>
  <c r="Y247" i="1"/>
  <c r="Z251" i="1"/>
  <c r="Z256" i="1" s="1"/>
  <c r="BN251" i="1"/>
  <c r="BP251" i="1"/>
  <c r="Z253" i="1"/>
  <c r="BN253" i="1"/>
  <c r="Z255" i="1"/>
  <c r="BN255" i="1"/>
  <c r="Y256" i="1"/>
  <c r="Z260" i="1"/>
  <c r="Z264" i="1" s="1"/>
  <c r="BN260" i="1"/>
  <c r="BP260" i="1"/>
  <c r="Z261" i="1"/>
  <c r="BN261" i="1"/>
  <c r="Y265" i="1"/>
  <c r="Z269" i="1"/>
  <c r="Z271" i="1" s="1"/>
  <c r="BN269" i="1"/>
  <c r="BP269" i="1"/>
  <c r="Y272" i="1"/>
  <c r="Y277" i="1"/>
  <c r="Y286" i="1"/>
  <c r="R516" i="1"/>
  <c r="Z290" i="1"/>
  <c r="Z296" i="1" s="1"/>
  <c r="BN290" i="1"/>
  <c r="BP290" i="1"/>
  <c r="Z292" i="1"/>
  <c r="BN292" i="1"/>
  <c r="Z294" i="1"/>
  <c r="BN294" i="1"/>
  <c r="Y297" i="1"/>
  <c r="Z300" i="1"/>
  <c r="Z306" i="1" s="1"/>
  <c r="BN300" i="1"/>
  <c r="BP300" i="1"/>
  <c r="Z302" i="1"/>
  <c r="BN302" i="1"/>
  <c r="Z304" i="1"/>
  <c r="BN304" i="1"/>
  <c r="Z310" i="1"/>
  <c r="Z314" i="1" s="1"/>
  <c r="BN310" i="1"/>
  <c r="BP310" i="1"/>
  <c r="Z312" i="1"/>
  <c r="BN312" i="1"/>
  <c r="Z318" i="1"/>
  <c r="Z320" i="1" s="1"/>
  <c r="BN318" i="1"/>
  <c r="BP318" i="1"/>
  <c r="Z323" i="1"/>
  <c r="Z327" i="1" s="1"/>
  <c r="BN323" i="1"/>
  <c r="BP323" i="1"/>
  <c r="Z324" i="1"/>
  <c r="BN324" i="1"/>
  <c r="Z326" i="1"/>
  <c r="BN326" i="1"/>
  <c r="Y327" i="1"/>
  <c r="Z330" i="1"/>
  <c r="Z333" i="1" s="1"/>
  <c r="BN330" i="1"/>
  <c r="BP330" i="1"/>
  <c r="Z332" i="1"/>
  <c r="BN332" i="1"/>
  <c r="Y333" i="1"/>
  <c r="Z337" i="1"/>
  <c r="Z340" i="1" s="1"/>
  <c r="BN337" i="1"/>
  <c r="BP337" i="1"/>
  <c r="Z339" i="1"/>
  <c r="BN339" i="1"/>
  <c r="Y340" i="1"/>
  <c r="Z345" i="1"/>
  <c r="Z352" i="1" s="1"/>
  <c r="BN345" i="1"/>
  <c r="BP345" i="1"/>
  <c r="Z347" i="1"/>
  <c r="BN347" i="1"/>
  <c r="Z349" i="1"/>
  <c r="BN349" i="1"/>
  <c r="Z351" i="1"/>
  <c r="BN351" i="1"/>
  <c r="Y352" i="1"/>
  <c r="Z355" i="1"/>
  <c r="Z357" i="1" s="1"/>
  <c r="BN355" i="1"/>
  <c r="BP355" i="1"/>
  <c r="Y358" i="1"/>
  <c r="Z361" i="1"/>
  <c r="Z362" i="1" s="1"/>
  <c r="BN361" i="1"/>
  <c r="BP361" i="1"/>
  <c r="Z365" i="1"/>
  <c r="Z366" i="1" s="1"/>
  <c r="BN365" i="1"/>
  <c r="BP365" i="1"/>
  <c r="Y366" i="1"/>
  <c r="Z370" i="1"/>
  <c r="BN370" i="1"/>
  <c r="BP371" i="1"/>
  <c r="BN371" i="1"/>
  <c r="Z371" i="1"/>
  <c r="Y382" i="1"/>
  <c r="BP393" i="1"/>
  <c r="BN393" i="1"/>
  <c r="Z393" i="1"/>
  <c r="BP397" i="1"/>
  <c r="BN397" i="1"/>
  <c r="Z397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AB516" i="1"/>
  <c r="Y504" i="1"/>
  <c r="BP503" i="1"/>
  <c r="BN503" i="1"/>
  <c r="Z503" i="1"/>
  <c r="Z504" i="1" s="1"/>
  <c r="Y505" i="1"/>
  <c r="W516" i="1"/>
  <c r="Z136" i="1"/>
  <c r="Z137" i="1" s="1"/>
  <c r="BN136" i="1"/>
  <c r="Z140" i="1"/>
  <c r="Z142" i="1" s="1"/>
  <c r="BN140" i="1"/>
  <c r="BP140" i="1"/>
  <c r="H516" i="1"/>
  <c r="Y148" i="1"/>
  <c r="Z151" i="1"/>
  <c r="Z153" i="1" s="1"/>
  <c r="BN151" i="1"/>
  <c r="I516" i="1"/>
  <c r="Y160" i="1"/>
  <c r="Z163" i="1"/>
  <c r="Z171" i="1" s="1"/>
  <c r="BN163" i="1"/>
  <c r="Z165" i="1"/>
  <c r="BN165" i="1"/>
  <c r="Z167" i="1"/>
  <c r="BN167" i="1"/>
  <c r="Z169" i="1"/>
  <c r="BN169" i="1"/>
  <c r="Z175" i="1"/>
  <c r="Z177" i="1" s="1"/>
  <c r="BN175" i="1"/>
  <c r="Z186" i="1"/>
  <c r="Z187" i="1" s="1"/>
  <c r="BN186" i="1"/>
  <c r="Y187" i="1"/>
  <c r="Z190" i="1"/>
  <c r="Z192" i="1" s="1"/>
  <c r="BN190" i="1"/>
  <c r="BP190" i="1"/>
  <c r="Z196" i="1"/>
  <c r="Z203" i="1" s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6" i="1"/>
  <c r="Z225" i="1"/>
  <c r="Z231" i="1" s="1"/>
  <c r="BN225" i="1"/>
  <c r="Z227" i="1"/>
  <c r="BN227" i="1"/>
  <c r="Z229" i="1"/>
  <c r="BN229" i="1"/>
  <c r="Y232" i="1"/>
  <c r="Z238" i="1"/>
  <c r="Z239" i="1" s="1"/>
  <c r="BN238" i="1"/>
  <c r="BP238" i="1"/>
  <c r="Z242" i="1"/>
  <c r="Z247" i="1" s="1"/>
  <c r="BN242" i="1"/>
  <c r="BP242" i="1"/>
  <c r="Z243" i="1"/>
  <c r="BN243" i="1"/>
  <c r="Z245" i="1"/>
  <c r="BN245" i="1"/>
  <c r="Y257" i="1"/>
  <c r="Y264" i="1"/>
  <c r="Y341" i="1"/>
  <c r="Y353" i="1"/>
  <c r="U516" i="1"/>
  <c r="Y374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478" i="1" l="1"/>
  <c r="Z463" i="1"/>
  <c r="Z401" i="1"/>
  <c r="Z215" i="1"/>
  <c r="Z418" i="1"/>
  <c r="Z373" i="1"/>
  <c r="Z114" i="1"/>
  <c r="Z92" i="1"/>
  <c r="Z58" i="1"/>
  <c r="Z44" i="1"/>
  <c r="Z511" i="1" s="1"/>
  <c r="Y506" i="1"/>
  <c r="X509" i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<sst xmlns="http://schemas.openxmlformats.org/spreadsheetml/2006/main" count="2241" uniqueCount="798">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</sst>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5"/>
      <c r="C5" s="586"/>
      <c r="D5" s="635"/>
      <c r="E5" s="636"/>
      <c r="F5" s="848" t="s">
        <v>9</v>
      </c>
      <c r="G5" s="586"/>
      <c r="H5" s="635"/>
      <c r="I5" s="790"/>
      <c r="J5" s="790"/>
      <c r="K5" s="790"/>
      <c r="L5" s="790"/>
      <c r="M5" s="636"/>
      <c r="N5" s="58"/>
      <c r="P5" s="24" t="s">
        <v>10</v>
      </c>
      <c r="Q5" s="858">
        <v>45897</v>
      </c>
      <c r="R5" s="674"/>
      <c r="T5" s="719" t="s">
        <v>11</v>
      </c>
      <c r="U5" s="720"/>
      <c r="V5" s="722" t="s">
        <v>12</v>
      </c>
      <c r="W5" s="674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5"/>
      <c r="C6" s="586"/>
      <c r="D6" s="793" t="s">
        <v>14</v>
      </c>
      <c r="E6" s="794"/>
      <c r="F6" s="794"/>
      <c r="G6" s="794"/>
      <c r="H6" s="794"/>
      <c r="I6" s="794"/>
      <c r="J6" s="794"/>
      <c r="K6" s="794"/>
      <c r="L6" s="794"/>
      <c r="M6" s="674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8" t="s">
        <v>16</v>
      </c>
      <c r="U6" s="720"/>
      <c r="V6" s="780" t="s">
        <v>17</v>
      </c>
      <c r="W6" s="607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20"/>
      <c r="V7" s="781"/>
      <c r="W7" s="782"/>
      <c r="AB7" s="51"/>
      <c r="AC7" s="51"/>
      <c r="AD7" s="51"/>
      <c r="AE7" s="51"/>
    </row>
    <row r="8" spans="1:32" s="556" customFormat="1" ht="25.5" customHeight="1" x14ac:dyDescent="0.2">
      <c r="A8" s="883" t="s">
        <v>18</v>
      </c>
      <c r="B8" s="577"/>
      <c r="C8" s="57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83">
        <v>0.41666666666666669</v>
      </c>
      <c r="R8" s="619"/>
      <c r="T8" s="572"/>
      <c r="U8" s="720"/>
      <c r="V8" s="781"/>
      <c r="W8" s="782"/>
      <c r="AB8" s="51"/>
      <c r="AC8" s="51"/>
      <c r="AD8" s="51"/>
      <c r="AE8" s="51"/>
    </row>
    <row r="9" spans="1:32" s="55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4"/>
      <c r="E9" s="575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7"/>
      <c r="P9" s="26" t="s">
        <v>21</v>
      </c>
      <c r="Q9" s="669"/>
      <c r="R9" s="670"/>
      <c r="T9" s="572"/>
      <c r="U9" s="720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4"/>
      <c r="E10" s="575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1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29"/>
      <c r="R10" s="730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20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3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20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89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1" t="s">
        <v>54</v>
      </c>
      <c r="Z17" s="788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3"/>
      <c r="AF17" s="844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2"/>
      <c r="Z18" s="789"/>
      <c r="AA18" s="773"/>
      <c r="AB18" s="773"/>
      <c r="AC18" s="773"/>
      <c r="AD18" s="845"/>
      <c r="AE18" s="846"/>
      <c r="AF18" s="847"/>
      <c r="AG18" s="66"/>
      <c r="BD18" s="65"/>
    </row>
    <row r="19" spans="1:68" ht="27.75" customHeight="1" x14ac:dyDescent="0.2">
      <c r="A19" s="651" t="s">
        <v>63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1" t="s">
        <v>100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48"/>
      <c r="AB38" s="48"/>
      <c r="AC38" s="48"/>
    </row>
    <row r="39" spans="1:68" ht="16.5" customHeight="1" x14ac:dyDescent="0.25">
      <c r="A39" s="573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120</v>
      </c>
      <c r="Y41" s="560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293</v>
      </c>
      <c r="Y42" s="560">
        <f>IFERROR(IF(X42="",0,CEILING((X42/$H42),1)*$H42),"")</f>
        <v>296</v>
      </c>
      <c r="Z42" s="36">
        <f>IFERROR(IF(Y42=0,"",ROUNDUP(Y42/H42,0)*0.00902),"")</f>
        <v>0.66748000000000007</v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308.38249999999999</v>
      </c>
      <c r="BN42" s="64">
        <f>IFERROR(Y42*I42/H42,"0")</f>
        <v>311.54000000000002</v>
      </c>
      <c r="BO42" s="64">
        <f>IFERROR(1/J42*(X42/H42),"0")</f>
        <v>0.55492424242424243</v>
      </c>
      <c r="BP42" s="64">
        <f>IFERROR(1/J42*(Y42/H42),"0")</f>
        <v>0.56060606060606066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1">
        <f>IFERROR(X41/H41,"0")+IFERROR(X42/H42,"0")+IFERROR(X43/H43,"0")</f>
        <v>84.361111111111114</v>
      </c>
      <c r="Y44" s="561">
        <f>IFERROR(Y41/H41,"0")+IFERROR(Y42/H42,"0")+IFERROR(Y43/H43,"0")</f>
        <v>86</v>
      </c>
      <c r="Z44" s="561">
        <f>IFERROR(IF(Z41="",0,Z41),"0")+IFERROR(IF(Z42="",0,Z42),"0")+IFERROR(IF(Z43="",0,Z43),"0")</f>
        <v>0.89524000000000004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1">
        <f>IFERROR(SUM(X41:X43),"0")</f>
        <v>413</v>
      </c>
      <c r="Y45" s="561">
        <f>IFERROR(SUM(Y41:Y43),"0")</f>
        <v>425.6</v>
      </c>
      <c r="Z45" s="37"/>
      <c r="AA45" s="562"/>
      <c r="AB45" s="562"/>
      <c r="AC45" s="562"/>
    </row>
    <row r="46" spans="1:68" ht="14.25" customHeight="1" x14ac:dyDescent="0.25">
      <c r="A46" s="571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707</v>
      </c>
      <c r="Y57" s="560">
        <f t="shared" si="6"/>
        <v>711</v>
      </c>
      <c r="Z57" s="36">
        <f>IFERROR(IF(Y57=0,"",ROUNDUP(Y57/H57,0)*0.00902),"")</f>
        <v>1.42516</v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739.99333333333334</v>
      </c>
      <c r="BN57" s="64">
        <f t="shared" si="8"/>
        <v>744.18</v>
      </c>
      <c r="BO57" s="64">
        <f t="shared" si="9"/>
        <v>1.1902356902356903</v>
      </c>
      <c r="BP57" s="64">
        <f t="shared" si="10"/>
        <v>1.196969696969697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1">
        <f>IFERROR(X52/H52,"0")+IFERROR(X53/H53,"0")+IFERROR(X54/H54,"0")+IFERROR(X55/H55,"0")+IFERROR(X56/H56,"0")+IFERROR(X57/H57,"0")</f>
        <v>157.11111111111111</v>
      </c>
      <c r="Y58" s="561">
        <f>IFERROR(Y52/H52,"0")+IFERROR(Y53/H53,"0")+IFERROR(Y54/H54,"0")+IFERROR(Y55/H55,"0")+IFERROR(Y56/H56,"0")+IFERROR(Y57/H57,"0")</f>
        <v>158</v>
      </c>
      <c r="Z58" s="561">
        <f>IFERROR(IF(Z52="",0,Z52),"0")+IFERROR(IF(Z53="",0,Z53),"0")+IFERROR(IF(Z54="",0,Z54),"0")+IFERROR(IF(Z55="",0,Z55),"0")+IFERROR(IF(Z56="",0,Z56),"0")+IFERROR(IF(Z57="",0,Z57),"0")</f>
        <v>1.42516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1">
        <f>IFERROR(SUM(X52:X57),"0")</f>
        <v>707</v>
      </c>
      <c r="Y59" s="561">
        <f>IFERROR(SUM(Y52:Y57),"0")</f>
        <v>711</v>
      </c>
      <c r="Z59" s="37"/>
      <c r="AA59" s="562"/>
      <c r="AB59" s="562"/>
      <c r="AC59" s="562"/>
    </row>
    <row r="60" spans="1:68" ht="14.25" customHeight="1" x14ac:dyDescent="0.25">
      <c r="A60" s="571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304</v>
      </c>
      <c r="Y61" s="560">
        <f>IFERROR(IF(X61="",0,CEILING((X61/$H61),1)*$H61),"")</f>
        <v>313.20000000000005</v>
      </c>
      <c r="Z61" s="36">
        <f>IFERROR(IF(Y61=0,"",ROUNDUP(Y61/H61,0)*0.01898),"")</f>
        <v>0.55042000000000002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316.24444444444441</v>
      </c>
      <c r="BN61" s="64">
        <f>IFERROR(Y61*I61/H61,"0")</f>
        <v>325.815</v>
      </c>
      <c r="BO61" s="64">
        <f>IFERROR(1/J61*(X61/H61),"0")</f>
        <v>0.43981481481481477</v>
      </c>
      <c r="BP61" s="64">
        <f>IFERROR(1/J61*(Y61/H61),"0")</f>
        <v>0.45312500000000006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181</v>
      </c>
      <c r="Y64" s="560">
        <f>IFERROR(IF(X64="",0,CEILING((X64/$H64),1)*$H64),"")</f>
        <v>183.60000000000002</v>
      </c>
      <c r="Z64" s="36">
        <f>IFERROR(IF(Y64=0,"",ROUNDUP(Y64/H64,0)*0.00651),"")</f>
        <v>0.44268000000000002</v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193.06666666666663</v>
      </c>
      <c r="BN64" s="64">
        <f>IFERROR(Y64*I64/H64,"0")</f>
        <v>195.84</v>
      </c>
      <c r="BO64" s="64">
        <f>IFERROR(1/J64*(X64/H64),"0")</f>
        <v>0.3683353683353684</v>
      </c>
      <c r="BP64" s="64">
        <f>IFERROR(1/J64*(Y64/H64),"0")</f>
        <v>0.37362637362637363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1">
        <f>IFERROR(X61/H61,"0")+IFERROR(X62/H62,"0")+IFERROR(X63/H63,"0")+IFERROR(X64/H64,"0")</f>
        <v>95.18518518518519</v>
      </c>
      <c r="Y65" s="561">
        <f>IFERROR(Y61/H61,"0")+IFERROR(Y62/H62,"0")+IFERROR(Y63/H63,"0")+IFERROR(Y64/H64,"0")</f>
        <v>97</v>
      </c>
      <c r="Z65" s="561">
        <f>IFERROR(IF(Z61="",0,Z61),"0")+IFERROR(IF(Z62="",0,Z62),"0")+IFERROR(IF(Z63="",0,Z63),"0")+IFERROR(IF(Z64="",0,Z64),"0")</f>
        <v>0.99310000000000009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1">
        <f>IFERROR(SUM(X61:X64),"0")</f>
        <v>485</v>
      </c>
      <c r="Y66" s="561">
        <f>IFERROR(SUM(Y61:Y64),"0")</f>
        <v>496.80000000000007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19</v>
      </c>
      <c r="Y89" s="560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19.765277777777776</v>
      </c>
      <c r="BN89" s="64">
        <f>IFERROR(Y89*I89/H89,"0")</f>
        <v>22.47</v>
      </c>
      <c r="BO89" s="64">
        <f>IFERROR(1/J89*(X89/H89),"0")</f>
        <v>2.7488425925925923E-2</v>
      </c>
      <c r="BP89" s="64">
        <f>IFERROR(1/J89*(Y89/H89),"0")</f>
        <v>3.125E-2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588</v>
      </c>
      <c r="Y91" s="560">
        <f>IFERROR(IF(X91="",0,CEILING((X91/$H91),1)*$H91),"")</f>
        <v>589.5</v>
      </c>
      <c r="Z91" s="36">
        <f>IFERROR(IF(Y91=0,"",ROUNDUP(Y91/H91,0)*0.00902),"")</f>
        <v>1.1816200000000001</v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615.44000000000005</v>
      </c>
      <c r="BN91" s="64">
        <f>IFERROR(Y91*I91/H91,"0")</f>
        <v>617.01</v>
      </c>
      <c r="BO91" s="64">
        <f>IFERROR(1/J91*(X91/H91),"0")</f>
        <v>0.98989898989898983</v>
      </c>
      <c r="BP91" s="64">
        <f>IFERROR(1/J91*(Y91/H91),"0")</f>
        <v>0.99242424242424243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1">
        <f>IFERROR(X89/H89,"0")+IFERROR(X90/H90,"0")+IFERROR(X91/H91,"0")</f>
        <v>132.42592592592592</v>
      </c>
      <c r="Y92" s="561">
        <f>IFERROR(Y89/H89,"0")+IFERROR(Y90/H90,"0")+IFERROR(Y91/H91,"0")</f>
        <v>133</v>
      </c>
      <c r="Z92" s="561">
        <f>IFERROR(IF(Z89="",0,Z89),"0")+IFERROR(IF(Z90="",0,Z90),"0")+IFERROR(IF(Z91="",0,Z91),"0")</f>
        <v>1.2195800000000001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1">
        <f>IFERROR(SUM(X89:X91),"0")</f>
        <v>607</v>
      </c>
      <c r="Y93" s="561">
        <f>IFERROR(SUM(Y89:Y91),"0")</f>
        <v>611.1</v>
      </c>
      <c r="Z93" s="37"/>
      <c r="AA93" s="562"/>
      <c r="AB93" s="562"/>
      <c r="AC93" s="562"/>
    </row>
    <row r="94" spans="1:68" ht="14.25" customHeight="1" x14ac:dyDescent="0.25">
      <c r="A94" s="571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190</v>
      </c>
      <c r="Q95" s="564"/>
      <c r="R95" s="564"/>
      <c r="S95" s="564"/>
      <c r="T95" s="565"/>
      <c r="U95" s="34"/>
      <c r="V95" s="34"/>
      <c r="W95" s="35" t="s">
        <v>69</v>
      </c>
      <c r="X95" s="559">
        <v>115</v>
      </c>
      <c r="Y95" s="560">
        <f>IFERROR(IF(X95="",0,CEILING((X95/$H95),1)*$H95),"")</f>
        <v>121.5</v>
      </c>
      <c r="Z95" s="36">
        <f>IFERROR(IF(Y95=0,"",ROUNDUP(Y95/H95,0)*0.01898),"")</f>
        <v>0.28470000000000001</v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122.36851851851851</v>
      </c>
      <c r="BN95" s="64">
        <f>IFERROR(Y95*I95/H95,"0")</f>
        <v>129.285</v>
      </c>
      <c r="BO95" s="64">
        <f>IFERROR(1/J95*(X95/H95),"0")</f>
        <v>0.22183641975308643</v>
      </c>
      <c r="BP95" s="64">
        <f>IFERROR(1/J95*(Y95/H95),"0")</f>
        <v>0.234375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170</v>
      </c>
      <c r="Y98" s="560">
        <f>IFERROR(IF(X98="",0,CEILING((X98/$H98),1)*$H98),"")</f>
        <v>170.10000000000002</v>
      </c>
      <c r="Z98" s="36">
        <f>IFERROR(IF(Y98=0,"",ROUNDUP(Y98/H98,0)*0.00651),"")</f>
        <v>0.41012999999999999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185.86666666666665</v>
      </c>
      <c r="BN98" s="64">
        <f>IFERROR(Y98*I98/H98,"0")</f>
        <v>185.976</v>
      </c>
      <c r="BO98" s="64">
        <f>IFERROR(1/J98*(X98/H98),"0")</f>
        <v>0.34595034595034596</v>
      </c>
      <c r="BP98" s="64">
        <f>IFERROR(1/J98*(Y98/H98),"0")</f>
        <v>0.3461538461538462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242</v>
      </c>
      <c r="Y99" s="560">
        <f>IFERROR(IF(X99="",0,CEILING((X99/$H99),1)*$H99),"")</f>
        <v>243.54</v>
      </c>
      <c r="Z99" s="36">
        <f>IFERROR(IF(Y99=0,"",ROUNDUP(Y99/H99,0)*0.00651),"")</f>
        <v>0.80073000000000005</v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273.53333333333336</v>
      </c>
      <c r="BN99" s="64">
        <f>IFERROR(Y99*I99/H99,"0")</f>
        <v>275.274</v>
      </c>
      <c r="BO99" s="64">
        <f>IFERROR(1/J99*(X99/H99),"0")</f>
        <v>0.67155067155067161</v>
      </c>
      <c r="BP99" s="64">
        <f>IFERROR(1/J99*(Y99/H99),"0")</f>
        <v>0.67582417582417587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71</v>
      </c>
      <c r="Q100" s="577"/>
      <c r="R100" s="577"/>
      <c r="S100" s="577"/>
      <c r="T100" s="577"/>
      <c r="U100" s="577"/>
      <c r="V100" s="578"/>
      <c r="W100" s="37" t="s">
        <v>72</v>
      </c>
      <c r="X100" s="561">
        <f>IFERROR(X95/H95,"0")+IFERROR(X96/H96,"0")+IFERROR(X97/H97,"0")+IFERROR(X98/H98,"0")+IFERROR(X99/H99,"0")</f>
        <v>199.38271604938274</v>
      </c>
      <c r="Y100" s="561">
        <f>IFERROR(Y95/H95,"0")+IFERROR(Y96/H96,"0")+IFERROR(Y97/H97,"0")+IFERROR(Y98/H98,"0")+IFERROR(Y99/H99,"0")</f>
        <v>201</v>
      </c>
      <c r="Z100" s="561">
        <f>IFERROR(IF(Z95="",0,Z95),"0")+IFERROR(IF(Z96="",0,Z96),"0")+IFERROR(IF(Z97="",0,Z97),"0")+IFERROR(IF(Z98="",0,Z98),"0")+IFERROR(IF(Z99="",0,Z99),"0")</f>
        <v>1.4955600000000002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71</v>
      </c>
      <c r="Q101" s="577"/>
      <c r="R101" s="577"/>
      <c r="S101" s="577"/>
      <c r="T101" s="577"/>
      <c r="U101" s="577"/>
      <c r="V101" s="578"/>
      <c r="W101" s="37" t="s">
        <v>69</v>
      </c>
      <c r="X101" s="561">
        <f>IFERROR(SUM(X95:X99),"0")</f>
        <v>527</v>
      </c>
      <c r="Y101" s="561">
        <f>IFERROR(SUM(Y95:Y99),"0")</f>
        <v>535.14</v>
      </c>
      <c r="Z101" s="37"/>
      <c r="AA101" s="562"/>
      <c r="AB101" s="562"/>
      <c r="AC101" s="562"/>
    </row>
    <row r="102" spans="1:68" ht="16.5" customHeight="1" x14ac:dyDescent="0.25">
      <c r="A102" s="573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69</v>
      </c>
      <c r="Y104" s="560">
        <f>IFERROR(IF(X104="",0,CEILING((X104/$H104),1)*$H104),"")</f>
        <v>75.600000000000009</v>
      </c>
      <c r="Z104" s="36">
        <f>IFERROR(IF(Y104=0,"",ROUNDUP(Y104/H104,0)*0.01898),"")</f>
        <v>0.13286000000000001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71.779166666666654</v>
      </c>
      <c r="BN104" s="64">
        <f>IFERROR(Y104*I104/H104,"0")</f>
        <v>78.64500000000001</v>
      </c>
      <c r="BO104" s="64">
        <f>IFERROR(1/J104*(X104/H104),"0")</f>
        <v>9.9826388888888881E-2</v>
      </c>
      <c r="BP104" s="64">
        <f>IFERROR(1/J104*(Y104/H104),"0")</f>
        <v>0.109375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199</v>
      </c>
      <c r="Y105" s="560">
        <f>IFERROR(IF(X105="",0,CEILING((X105/$H105),1)*$H105),"")</f>
        <v>202.5</v>
      </c>
      <c r="Z105" s="36">
        <f>IFERROR(IF(Y105=0,"",ROUNDUP(Y105/H105,0)*0.00902),"")</f>
        <v>0.48708000000000001</v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210.14399999999998</v>
      </c>
      <c r="BN105" s="64">
        <f>IFERROR(Y105*I105/H105,"0")</f>
        <v>213.84</v>
      </c>
      <c r="BO105" s="64">
        <f>IFERROR(1/J105*(X105/H105),"0")</f>
        <v>0.40202020202020206</v>
      </c>
      <c r="BP105" s="64">
        <f>IFERROR(1/J105*(Y105/H105),"0")</f>
        <v>0.40909090909090912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188</v>
      </c>
      <c r="Y106" s="560">
        <f>IFERROR(IF(X106="",0,CEILING((X106/$H106),1)*$H106),"")</f>
        <v>189</v>
      </c>
      <c r="Z106" s="36">
        <f>IFERROR(IF(Y106=0,"",ROUNDUP(Y106/H106,0)*0.00902),"")</f>
        <v>0.37884000000000001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196.77333333333334</v>
      </c>
      <c r="BN106" s="64">
        <f>IFERROR(Y106*I106/H106,"0")</f>
        <v>197.82</v>
      </c>
      <c r="BO106" s="64">
        <f>IFERROR(1/J106*(X106/H106),"0")</f>
        <v>0.3164983164983165</v>
      </c>
      <c r="BP106" s="64">
        <f>IFERROR(1/J106*(Y106/H106),"0")</f>
        <v>0.31818181818181818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71</v>
      </c>
      <c r="Q108" s="577"/>
      <c r="R108" s="577"/>
      <c r="S108" s="577"/>
      <c r="T108" s="577"/>
      <c r="U108" s="577"/>
      <c r="V108" s="578"/>
      <c r="W108" s="37" t="s">
        <v>72</v>
      </c>
      <c r="X108" s="561">
        <f>IFERROR(X104/H104,"0")+IFERROR(X105/H105,"0")+IFERROR(X106/H106,"0")+IFERROR(X107/H107,"0")</f>
        <v>101.23333333333333</v>
      </c>
      <c r="Y108" s="561">
        <f>IFERROR(Y104/H104,"0")+IFERROR(Y105/H105,"0")+IFERROR(Y106/H106,"0")+IFERROR(Y107/H107,"0")</f>
        <v>103</v>
      </c>
      <c r="Z108" s="561">
        <f>IFERROR(IF(Z104="",0,Z104),"0")+IFERROR(IF(Z105="",0,Z105),"0")+IFERROR(IF(Z106="",0,Z106),"0")+IFERROR(IF(Z107="",0,Z107),"0")</f>
        <v>0.99878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71</v>
      </c>
      <c r="Q109" s="577"/>
      <c r="R109" s="577"/>
      <c r="S109" s="577"/>
      <c r="T109" s="577"/>
      <c r="U109" s="577"/>
      <c r="V109" s="578"/>
      <c r="W109" s="37" t="s">
        <v>69</v>
      </c>
      <c r="X109" s="561">
        <f>IFERROR(SUM(X104:X107),"0")</f>
        <v>456</v>
      </c>
      <c r="Y109" s="561">
        <f>IFERROR(SUM(Y104:Y107),"0")</f>
        <v>467.1</v>
      </c>
      <c r="Z109" s="37"/>
      <c r="AA109" s="562"/>
      <c r="AB109" s="562"/>
      <c r="AC109" s="562"/>
    </row>
    <row r="110" spans="1:68" ht="14.25" customHeight="1" x14ac:dyDescent="0.25">
      <c r="A110" s="571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5</v>
      </c>
      <c r="Y112" s="560">
        <f>IFERROR(IF(X112="",0,CEILING((X112/$H112),1)*$H112),"")</f>
        <v>7.1999999999999993</v>
      </c>
      <c r="Z112" s="36">
        <f>IFERROR(IF(Y112=0,"",ROUNDUP(Y112/H112,0)*0.00502),"")</f>
        <v>1.506E-2</v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5.2083333333333339</v>
      </c>
      <c r="BN112" s="64">
        <f>IFERROR(Y112*I112/H112,"0")</f>
        <v>7.5</v>
      </c>
      <c r="BO112" s="64">
        <f>IFERROR(1/J112*(X112/H112),"0")</f>
        <v>8.903133903133905E-3</v>
      </c>
      <c r="BP112" s="64">
        <f>IFERROR(1/J112*(Y112/H112),"0")</f>
        <v>1.2820512820512822E-2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71</v>
      </c>
      <c r="Q114" s="577"/>
      <c r="R114" s="577"/>
      <c r="S114" s="577"/>
      <c r="T114" s="577"/>
      <c r="U114" s="577"/>
      <c r="V114" s="578"/>
      <c r="W114" s="37" t="s">
        <v>72</v>
      </c>
      <c r="X114" s="561">
        <f>IFERROR(X111/H111,"0")+IFERROR(X112/H112,"0")+IFERROR(X113/H113,"0")</f>
        <v>2.0833333333333335</v>
      </c>
      <c r="Y114" s="561">
        <f>IFERROR(Y111/H111,"0")+IFERROR(Y112/H112,"0")+IFERROR(Y113/H113,"0")</f>
        <v>3</v>
      </c>
      <c r="Z114" s="561">
        <f>IFERROR(IF(Z111="",0,Z111),"0")+IFERROR(IF(Z112="",0,Z112),"0")+IFERROR(IF(Z113="",0,Z113),"0")</f>
        <v>1.506E-2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71</v>
      </c>
      <c r="Q115" s="577"/>
      <c r="R115" s="577"/>
      <c r="S115" s="577"/>
      <c r="T115" s="577"/>
      <c r="U115" s="577"/>
      <c r="V115" s="578"/>
      <c r="W115" s="37" t="s">
        <v>69</v>
      </c>
      <c r="X115" s="561">
        <f>IFERROR(SUM(X111:X113),"0")</f>
        <v>5</v>
      </c>
      <c r="Y115" s="561">
        <f>IFERROR(SUM(Y111:Y113),"0")</f>
        <v>7.1999999999999993</v>
      </c>
      <c r="Z115" s="37"/>
      <c r="AA115" s="562"/>
      <c r="AB115" s="562"/>
      <c r="AC115" s="562"/>
    </row>
    <row r="116" spans="1:68" ht="14.25" customHeight="1" x14ac:dyDescent="0.25">
      <c r="A116" s="571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109</v>
      </c>
      <c r="Y117" s="560">
        <f>IFERROR(IF(X117="",0,CEILING((X117/$H117),1)*$H117),"")</f>
        <v>113.39999999999999</v>
      </c>
      <c r="Z117" s="36">
        <f>IFERROR(IF(Y117=0,"",ROUNDUP(Y117/H117,0)*0.01898),"")</f>
        <v>0.26572000000000001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115.90333333333334</v>
      </c>
      <c r="BN117" s="64">
        <f>IFERROR(Y117*I117/H117,"0")</f>
        <v>120.58199999999999</v>
      </c>
      <c r="BO117" s="64">
        <f>IFERROR(1/J117*(X117/H117),"0")</f>
        <v>0.21026234567901236</v>
      </c>
      <c r="BP117" s="64">
        <f>IFERROR(1/J117*(Y117/H117),"0")</f>
        <v>0.21875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329</v>
      </c>
      <c r="Y118" s="560">
        <f>IFERROR(IF(X118="",0,CEILING((X118/$H118),1)*$H118),"")</f>
        <v>330.66</v>
      </c>
      <c r="Z118" s="36">
        <f>IFERROR(IF(Y118=0,"",ROUNDUP(Y118/H118,0)*0.00651),"")</f>
        <v>1.08717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369.87575757575758</v>
      </c>
      <c r="BN118" s="64">
        <f>IFERROR(Y118*I118/H118,"0")</f>
        <v>371.74200000000002</v>
      </c>
      <c r="BO118" s="64">
        <f>IFERROR(1/J118*(X118/H118),"0")</f>
        <v>0.91297591297591307</v>
      </c>
      <c r="BP118" s="64">
        <f>IFERROR(1/J118*(Y118/H118),"0")</f>
        <v>0.91758241758241765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221</v>
      </c>
      <c r="Y119" s="560">
        <f>IFERROR(IF(X119="",0,CEILING((X119/$H119),1)*$H119),"")</f>
        <v>221.4</v>
      </c>
      <c r="Z119" s="36">
        <f>IFERROR(IF(Y119=0,"",ROUNDUP(Y119/H119,0)*0.00651),"")</f>
        <v>0.53381999999999996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241.62666666666664</v>
      </c>
      <c r="BN119" s="64">
        <f>IFERROR(Y119*I119/H119,"0")</f>
        <v>242.06399999999999</v>
      </c>
      <c r="BO119" s="64">
        <f>IFERROR(1/J119*(X119/H119),"0")</f>
        <v>0.44973544973544977</v>
      </c>
      <c r="BP119" s="64">
        <f>IFERROR(1/J119*(Y119/H119),"0")</f>
        <v>0.45054945054945056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71</v>
      </c>
      <c r="Q121" s="577"/>
      <c r="R121" s="577"/>
      <c r="S121" s="577"/>
      <c r="T121" s="577"/>
      <c r="U121" s="577"/>
      <c r="V121" s="578"/>
      <c r="W121" s="37" t="s">
        <v>72</v>
      </c>
      <c r="X121" s="561">
        <f>IFERROR(X117/H117,"0")+IFERROR(X118/H118,"0")+IFERROR(X119/H119,"0")+IFERROR(X120/H120,"0")</f>
        <v>261.47025813692483</v>
      </c>
      <c r="Y121" s="561">
        <f>IFERROR(Y117/H117,"0")+IFERROR(Y118/H118,"0")+IFERROR(Y119/H119,"0")+IFERROR(Y120/H120,"0")</f>
        <v>263</v>
      </c>
      <c r="Z121" s="561">
        <f>IFERROR(IF(Z117="",0,Z117),"0")+IFERROR(IF(Z118="",0,Z118),"0")+IFERROR(IF(Z119="",0,Z119),"0")+IFERROR(IF(Z120="",0,Z120),"0")</f>
        <v>1.8867099999999999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71</v>
      </c>
      <c r="Q122" s="577"/>
      <c r="R122" s="577"/>
      <c r="S122" s="577"/>
      <c r="T122" s="577"/>
      <c r="U122" s="577"/>
      <c r="V122" s="578"/>
      <c r="W122" s="37" t="s">
        <v>69</v>
      </c>
      <c r="X122" s="561">
        <f>IFERROR(SUM(X117:X120),"0")</f>
        <v>659</v>
      </c>
      <c r="Y122" s="561">
        <f>IFERROR(SUM(Y117:Y120),"0")</f>
        <v>665.46</v>
      </c>
      <c r="Z122" s="37"/>
      <c r="AA122" s="562"/>
      <c r="AB122" s="562"/>
      <c r="AC122" s="562"/>
    </row>
    <row r="123" spans="1:68" ht="14.25" customHeight="1" x14ac:dyDescent="0.25">
      <c r="A123" s="571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71</v>
      </c>
      <c r="Q126" s="577"/>
      <c r="R126" s="577"/>
      <c r="S126" s="577"/>
      <c r="T126" s="577"/>
      <c r="U126" s="577"/>
      <c r="V126" s="578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71</v>
      </c>
      <c r="Q127" s="577"/>
      <c r="R127" s="577"/>
      <c r="S127" s="577"/>
      <c r="T127" s="577"/>
      <c r="U127" s="577"/>
      <c r="V127" s="578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81</v>
      </c>
      <c r="Y130" s="560">
        <f>IFERROR(IF(X130="",0,CEILING((X130/$H130),1)*$H130),"")</f>
        <v>83.2</v>
      </c>
      <c r="Z130" s="36">
        <f>IFERROR(IF(Y130=0,"",ROUNDUP(Y130/H130,0)*0.00651),"")</f>
        <v>0.16925999999999999</v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85.556249999999991</v>
      </c>
      <c r="BN130" s="64">
        <f>IFERROR(Y130*I130/H130,"0")</f>
        <v>87.88</v>
      </c>
      <c r="BO130" s="64">
        <f>IFERROR(1/J130*(X130/H130),"0")</f>
        <v>0.13907967032967034</v>
      </c>
      <c r="BP130" s="64">
        <f>IFERROR(1/J130*(Y130/H130),"0")</f>
        <v>0.14285714285714288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71</v>
      </c>
      <c r="Q132" s="577"/>
      <c r="R132" s="577"/>
      <c r="S132" s="577"/>
      <c r="T132" s="577"/>
      <c r="U132" s="577"/>
      <c r="V132" s="578"/>
      <c r="W132" s="37" t="s">
        <v>72</v>
      </c>
      <c r="X132" s="561">
        <f>IFERROR(X130/H130,"0")+IFERROR(X131/H131,"0")</f>
        <v>25.3125</v>
      </c>
      <c r="Y132" s="561">
        <f>IFERROR(Y130/H130,"0")+IFERROR(Y131/H131,"0")</f>
        <v>26</v>
      </c>
      <c r="Z132" s="561">
        <f>IFERROR(IF(Z130="",0,Z130),"0")+IFERROR(IF(Z131="",0,Z131),"0")</f>
        <v>0.16925999999999999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71</v>
      </c>
      <c r="Q133" s="577"/>
      <c r="R133" s="577"/>
      <c r="S133" s="577"/>
      <c r="T133" s="577"/>
      <c r="U133" s="577"/>
      <c r="V133" s="578"/>
      <c r="W133" s="37" t="s">
        <v>69</v>
      </c>
      <c r="X133" s="561">
        <f>IFERROR(SUM(X130:X131),"0")</f>
        <v>81</v>
      </c>
      <c r="Y133" s="561">
        <f>IFERROR(SUM(Y130:Y131),"0")</f>
        <v>83.2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92</v>
      </c>
      <c r="Y136" s="560">
        <f>IFERROR(IF(X136="",0,CEILING((X136/$H136),1)*$H136),"")</f>
        <v>92.399999999999991</v>
      </c>
      <c r="Z136" s="36">
        <f>IFERROR(IF(Y136=0,"",ROUNDUP(Y136/H136,0)*0.00651),"")</f>
        <v>0.21482999999999999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100.8057142857143</v>
      </c>
      <c r="BN136" s="64">
        <f>IFERROR(Y136*I136/H136,"0")</f>
        <v>101.24399999999999</v>
      </c>
      <c r="BO136" s="64">
        <f>IFERROR(1/J136*(X136/H136),"0")</f>
        <v>0.18053375196232344</v>
      </c>
      <c r="BP136" s="64">
        <f>IFERROR(1/J136*(Y136/H136),"0")</f>
        <v>0.18131868131868134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71</v>
      </c>
      <c r="Q137" s="577"/>
      <c r="R137" s="577"/>
      <c r="S137" s="577"/>
      <c r="T137" s="577"/>
      <c r="U137" s="577"/>
      <c r="V137" s="578"/>
      <c r="W137" s="37" t="s">
        <v>72</v>
      </c>
      <c r="X137" s="561">
        <f>IFERROR(X135/H135,"0")+IFERROR(X136/H136,"0")</f>
        <v>32.857142857142861</v>
      </c>
      <c r="Y137" s="561">
        <f>IFERROR(Y135/H135,"0")+IFERROR(Y136/H136,"0")</f>
        <v>33</v>
      </c>
      <c r="Z137" s="561">
        <f>IFERROR(IF(Z135="",0,Z135),"0")+IFERROR(IF(Z136="",0,Z136),"0")</f>
        <v>0.21482999999999999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71</v>
      </c>
      <c r="Q138" s="577"/>
      <c r="R138" s="577"/>
      <c r="S138" s="577"/>
      <c r="T138" s="577"/>
      <c r="U138" s="577"/>
      <c r="V138" s="578"/>
      <c r="W138" s="37" t="s">
        <v>69</v>
      </c>
      <c r="X138" s="561">
        <f>IFERROR(SUM(X135:X136),"0")</f>
        <v>92</v>
      </c>
      <c r="Y138" s="561">
        <f>IFERROR(SUM(Y135:Y136),"0")</f>
        <v>92.399999999999991</v>
      </c>
      <c r="Z138" s="37"/>
      <c r="AA138" s="562"/>
      <c r="AB138" s="562"/>
      <c r="AC138" s="562"/>
    </row>
    <row r="139" spans="1:68" ht="14.25" customHeight="1" x14ac:dyDescent="0.25">
      <c r="A139" s="571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134</v>
      </c>
      <c r="Y141" s="560">
        <f>IFERROR(IF(X141="",0,CEILING((X141/$H141),1)*$H141),"")</f>
        <v>134.64000000000001</v>
      </c>
      <c r="Z141" s="36">
        <f>IFERROR(IF(Y141=0,"",ROUNDUP(Y141/H141,0)*0.00651),"")</f>
        <v>0.33201000000000003</v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147.60303030303029</v>
      </c>
      <c r="BN141" s="64">
        <f>IFERROR(Y141*I141/H141,"0")</f>
        <v>148.30800000000002</v>
      </c>
      <c r="BO141" s="64">
        <f>IFERROR(1/J141*(X141/H141),"0")</f>
        <v>0.27888777888777894</v>
      </c>
      <c r="BP141" s="64">
        <f>IFERROR(1/J141*(Y141/H141),"0")</f>
        <v>0.28021978021978022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71</v>
      </c>
      <c r="Q142" s="577"/>
      <c r="R142" s="577"/>
      <c r="S142" s="577"/>
      <c r="T142" s="577"/>
      <c r="U142" s="577"/>
      <c r="V142" s="578"/>
      <c r="W142" s="37" t="s">
        <v>72</v>
      </c>
      <c r="X142" s="561">
        <f>IFERROR(X140/H140,"0")+IFERROR(X141/H141,"0")</f>
        <v>50.757575757575758</v>
      </c>
      <c r="Y142" s="561">
        <f>IFERROR(Y140/H140,"0")+IFERROR(Y141/H141,"0")</f>
        <v>51</v>
      </c>
      <c r="Z142" s="561">
        <f>IFERROR(IF(Z140="",0,Z140),"0")+IFERROR(IF(Z141="",0,Z141),"0")</f>
        <v>0.33201000000000003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71</v>
      </c>
      <c r="Q143" s="577"/>
      <c r="R143" s="577"/>
      <c r="S143" s="577"/>
      <c r="T143" s="577"/>
      <c r="U143" s="577"/>
      <c r="V143" s="578"/>
      <c r="W143" s="37" t="s">
        <v>69</v>
      </c>
      <c r="X143" s="561">
        <f>IFERROR(SUM(X140:X141),"0")</f>
        <v>134</v>
      </c>
      <c r="Y143" s="561">
        <f>IFERROR(SUM(Y140:Y141),"0")</f>
        <v>134.64000000000001</v>
      </c>
      <c r="Z143" s="37"/>
      <c r="AA143" s="562"/>
      <c r="AB143" s="562"/>
      <c r="AC143" s="562"/>
    </row>
    <row r="144" spans="1:68" ht="16.5" customHeight="1" x14ac:dyDescent="0.25">
      <c r="A144" s="573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231</v>
      </c>
      <c r="Y146" s="560">
        <f>IFERROR(IF(X146="",0,CEILING((X146/$H146),1)*$H146),"")</f>
        <v>232</v>
      </c>
      <c r="Z146" s="36">
        <f>IFERROR(IF(Y146=0,"",ROUNDUP(Y146/H146,0)*0.00902),"")</f>
        <v>0.52316000000000007</v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243.1275</v>
      </c>
      <c r="BN146" s="64">
        <f>IFERROR(Y146*I146/H146,"0")</f>
        <v>244.18</v>
      </c>
      <c r="BO146" s="64">
        <f>IFERROR(1/J146*(X146/H146),"0")</f>
        <v>0.4375</v>
      </c>
      <c r="BP146" s="64">
        <f>IFERROR(1/J146*(Y146/H146),"0")</f>
        <v>0.43939393939393939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71</v>
      </c>
      <c r="Q147" s="577"/>
      <c r="R147" s="577"/>
      <c r="S147" s="577"/>
      <c r="T147" s="577"/>
      <c r="U147" s="577"/>
      <c r="V147" s="578"/>
      <c r="W147" s="37" t="s">
        <v>72</v>
      </c>
      <c r="X147" s="561">
        <f>IFERROR(X146/H146,"0")</f>
        <v>57.75</v>
      </c>
      <c r="Y147" s="561">
        <f>IFERROR(Y146/H146,"0")</f>
        <v>58</v>
      </c>
      <c r="Z147" s="561">
        <f>IFERROR(IF(Z146="",0,Z146),"0")</f>
        <v>0.52316000000000007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71</v>
      </c>
      <c r="Q148" s="577"/>
      <c r="R148" s="577"/>
      <c r="S148" s="577"/>
      <c r="T148" s="577"/>
      <c r="U148" s="577"/>
      <c r="V148" s="578"/>
      <c r="W148" s="37" t="s">
        <v>69</v>
      </c>
      <c r="X148" s="561">
        <f>IFERROR(SUM(X146:X146),"0")</f>
        <v>231</v>
      </c>
      <c r="Y148" s="561">
        <f>IFERROR(SUM(Y146:Y146),"0")</f>
        <v>232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19</v>
      </c>
      <c r="Y150" s="560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20.234999999999999</v>
      </c>
      <c r="BN150" s="64">
        <f>IFERROR(Y150*I150/H150,"0")</f>
        <v>28.755000000000003</v>
      </c>
      <c r="BO150" s="64">
        <f>IFERROR(1/J150*(X150/H150),"0")</f>
        <v>3.2986111111111112E-2</v>
      </c>
      <c r="BP150" s="64">
        <f>IFERROR(1/J150*(Y150/H150),"0")</f>
        <v>4.6875E-2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71</v>
      </c>
      <c r="Q153" s="577"/>
      <c r="R153" s="577"/>
      <c r="S153" s="577"/>
      <c r="T153" s="577"/>
      <c r="U153" s="577"/>
      <c r="V153" s="578"/>
      <c r="W153" s="37" t="s">
        <v>72</v>
      </c>
      <c r="X153" s="561">
        <f>IFERROR(X150/H150,"0")+IFERROR(X151/H151,"0")+IFERROR(X152/H152,"0")</f>
        <v>2.1111111111111112</v>
      </c>
      <c r="Y153" s="561">
        <f>IFERROR(Y150/H150,"0")+IFERROR(Y151/H151,"0")+IFERROR(Y152/H152,"0")</f>
        <v>3</v>
      </c>
      <c r="Z153" s="561">
        <f>IFERROR(IF(Z150="",0,Z150),"0")+IFERROR(IF(Z151="",0,Z151),"0")+IFERROR(IF(Z152="",0,Z152),"0")</f>
        <v>5.6940000000000004E-2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71</v>
      </c>
      <c r="Q154" s="577"/>
      <c r="R154" s="577"/>
      <c r="S154" s="577"/>
      <c r="T154" s="577"/>
      <c r="U154" s="577"/>
      <c r="V154" s="578"/>
      <c r="W154" s="37" t="s">
        <v>69</v>
      </c>
      <c r="X154" s="561">
        <f>IFERROR(SUM(X150:X152),"0")</f>
        <v>19</v>
      </c>
      <c r="Y154" s="561">
        <f>IFERROR(SUM(Y150:Y152),"0")</f>
        <v>27</v>
      </c>
      <c r="Z154" s="37"/>
      <c r="AA154" s="562"/>
      <c r="AB154" s="562"/>
      <c r="AC154" s="562"/>
    </row>
    <row r="155" spans="1:68" ht="27.75" customHeight="1" x14ac:dyDescent="0.2">
      <c r="A155" s="651" t="s">
        <v>259</v>
      </c>
      <c r="B155" s="652"/>
      <c r="C155" s="652"/>
      <c r="D155" s="652"/>
      <c r="E155" s="652"/>
      <c r="F155" s="652"/>
      <c r="G155" s="652"/>
      <c r="H155" s="652"/>
      <c r="I155" s="652"/>
      <c r="J155" s="652"/>
      <c r="K155" s="652"/>
      <c r="L155" s="652"/>
      <c r="M155" s="652"/>
      <c r="N155" s="652"/>
      <c r="O155" s="652"/>
      <c r="P155" s="652"/>
      <c r="Q155" s="652"/>
      <c r="R155" s="652"/>
      <c r="S155" s="652"/>
      <c r="T155" s="652"/>
      <c r="U155" s="652"/>
      <c r="V155" s="652"/>
      <c r="W155" s="652"/>
      <c r="X155" s="652"/>
      <c r="Y155" s="652"/>
      <c r="Z155" s="652"/>
      <c r="AA155" s="48"/>
      <c r="AB155" s="48"/>
      <c r="AC155" s="48"/>
    </row>
    <row r="156" spans="1:68" ht="16.5" customHeight="1" x14ac:dyDescent="0.25">
      <c r="A156" s="573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71</v>
      </c>
      <c r="Q159" s="577"/>
      <c r="R159" s="577"/>
      <c r="S159" s="577"/>
      <c r="T159" s="577"/>
      <c r="U159" s="577"/>
      <c r="V159" s="578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71</v>
      </c>
      <c r="Q160" s="577"/>
      <c r="R160" s="577"/>
      <c r="S160" s="577"/>
      <c r="T160" s="577"/>
      <c r="U160" s="577"/>
      <c r="V160" s="578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234</v>
      </c>
      <c r="Y164" s="560">
        <f t="shared" si="16"/>
        <v>235.20000000000002</v>
      </c>
      <c r="Z164" s="36">
        <f>IFERROR(IF(Y164=0,"",ROUNDUP(Y164/H164,0)*0.00902),"")</f>
        <v>0.50512000000000001</v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245.7</v>
      </c>
      <c r="BN164" s="64">
        <f t="shared" si="18"/>
        <v>246.96000000000004</v>
      </c>
      <c r="BO164" s="64">
        <f t="shared" si="19"/>
        <v>0.42207792207792211</v>
      </c>
      <c r="BP164" s="64">
        <f t="shared" si="20"/>
        <v>0.42424242424242425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138</v>
      </c>
      <c r="Y165" s="560">
        <f t="shared" si="16"/>
        <v>138.6</v>
      </c>
      <c r="Z165" s="36">
        <f>IFERROR(IF(Y165=0,"",ROUNDUP(Y165/H165,0)*0.00502),"")</f>
        <v>0.33132</v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146.54285714285714</v>
      </c>
      <c r="BN165" s="64">
        <f t="shared" si="18"/>
        <v>147.17999999999998</v>
      </c>
      <c r="BO165" s="64">
        <f t="shared" si="19"/>
        <v>0.28083028083028083</v>
      </c>
      <c r="BP165" s="64">
        <f t="shared" si="20"/>
        <v>0.2820512820512821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120</v>
      </c>
      <c r="Y166" s="560">
        <f t="shared" si="16"/>
        <v>121.80000000000001</v>
      </c>
      <c r="Z166" s="36">
        <f>IFERROR(IF(Y166=0,"",ROUNDUP(Y166/H166,0)*0.00502),"")</f>
        <v>0.29116000000000003</v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127.42857142857143</v>
      </c>
      <c r="BN166" s="64">
        <f t="shared" si="18"/>
        <v>129.34</v>
      </c>
      <c r="BO166" s="64">
        <f t="shared" si="19"/>
        <v>0.24420024420024422</v>
      </c>
      <c r="BP166" s="64">
        <f t="shared" si="20"/>
        <v>0.2478632478632479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330</v>
      </c>
      <c r="Y168" s="560">
        <f t="shared" si="16"/>
        <v>331.8</v>
      </c>
      <c r="Z168" s="36">
        <f>IFERROR(IF(Y168=0,"",ROUNDUP(Y168/H168,0)*0.00502),"")</f>
        <v>0.79315999999999998</v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345.71428571428578</v>
      </c>
      <c r="BN168" s="64">
        <f t="shared" si="18"/>
        <v>347.6</v>
      </c>
      <c r="BO168" s="64">
        <f t="shared" si="19"/>
        <v>0.67155067155067161</v>
      </c>
      <c r="BP168" s="64">
        <f t="shared" si="20"/>
        <v>0.67521367521367526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71</v>
      </c>
      <c r="Q171" s="577"/>
      <c r="R171" s="577"/>
      <c r="S171" s="577"/>
      <c r="T171" s="577"/>
      <c r="U171" s="577"/>
      <c r="V171" s="578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335.71428571428567</v>
      </c>
      <c r="Y171" s="561">
        <f>IFERROR(Y162/H162,"0")+IFERROR(Y163/H163,"0")+IFERROR(Y164/H164,"0")+IFERROR(Y165/H165,"0")+IFERROR(Y166/H166,"0")+IFERROR(Y167/H167,"0")+IFERROR(Y168/H168,"0")+IFERROR(Y169/H169,"0")+IFERROR(Y170/H170,"0")</f>
        <v>338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1.92076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71</v>
      </c>
      <c r="Q172" s="577"/>
      <c r="R172" s="577"/>
      <c r="S172" s="577"/>
      <c r="T172" s="577"/>
      <c r="U172" s="577"/>
      <c r="V172" s="578"/>
      <c r="W172" s="37" t="s">
        <v>69</v>
      </c>
      <c r="X172" s="561">
        <f>IFERROR(SUM(X162:X170),"0")</f>
        <v>822</v>
      </c>
      <c r="Y172" s="561">
        <f>IFERROR(SUM(Y162:Y170),"0")</f>
        <v>827.40000000000009</v>
      </c>
      <c r="Z172" s="37"/>
      <c r="AA172" s="562"/>
      <c r="AB172" s="562"/>
      <c r="AC172" s="562"/>
    </row>
    <row r="173" spans="1:68" ht="14.25" customHeight="1" x14ac:dyDescent="0.25">
      <c r="A173" s="571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10</v>
      </c>
      <c r="Y174" s="560">
        <f>IFERROR(IF(X174="",0,CEILING((X174/$H174),1)*$H174),"")</f>
        <v>10.08</v>
      </c>
      <c r="Z174" s="36">
        <f>IFERROR(IF(Y174=0,"",ROUNDUP(Y174/H174,0)*0.0059),"")</f>
        <v>4.7199999999999999E-2</v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11.507936507936508</v>
      </c>
      <c r="BN174" s="64">
        <f>IFERROR(Y174*I174/H174,"0")</f>
        <v>11.6</v>
      </c>
      <c r="BO174" s="64">
        <f>IFERROR(1/J174*(X174/H174),"0")</f>
        <v>3.6743092298647854E-2</v>
      </c>
      <c r="BP174" s="64">
        <f>IFERROR(1/J174*(Y174/H174),"0")</f>
        <v>3.7037037037037035E-2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34</v>
      </c>
      <c r="Y175" s="560">
        <f>IFERROR(IF(X175="",0,CEILING((X175/$H175),1)*$H175),"")</f>
        <v>34.020000000000003</v>
      </c>
      <c r="Z175" s="36">
        <f>IFERROR(IF(Y175=0,"",ROUNDUP(Y175/H175,0)*0.0059),"")</f>
        <v>0.1593</v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39.126984126984127</v>
      </c>
      <c r="BN175" s="64">
        <f>IFERROR(Y175*I175/H175,"0")</f>
        <v>39.15</v>
      </c>
      <c r="BO175" s="64">
        <f>IFERROR(1/J175*(X175/H175),"0")</f>
        <v>0.12492651381540269</v>
      </c>
      <c r="BP175" s="64">
        <f>IFERROR(1/J175*(Y175/H175),"0")</f>
        <v>0.125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32</v>
      </c>
      <c r="Y176" s="560">
        <f>IFERROR(IF(X176="",0,CEILING((X176/$H176),1)*$H176),"")</f>
        <v>32.76</v>
      </c>
      <c r="Z176" s="36">
        <f>IFERROR(IF(Y176=0,"",ROUNDUP(Y176/H176,0)*0.0059),"")</f>
        <v>0.15340000000000001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36.825396825396822</v>
      </c>
      <c r="BN176" s="64">
        <f>IFERROR(Y176*I176/H176,"0")</f>
        <v>37.699999999999996</v>
      </c>
      <c r="BO176" s="64">
        <f>IFERROR(1/J176*(X176/H176),"0")</f>
        <v>0.11757789535567312</v>
      </c>
      <c r="BP176" s="64">
        <f>IFERROR(1/J176*(Y176/H176),"0")</f>
        <v>0.12037037037037036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1">
        <f>IFERROR(X174/H174,"0")+IFERROR(X175/H175,"0")+IFERROR(X176/H176,"0")</f>
        <v>60.317460317460316</v>
      </c>
      <c r="Y177" s="561">
        <f>IFERROR(Y174/H174,"0")+IFERROR(Y175/H175,"0")+IFERROR(Y176/H176,"0")</f>
        <v>61</v>
      </c>
      <c r="Z177" s="561">
        <f>IFERROR(IF(Z174="",0,Z174),"0")+IFERROR(IF(Z175="",0,Z175),"0")+IFERROR(IF(Z176="",0,Z176),"0")</f>
        <v>0.3599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1">
        <f>IFERROR(SUM(X174:X176),"0")</f>
        <v>76</v>
      </c>
      <c r="Y178" s="561">
        <f>IFERROR(SUM(Y174:Y176),"0")</f>
        <v>76.86</v>
      </c>
      <c r="Z178" s="37"/>
      <c r="AA178" s="562"/>
      <c r="AB178" s="562"/>
      <c r="AC178" s="562"/>
    </row>
    <row r="179" spans="1:68" ht="14.25" customHeight="1" x14ac:dyDescent="0.25">
      <c r="A179" s="571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21</v>
      </c>
      <c r="Y180" s="560">
        <f>IFERROR(IF(X180="",0,CEILING((X180/$H180),1)*$H180),"")</f>
        <v>21.42</v>
      </c>
      <c r="Z180" s="36">
        <f>IFERROR(IF(Y180=0,"",ROUNDUP(Y180/H180,0)*0.0059),"")</f>
        <v>0.1003</v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24.166666666666664</v>
      </c>
      <c r="BN180" s="64">
        <f>IFERROR(Y180*I180/H180,"0")</f>
        <v>24.650000000000002</v>
      </c>
      <c r="BO180" s="64">
        <f>IFERROR(1/J180*(X180/H180),"0")</f>
        <v>7.716049382716049E-2</v>
      </c>
      <c r="BP180" s="64">
        <f>IFERROR(1/J180*(Y180/H180),"0")</f>
        <v>7.8703703703703692E-2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71</v>
      </c>
      <c r="Q181" s="577"/>
      <c r="R181" s="577"/>
      <c r="S181" s="577"/>
      <c r="T181" s="577"/>
      <c r="U181" s="577"/>
      <c r="V181" s="578"/>
      <c r="W181" s="37" t="s">
        <v>72</v>
      </c>
      <c r="X181" s="561">
        <f>IFERROR(X180/H180,"0")</f>
        <v>16.666666666666668</v>
      </c>
      <c r="Y181" s="561">
        <f>IFERROR(Y180/H180,"0")</f>
        <v>17</v>
      </c>
      <c r="Z181" s="561">
        <f>IFERROR(IF(Z180="",0,Z180),"0")</f>
        <v>0.1003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71</v>
      </c>
      <c r="Q182" s="577"/>
      <c r="R182" s="577"/>
      <c r="S182" s="577"/>
      <c r="T182" s="577"/>
      <c r="U182" s="577"/>
      <c r="V182" s="578"/>
      <c r="W182" s="37" t="s">
        <v>69</v>
      </c>
      <c r="X182" s="561">
        <f>IFERROR(SUM(X180:X180),"0")</f>
        <v>21</v>
      </c>
      <c r="Y182" s="561">
        <f>IFERROR(SUM(Y180:Y180),"0")</f>
        <v>21.42</v>
      </c>
      <c r="Z182" s="37"/>
      <c r="AA182" s="562"/>
      <c r="AB182" s="562"/>
      <c r="AC182" s="562"/>
    </row>
    <row r="183" spans="1:68" ht="16.5" customHeight="1" x14ac:dyDescent="0.25">
      <c r="A183" s="573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71</v>
      </c>
      <c r="Q187" s="577"/>
      <c r="R187" s="577"/>
      <c r="S187" s="577"/>
      <c r="T187" s="577"/>
      <c r="U187" s="577"/>
      <c r="V187" s="578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71</v>
      </c>
      <c r="Q188" s="577"/>
      <c r="R188" s="577"/>
      <c r="S188" s="577"/>
      <c r="T188" s="577"/>
      <c r="U188" s="577"/>
      <c r="V188" s="578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71</v>
      </c>
      <c r="Q192" s="577"/>
      <c r="R192" s="577"/>
      <c r="S192" s="577"/>
      <c r="T192" s="577"/>
      <c r="U192" s="577"/>
      <c r="V192" s="578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71</v>
      </c>
      <c r="Q193" s="577"/>
      <c r="R193" s="577"/>
      <c r="S193" s="577"/>
      <c r="T193" s="577"/>
      <c r="U193" s="577"/>
      <c r="V193" s="578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94</v>
      </c>
      <c r="Y195" s="560">
        <f t="shared" ref="Y195:Y202" si="21">IFERROR(IF(X195="",0,CEILING((X195/$H195),1)*$H195),"")</f>
        <v>97.2</v>
      </c>
      <c r="Z195" s="36">
        <f>IFERROR(IF(Y195=0,"",ROUNDUP(Y195/H195,0)*0.00902),"")</f>
        <v>0.16236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97.655555555555551</v>
      </c>
      <c r="BN195" s="64">
        <f t="shared" ref="BN195:BN202" si="23">IFERROR(Y195*I195/H195,"0")</f>
        <v>100.98</v>
      </c>
      <c r="BO195" s="64">
        <f t="shared" ref="BO195:BO202" si="24">IFERROR(1/J195*(X195/H195),"0")</f>
        <v>0.13187429854096519</v>
      </c>
      <c r="BP195" s="64">
        <f t="shared" ref="BP195:BP202" si="25">IFERROR(1/J195*(Y195/H195),"0")</f>
        <v>0.13636363636363635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182</v>
      </c>
      <c r="Y197" s="560">
        <f t="shared" si="21"/>
        <v>183.60000000000002</v>
      </c>
      <c r="Z197" s="36">
        <f>IFERROR(IF(Y197=0,"",ROUNDUP(Y197/H197,0)*0.00902),"")</f>
        <v>0.30668000000000001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189.07777777777778</v>
      </c>
      <c r="BN197" s="64">
        <f t="shared" si="23"/>
        <v>190.74</v>
      </c>
      <c r="BO197" s="64">
        <f t="shared" si="24"/>
        <v>0.255331088664422</v>
      </c>
      <c r="BP197" s="64">
        <f t="shared" si="25"/>
        <v>0.25757575757575757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188</v>
      </c>
      <c r="Y199" s="560">
        <f t="shared" si="21"/>
        <v>189</v>
      </c>
      <c r="Z199" s="36">
        <f>IFERROR(IF(Y199=0,"",ROUNDUP(Y199/H199,0)*0.00502),"")</f>
        <v>0.52710000000000001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201.57777777777775</v>
      </c>
      <c r="BN199" s="64">
        <f t="shared" si="23"/>
        <v>202.64999999999998</v>
      </c>
      <c r="BO199" s="64">
        <f t="shared" si="24"/>
        <v>0.44634377967711303</v>
      </c>
      <c r="BP199" s="64">
        <f t="shared" si="25"/>
        <v>0.44871794871794879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90</v>
      </c>
      <c r="Y200" s="560">
        <f t="shared" si="21"/>
        <v>90</v>
      </c>
      <c r="Z200" s="36">
        <f>IFERROR(IF(Y200=0,"",ROUNDUP(Y200/H200,0)*0.00502),"")</f>
        <v>0.251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95</v>
      </c>
      <c r="BN200" s="64">
        <f t="shared" si="23"/>
        <v>95</v>
      </c>
      <c r="BO200" s="64">
        <f t="shared" si="24"/>
        <v>0.21367521367521369</v>
      </c>
      <c r="BP200" s="64">
        <f t="shared" si="25"/>
        <v>0.21367521367521369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31</v>
      </c>
      <c r="Y202" s="560">
        <f t="shared" si="21"/>
        <v>32.4</v>
      </c>
      <c r="Z202" s="36">
        <f>IFERROR(IF(Y202=0,"",ROUNDUP(Y202/H202,0)*0.00502),"")</f>
        <v>9.0359999999999996E-2</v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32.722222222222221</v>
      </c>
      <c r="BN202" s="64">
        <f t="shared" si="23"/>
        <v>34.199999999999996</v>
      </c>
      <c r="BO202" s="64">
        <f t="shared" si="24"/>
        <v>7.3599240265906932E-2</v>
      </c>
      <c r="BP202" s="64">
        <f t="shared" si="25"/>
        <v>7.6923076923076927E-2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71</v>
      </c>
      <c r="Q203" s="577"/>
      <c r="R203" s="577"/>
      <c r="S203" s="577"/>
      <c r="T203" s="577"/>
      <c r="U203" s="577"/>
      <c r="V203" s="578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222.77777777777777</v>
      </c>
      <c r="Y203" s="561">
        <f>IFERROR(Y195/H195,"0")+IFERROR(Y196/H196,"0")+IFERROR(Y197/H197,"0")+IFERROR(Y198/H198,"0")+IFERROR(Y199/H199,"0")+IFERROR(Y200/H200,"0")+IFERROR(Y201/H201,"0")+IFERROR(Y202/H202,"0")</f>
        <v>225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1.3374999999999999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71</v>
      </c>
      <c r="Q204" s="577"/>
      <c r="R204" s="577"/>
      <c r="S204" s="577"/>
      <c r="T204" s="577"/>
      <c r="U204" s="577"/>
      <c r="V204" s="578"/>
      <c r="W204" s="37" t="s">
        <v>69</v>
      </c>
      <c r="X204" s="561">
        <f>IFERROR(SUM(X195:X202),"0")</f>
        <v>585</v>
      </c>
      <c r="Y204" s="561">
        <f>IFERROR(SUM(Y195:Y202),"0")</f>
        <v>592.19999999999993</v>
      </c>
      <c r="Z204" s="37"/>
      <c r="AA204" s="562"/>
      <c r="AB204" s="562"/>
      <c r="AC204" s="562"/>
    </row>
    <row r="205" spans="1:68" ht="14.25" customHeight="1" x14ac:dyDescent="0.25">
      <c r="A205" s="571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148</v>
      </c>
      <c r="Y209" s="560">
        <f t="shared" si="26"/>
        <v>148.79999999999998</v>
      </c>
      <c r="Z209" s="36">
        <f t="shared" ref="Z209:Z214" si="31">IFERROR(IF(Y209=0,"",ROUNDUP(Y209/H209,0)*0.00651),"")</f>
        <v>0.40362000000000003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164.65</v>
      </c>
      <c r="BN209" s="64">
        <f t="shared" si="28"/>
        <v>165.54</v>
      </c>
      <c r="BO209" s="64">
        <f t="shared" si="29"/>
        <v>0.3388278388278389</v>
      </c>
      <c r="BP209" s="64">
        <f t="shared" si="30"/>
        <v>0.34065934065934067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413</v>
      </c>
      <c r="Y211" s="560">
        <f t="shared" si="26"/>
        <v>415.2</v>
      </c>
      <c r="Z211" s="36">
        <f t="shared" si="31"/>
        <v>1.1262300000000001</v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456.36500000000007</v>
      </c>
      <c r="BN211" s="64">
        <f t="shared" si="28"/>
        <v>458.79600000000005</v>
      </c>
      <c r="BO211" s="64">
        <f t="shared" si="29"/>
        <v>0.9455128205128206</v>
      </c>
      <c r="BP211" s="64">
        <f t="shared" si="30"/>
        <v>0.95054945054945061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389</v>
      </c>
      <c r="Y212" s="560">
        <f t="shared" si="26"/>
        <v>391.2</v>
      </c>
      <c r="Z212" s="36">
        <f t="shared" si="31"/>
        <v>1.0611300000000001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429.84500000000008</v>
      </c>
      <c r="BN212" s="64">
        <f t="shared" si="28"/>
        <v>432.27600000000007</v>
      </c>
      <c r="BO212" s="64">
        <f t="shared" si="29"/>
        <v>0.89056776556776573</v>
      </c>
      <c r="BP212" s="64">
        <f t="shared" si="30"/>
        <v>0.89560439560439564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136</v>
      </c>
      <c r="Y214" s="560">
        <f t="shared" si="26"/>
        <v>136.79999999999998</v>
      </c>
      <c r="Z214" s="36">
        <f t="shared" si="31"/>
        <v>0.37107000000000001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150.62</v>
      </c>
      <c r="BN214" s="64">
        <f t="shared" si="28"/>
        <v>151.50599999999997</v>
      </c>
      <c r="BO214" s="64">
        <f t="shared" si="29"/>
        <v>0.31135531135531141</v>
      </c>
      <c r="BP214" s="64">
        <f t="shared" si="30"/>
        <v>0.31318681318681318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71</v>
      </c>
      <c r="Q215" s="577"/>
      <c r="R215" s="577"/>
      <c r="S215" s="577"/>
      <c r="T215" s="577"/>
      <c r="U215" s="577"/>
      <c r="V215" s="578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452.50000000000006</v>
      </c>
      <c r="Y215" s="561">
        <f>IFERROR(Y206/H206,"0")+IFERROR(Y207/H207,"0")+IFERROR(Y208/H208,"0")+IFERROR(Y209/H209,"0")+IFERROR(Y210/H210,"0")+IFERROR(Y211/H211,"0")+IFERROR(Y212/H212,"0")+IFERROR(Y213/H213,"0")+IFERROR(Y214/H214,"0")</f>
        <v>455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2.9620500000000001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71</v>
      </c>
      <c r="Q216" s="577"/>
      <c r="R216" s="577"/>
      <c r="S216" s="577"/>
      <c r="T216" s="577"/>
      <c r="U216" s="577"/>
      <c r="V216" s="578"/>
      <c r="W216" s="37" t="s">
        <v>69</v>
      </c>
      <c r="X216" s="561">
        <f>IFERROR(SUM(X206:X214),"0")</f>
        <v>1086</v>
      </c>
      <c r="Y216" s="561">
        <f>IFERROR(SUM(Y206:Y214),"0")</f>
        <v>1092</v>
      </c>
      <c r="Z216" s="37"/>
      <c r="AA216" s="562"/>
      <c r="AB216" s="562"/>
      <c r="AC216" s="562"/>
    </row>
    <row r="217" spans="1:68" ht="14.25" customHeight="1" x14ac:dyDescent="0.25">
      <c r="A217" s="571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71</v>
      </c>
      <c r="Q220" s="577"/>
      <c r="R220" s="577"/>
      <c r="S220" s="577"/>
      <c r="T220" s="577"/>
      <c r="U220" s="577"/>
      <c r="V220" s="578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71</v>
      </c>
      <c r="Q221" s="577"/>
      <c r="R221" s="577"/>
      <c r="S221" s="577"/>
      <c r="T221" s="577"/>
      <c r="U221" s="577"/>
      <c r="V221" s="578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71</v>
      </c>
      <c r="Q231" s="577"/>
      <c r="R231" s="577"/>
      <c r="S231" s="577"/>
      <c r="T231" s="577"/>
      <c r="U231" s="577"/>
      <c r="V231" s="578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71</v>
      </c>
      <c r="Q232" s="577"/>
      <c r="R232" s="577"/>
      <c r="S232" s="577"/>
      <c r="T232" s="577"/>
      <c r="U232" s="577"/>
      <c r="V232" s="578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71</v>
      </c>
      <c r="Q235" s="577"/>
      <c r="R235" s="577"/>
      <c r="S235" s="577"/>
      <c r="T235" s="577"/>
      <c r="U235" s="577"/>
      <c r="V235" s="578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71</v>
      </c>
      <c r="Q236" s="577"/>
      <c r="R236" s="577"/>
      <c r="S236" s="577"/>
      <c r="T236" s="577"/>
      <c r="U236" s="577"/>
      <c r="V236" s="578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5" t="s">
        <v>386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15</v>
      </c>
      <c r="Y238" s="560">
        <f>IFERROR(IF(X238="",0,CEILING((X238/$H238),1)*$H238),"")</f>
        <v>16.2</v>
      </c>
      <c r="Z238" s="36">
        <f>IFERROR(IF(Y238=0,"",ROUNDUP(Y238/H238,0)*0.0059),"")</f>
        <v>5.3100000000000001E-2</v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16.458333333333332</v>
      </c>
      <c r="BN238" s="64">
        <f>IFERROR(Y238*I238/H238,"0")</f>
        <v>17.774999999999999</v>
      </c>
      <c r="BO238" s="64">
        <f>IFERROR(1/J238*(X238/H238),"0")</f>
        <v>3.8580246913580245E-2</v>
      </c>
      <c r="BP238" s="64">
        <f>IFERROR(1/J238*(Y238/H238),"0")</f>
        <v>4.1666666666666664E-2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71</v>
      </c>
      <c r="Q239" s="577"/>
      <c r="R239" s="577"/>
      <c r="S239" s="577"/>
      <c r="T239" s="577"/>
      <c r="U239" s="577"/>
      <c r="V239" s="578"/>
      <c r="W239" s="37" t="s">
        <v>72</v>
      </c>
      <c r="X239" s="561">
        <f>IFERROR(X238/H238,"0")</f>
        <v>8.3333333333333339</v>
      </c>
      <c r="Y239" s="561">
        <f>IFERROR(Y238/H238,"0")</f>
        <v>9</v>
      </c>
      <c r="Z239" s="561">
        <f>IFERROR(IF(Z238="",0,Z238),"0")</f>
        <v>5.3100000000000001E-2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71</v>
      </c>
      <c r="Q240" s="577"/>
      <c r="R240" s="577"/>
      <c r="S240" s="577"/>
      <c r="T240" s="577"/>
      <c r="U240" s="577"/>
      <c r="V240" s="578"/>
      <c r="W240" s="37" t="s">
        <v>69</v>
      </c>
      <c r="X240" s="561">
        <f>IFERROR(SUM(X238:X238),"0")</f>
        <v>15</v>
      </c>
      <c r="Y240" s="561">
        <f>IFERROR(SUM(Y238:Y238),"0")</f>
        <v>16.2</v>
      </c>
      <c r="Z240" s="37"/>
      <c r="AA240" s="562"/>
      <c r="AB240" s="562"/>
      <c r="AC240" s="562"/>
    </row>
    <row r="241" spans="1:68" ht="14.25" customHeight="1" x14ac:dyDescent="0.25">
      <c r="A241" s="571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3</v>
      </c>
      <c r="Y242" s="560">
        <f>IFERROR(IF(X242="",0,CEILING((X242/$H242),1)*$H242),"")</f>
        <v>3.96</v>
      </c>
      <c r="Z242" s="36">
        <f>IFERROR(IF(Y242=0,"",ROUNDUP(Y242/H242,0)*0.0059),"")</f>
        <v>2.3599999999999999E-2</v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3.5757575757575757</v>
      </c>
      <c r="BN242" s="64">
        <f>IFERROR(Y242*I242/H242,"0")</f>
        <v>4.72</v>
      </c>
      <c r="BO242" s="64">
        <f>IFERROR(1/J242*(X242/H242),"0")</f>
        <v>1.4029180695847361E-2</v>
      </c>
      <c r="BP242" s="64">
        <f>IFERROR(1/J242*(Y242/H242),"0")</f>
        <v>1.8518518518518517E-2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3" t="s">
        <v>394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4</v>
      </c>
      <c r="Y243" s="560">
        <f>IFERROR(IF(X243="",0,CEILING((X243/$H243),1)*$H243),"")</f>
        <v>5.4</v>
      </c>
      <c r="Z243" s="36">
        <f>IFERROR(IF(Y243=0,"",ROUNDUP(Y243/H243,0)*0.0059),"")</f>
        <v>1.77E-2</v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4.3888888888888893</v>
      </c>
      <c r="BN243" s="64">
        <f>IFERROR(Y243*I243/H243,"0")</f>
        <v>5.9250000000000007</v>
      </c>
      <c r="BO243" s="64">
        <f>IFERROR(1/J243*(X243/H243),"0")</f>
        <v>1.0288065843621399E-2</v>
      </c>
      <c r="BP243" s="64">
        <f>IFERROR(1/J243*(Y243/H243),"0")</f>
        <v>1.3888888888888888E-2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1</v>
      </c>
      <c r="Y244" s="560">
        <f>IFERROR(IF(X244="",0,CEILING((X244/$H244),1)*$H244),"")</f>
        <v>1.8</v>
      </c>
      <c r="Z244" s="36">
        <f>IFERROR(IF(Y244=0,"",ROUNDUP(Y244/H244,0)*0.0059),"")</f>
        <v>1.18E-2</v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1.2111111111111112</v>
      </c>
      <c r="BN244" s="64">
        <f>IFERROR(Y244*I244/H244,"0")</f>
        <v>2.1800000000000002</v>
      </c>
      <c r="BO244" s="64">
        <f>IFERROR(1/J244*(X244/H244),"0")</f>
        <v>5.1440329218106996E-3</v>
      </c>
      <c r="BP244" s="64">
        <f>IFERROR(1/J244*(Y244/H244),"0")</f>
        <v>9.2592592592592587E-3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7</v>
      </c>
      <c r="Y245" s="560">
        <f>IFERROR(IF(X245="",0,CEILING((X245/$H245),1)*$H245),"")</f>
        <v>7.92</v>
      </c>
      <c r="Z245" s="36">
        <f>IFERROR(IF(Y245=0,"",ROUNDUP(Y245/H245,0)*0.0059),"")</f>
        <v>4.7199999999999999E-2</v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8.3434343434343425</v>
      </c>
      <c r="BN245" s="64">
        <f>IFERROR(Y245*I245/H245,"0")</f>
        <v>9.44</v>
      </c>
      <c r="BO245" s="64">
        <f>IFERROR(1/J245*(X245/H245),"0")</f>
        <v>3.2734754956977176E-2</v>
      </c>
      <c r="BP245" s="64">
        <f>IFERROR(1/J245*(Y245/H245),"0")</f>
        <v>3.7037037037037035E-2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2</v>
      </c>
      <c r="Y246" s="560">
        <f>IFERROR(IF(X246="",0,CEILING((X246/$H246),1)*$H246),"")</f>
        <v>2.9699999999999998</v>
      </c>
      <c r="Z246" s="36">
        <f>IFERROR(IF(Y246=0,"",ROUNDUP(Y246/H246,0)*0.0059),"")</f>
        <v>1.77E-2</v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2.3838383838383836</v>
      </c>
      <c r="BN246" s="64">
        <f>IFERROR(Y246*I246/H246,"0")</f>
        <v>3.5399999999999996</v>
      </c>
      <c r="BO246" s="64">
        <f>IFERROR(1/J246*(X246/H246),"0")</f>
        <v>9.3527871305649091E-3</v>
      </c>
      <c r="BP246" s="64">
        <f>IFERROR(1/J246*(Y246/H246),"0")</f>
        <v>1.3888888888888886E-2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71</v>
      </c>
      <c r="Q247" s="577"/>
      <c r="R247" s="577"/>
      <c r="S247" s="577"/>
      <c r="T247" s="577"/>
      <c r="U247" s="577"/>
      <c r="V247" s="578"/>
      <c r="W247" s="37" t="s">
        <v>72</v>
      </c>
      <c r="X247" s="561">
        <f>IFERROR(X242/H242,"0")+IFERROR(X243/H243,"0")+IFERROR(X244/H244,"0")+IFERROR(X245/H245,"0")+IFERROR(X246/H246,"0")</f>
        <v>15.454545454545455</v>
      </c>
      <c r="Y247" s="561">
        <f>IFERROR(Y242/H242,"0")+IFERROR(Y243/H243,"0")+IFERROR(Y244/H244,"0")+IFERROR(Y245/H245,"0")+IFERROR(Y246/H246,"0")</f>
        <v>20</v>
      </c>
      <c r="Z247" s="561">
        <f>IFERROR(IF(Z242="",0,Z242),"0")+IFERROR(IF(Z243="",0,Z243),"0")+IFERROR(IF(Z244="",0,Z244),"0")+IFERROR(IF(Z245="",0,Z245),"0")+IFERROR(IF(Z246="",0,Z246),"0")</f>
        <v>0.11799999999999999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71</v>
      </c>
      <c r="Q248" s="577"/>
      <c r="R248" s="577"/>
      <c r="S248" s="577"/>
      <c r="T248" s="577"/>
      <c r="U248" s="577"/>
      <c r="V248" s="578"/>
      <c r="W248" s="37" t="s">
        <v>69</v>
      </c>
      <c r="X248" s="561">
        <f>IFERROR(SUM(X242:X246),"0")</f>
        <v>17</v>
      </c>
      <c r="Y248" s="561">
        <f>IFERROR(SUM(Y242:Y246),"0")</f>
        <v>22.049999999999997</v>
      </c>
      <c r="Z248" s="37"/>
      <c r="AA248" s="562"/>
      <c r="AB248" s="562"/>
      <c r="AC248" s="562"/>
    </row>
    <row r="249" spans="1:68" ht="16.5" customHeight="1" x14ac:dyDescent="0.25">
      <c r="A249" s="573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20</v>
      </c>
      <c r="Y251" s="560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343</v>
      </c>
      <c r="Y252" s="560">
        <f>IFERROR(IF(X252="",0,CEILING((X252/$H252),1)*$H252),"")</f>
        <v>345.6</v>
      </c>
      <c r="Z252" s="36">
        <f>IFERROR(IF(Y252=0,"",ROUNDUP(Y252/H252,0)*0.01898),"")</f>
        <v>0.60736000000000001</v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356.81527777777774</v>
      </c>
      <c r="BN252" s="64">
        <f>IFERROR(Y252*I252/H252,"0")</f>
        <v>359.52</v>
      </c>
      <c r="BO252" s="64">
        <f>IFERROR(1/J252*(X252/H252),"0")</f>
        <v>0.49623842592592587</v>
      </c>
      <c r="BP252" s="64">
        <f>IFERROR(1/J252*(Y252/H252),"0")</f>
        <v>0.5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71</v>
      </c>
      <c r="Q256" s="577"/>
      <c r="R256" s="577"/>
      <c r="S256" s="577"/>
      <c r="T256" s="577"/>
      <c r="U256" s="577"/>
      <c r="V256" s="578"/>
      <c r="W256" s="37" t="s">
        <v>72</v>
      </c>
      <c r="X256" s="561">
        <f>IFERROR(X251/H251,"0")+IFERROR(X252/H252,"0")+IFERROR(X253/H253,"0")+IFERROR(X254/H254,"0")+IFERROR(X255/H255,"0")</f>
        <v>33.611111111111107</v>
      </c>
      <c r="Y256" s="561">
        <f>IFERROR(Y251/H251,"0")+IFERROR(Y252/H252,"0")+IFERROR(Y253/H253,"0")+IFERROR(Y254/H254,"0")+IFERROR(Y255/H255,"0")</f>
        <v>34</v>
      </c>
      <c r="Z256" s="561">
        <f>IFERROR(IF(Z251="",0,Z251),"0")+IFERROR(IF(Z252="",0,Z252),"0")+IFERROR(IF(Z253="",0,Z253),"0")+IFERROR(IF(Z254="",0,Z254),"0")+IFERROR(IF(Z255="",0,Z255),"0")</f>
        <v>0.64532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71</v>
      </c>
      <c r="Q257" s="577"/>
      <c r="R257" s="577"/>
      <c r="S257" s="577"/>
      <c r="T257" s="577"/>
      <c r="U257" s="577"/>
      <c r="V257" s="578"/>
      <c r="W257" s="37" t="s">
        <v>69</v>
      </c>
      <c r="X257" s="561">
        <f>IFERROR(SUM(X251:X255),"0")</f>
        <v>363</v>
      </c>
      <c r="Y257" s="561">
        <f>IFERROR(SUM(Y251:Y255),"0")</f>
        <v>367.20000000000005</v>
      </c>
      <c r="Z257" s="37"/>
      <c r="AA257" s="562"/>
      <c r="AB257" s="562"/>
      <c r="AC257" s="562"/>
    </row>
    <row r="258" spans="1:68" ht="16.5" customHeight="1" x14ac:dyDescent="0.25">
      <c r="A258" s="573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2" t="s">
        <v>422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6" t="s">
        <v>429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71</v>
      </c>
      <c r="Q264" s="577"/>
      <c r="R264" s="577"/>
      <c r="S264" s="577"/>
      <c r="T264" s="577"/>
      <c r="U264" s="577"/>
      <c r="V264" s="578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71</v>
      </c>
      <c r="Q265" s="577"/>
      <c r="R265" s="577"/>
      <c r="S265" s="577"/>
      <c r="T265" s="577"/>
      <c r="U265" s="577"/>
      <c r="V265" s="578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5</v>
      </c>
      <c r="Y269" s="560">
        <f>IFERROR(IF(X269="",0,CEILING((X269/$H269),1)*$H269),"")</f>
        <v>7.1999999999999993</v>
      </c>
      <c r="Z269" s="36">
        <f>IFERROR(IF(Y269=0,"",ROUNDUP(Y269/H269,0)*0.00651),"")</f>
        <v>1.9529999999999999E-2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5.5250000000000012</v>
      </c>
      <c r="BN269" s="64">
        <f>IFERROR(Y269*I269/H269,"0")</f>
        <v>7.9560000000000004</v>
      </c>
      <c r="BO269" s="64">
        <f>IFERROR(1/J269*(X269/H269),"0")</f>
        <v>1.1446886446886448E-2</v>
      </c>
      <c r="BP269" s="64">
        <f>IFERROR(1/J269*(Y269/H269),"0")</f>
        <v>1.6483516483516484E-2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22</v>
      </c>
      <c r="Y270" s="560">
        <f>IFERROR(IF(X270="",0,CEILING((X270/$H270),1)*$H270),"")</f>
        <v>24</v>
      </c>
      <c r="Z270" s="36">
        <f>IFERROR(IF(Y270=0,"",ROUNDUP(Y270/H270,0)*0.00651),"")</f>
        <v>6.5100000000000005E-2</v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23.650000000000002</v>
      </c>
      <c r="BN270" s="64">
        <f>IFERROR(Y270*I270/H270,"0")</f>
        <v>25.8</v>
      </c>
      <c r="BO270" s="64">
        <f>IFERROR(1/J270*(X270/H270),"0")</f>
        <v>5.0366300366300375E-2</v>
      </c>
      <c r="BP270" s="64">
        <f>IFERROR(1/J270*(Y270/H270),"0")</f>
        <v>5.4945054945054951E-2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71</v>
      </c>
      <c r="Q271" s="577"/>
      <c r="R271" s="577"/>
      <c r="S271" s="577"/>
      <c r="T271" s="577"/>
      <c r="U271" s="577"/>
      <c r="V271" s="578"/>
      <c r="W271" s="37" t="s">
        <v>72</v>
      </c>
      <c r="X271" s="561">
        <f>IFERROR(X268/H268,"0")+IFERROR(X269/H269,"0")+IFERROR(X270/H270,"0")</f>
        <v>11.250000000000002</v>
      </c>
      <c r="Y271" s="561">
        <f>IFERROR(Y268/H268,"0")+IFERROR(Y269/H269,"0")+IFERROR(Y270/H270,"0")</f>
        <v>13</v>
      </c>
      <c r="Z271" s="561">
        <f>IFERROR(IF(Z268="",0,Z268),"0")+IFERROR(IF(Z269="",0,Z269),"0")+IFERROR(IF(Z270="",0,Z270),"0")</f>
        <v>8.4630000000000011E-2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71</v>
      </c>
      <c r="Q272" s="577"/>
      <c r="R272" s="577"/>
      <c r="S272" s="577"/>
      <c r="T272" s="577"/>
      <c r="U272" s="577"/>
      <c r="V272" s="578"/>
      <c r="W272" s="37" t="s">
        <v>69</v>
      </c>
      <c r="X272" s="561">
        <f>IFERROR(SUM(X268:X270),"0")</f>
        <v>27</v>
      </c>
      <c r="Y272" s="561">
        <f>IFERROR(SUM(Y268:Y270),"0")</f>
        <v>31.2</v>
      </c>
      <c r="Z272" s="37"/>
      <c r="AA272" s="562"/>
      <c r="AB272" s="562"/>
      <c r="AC272" s="562"/>
    </row>
    <row r="273" spans="1:68" ht="16.5" customHeight="1" x14ac:dyDescent="0.25">
      <c r="A273" s="573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71</v>
      </c>
      <c r="Q276" s="577"/>
      <c r="R276" s="577"/>
      <c r="S276" s="577"/>
      <c r="T276" s="577"/>
      <c r="U276" s="577"/>
      <c r="V276" s="578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71</v>
      </c>
      <c r="Q277" s="577"/>
      <c r="R277" s="577"/>
      <c r="S277" s="577"/>
      <c r="T277" s="577"/>
      <c r="U277" s="577"/>
      <c r="V277" s="578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71</v>
      </c>
      <c r="Q280" s="577"/>
      <c r="R280" s="577"/>
      <c r="S280" s="577"/>
      <c r="T280" s="577"/>
      <c r="U280" s="577"/>
      <c r="V280" s="578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71</v>
      </c>
      <c r="Q281" s="577"/>
      <c r="R281" s="577"/>
      <c r="S281" s="577"/>
      <c r="T281" s="577"/>
      <c r="U281" s="577"/>
      <c r="V281" s="578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71</v>
      </c>
      <c r="Q285" s="577"/>
      <c r="R285" s="577"/>
      <c r="S285" s="577"/>
      <c r="T285" s="577"/>
      <c r="U285" s="577"/>
      <c r="V285" s="578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71</v>
      </c>
      <c r="Q286" s="577"/>
      <c r="R286" s="577"/>
      <c r="S286" s="577"/>
      <c r="T286" s="577"/>
      <c r="U286" s="577"/>
      <c r="V286" s="578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234</v>
      </c>
      <c r="Y290" s="560">
        <f t="shared" si="37"/>
        <v>237.60000000000002</v>
      </c>
      <c r="Z290" s="36">
        <f>IFERROR(IF(Y290=0,"",ROUNDUP(Y290/H290,0)*0.01898),"")</f>
        <v>0.41755999999999999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243.42499999999995</v>
      </c>
      <c r="BN290" s="64">
        <f t="shared" si="39"/>
        <v>247.17</v>
      </c>
      <c r="BO290" s="64">
        <f t="shared" si="40"/>
        <v>0.33854166666666663</v>
      </c>
      <c r="BP290" s="64">
        <f t="shared" si="41"/>
        <v>0.34375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125</v>
      </c>
      <c r="Y293" s="560">
        <f t="shared" si="37"/>
        <v>129.60000000000002</v>
      </c>
      <c r="Z293" s="36">
        <f>IFERROR(IF(Y293=0,"",ROUNDUP(Y293/H293,0)*0.01898),"")</f>
        <v>0.22776000000000002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130.0347222222222</v>
      </c>
      <c r="BN293" s="64">
        <f t="shared" si="39"/>
        <v>134.82000000000002</v>
      </c>
      <c r="BO293" s="64">
        <f t="shared" si="40"/>
        <v>0.18084490740740738</v>
      </c>
      <c r="BP293" s="64">
        <f t="shared" si="41"/>
        <v>0.18750000000000003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59</v>
      </c>
      <c r="Y294" s="560">
        <f t="shared" si="37"/>
        <v>60</v>
      </c>
      <c r="Z294" s="36">
        <f>IFERROR(IF(Y294=0,"",ROUNDUP(Y294/H294,0)*0.00902),"")</f>
        <v>0.1353</v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62.097499999999997</v>
      </c>
      <c r="BN294" s="64">
        <f t="shared" si="39"/>
        <v>63.15</v>
      </c>
      <c r="BO294" s="64">
        <f t="shared" si="40"/>
        <v>0.11174242424242424</v>
      </c>
      <c r="BP294" s="64">
        <f t="shared" si="41"/>
        <v>0.11363636363636365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69</v>
      </c>
      <c r="X295" s="559">
        <v>75</v>
      </c>
      <c r="Y295" s="560">
        <f t="shared" si="37"/>
        <v>76</v>
      </c>
      <c r="Z295" s="36">
        <f>IFERROR(IF(Y295=0,"",ROUNDUP(Y295/H295,0)*0.00902),"")</f>
        <v>0.17138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78.9375</v>
      </c>
      <c r="BN295" s="64">
        <f t="shared" si="39"/>
        <v>79.989999999999995</v>
      </c>
      <c r="BO295" s="64">
        <f t="shared" si="40"/>
        <v>0.14204545454545456</v>
      </c>
      <c r="BP295" s="64">
        <f t="shared" si="41"/>
        <v>0.14393939393939395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71</v>
      </c>
      <c r="Q296" s="577"/>
      <c r="R296" s="577"/>
      <c r="S296" s="577"/>
      <c r="T296" s="577"/>
      <c r="U296" s="577"/>
      <c r="V296" s="578"/>
      <c r="W296" s="37" t="s">
        <v>72</v>
      </c>
      <c r="X296" s="561">
        <f>IFERROR(X289/H289,"0")+IFERROR(X290/H290,"0")+IFERROR(X291/H291,"0")+IFERROR(X292/H292,"0")+IFERROR(X293/H293,"0")+IFERROR(X294/H294,"0")+IFERROR(X295/H295,"0")</f>
        <v>66.740740740740733</v>
      </c>
      <c r="Y296" s="561">
        <f>IFERROR(Y289/H289,"0")+IFERROR(Y290/H290,"0")+IFERROR(Y291/H291,"0")+IFERROR(Y292/H292,"0")+IFERROR(Y293/H293,"0")+IFERROR(Y294/H294,"0")+IFERROR(Y295/H295,"0")</f>
        <v>68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0.95199999999999996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71</v>
      </c>
      <c r="Q297" s="577"/>
      <c r="R297" s="577"/>
      <c r="S297" s="577"/>
      <c r="T297" s="577"/>
      <c r="U297" s="577"/>
      <c r="V297" s="578"/>
      <c r="W297" s="37" t="s">
        <v>69</v>
      </c>
      <c r="X297" s="561">
        <f>IFERROR(SUM(X289:X295),"0")</f>
        <v>493</v>
      </c>
      <c r="Y297" s="561">
        <f>IFERROR(SUM(Y289:Y295),"0")</f>
        <v>503.20000000000005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118</v>
      </c>
      <c r="Y299" s="560">
        <f t="shared" ref="Y299:Y305" si="42">IFERROR(IF(X299="",0,CEILING((X299/$H299),1)*$H299),"")</f>
        <v>121.80000000000001</v>
      </c>
      <c r="Z299" s="36">
        <f>IFERROR(IF(Y299=0,"",ROUNDUP(Y299/H299,0)*0.00902),"")</f>
        <v>0.26158000000000003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125.58571428571426</v>
      </c>
      <c r="BN299" s="64">
        <f t="shared" ref="BN299:BN305" si="44">IFERROR(Y299*I299/H299,"0")</f>
        <v>129.63</v>
      </c>
      <c r="BO299" s="64">
        <f t="shared" ref="BO299:BO305" si="45">IFERROR(1/J299*(X299/H299),"0")</f>
        <v>0.21284271284271283</v>
      </c>
      <c r="BP299" s="64">
        <f t="shared" ref="BP299:BP305" si="46">IFERROR(1/J299*(Y299/H299),"0")</f>
        <v>0.2196969696969697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394</v>
      </c>
      <c r="Y300" s="560">
        <f t="shared" si="42"/>
        <v>394.8</v>
      </c>
      <c r="Z300" s="36">
        <f>IFERROR(IF(Y300=0,"",ROUNDUP(Y300/H300,0)*0.00902),"")</f>
        <v>0.84787999999999997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419.32857142857137</v>
      </c>
      <c r="BN300" s="64">
        <f t="shared" si="44"/>
        <v>420.17999999999995</v>
      </c>
      <c r="BO300" s="64">
        <f t="shared" si="45"/>
        <v>0.71067821067821069</v>
      </c>
      <c r="BP300" s="64">
        <f t="shared" si="46"/>
        <v>0.71212121212121215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6</v>
      </c>
      <c r="Y302" s="560">
        <f t="shared" si="42"/>
        <v>6.3000000000000007</v>
      </c>
      <c r="Z302" s="36">
        <f>IFERROR(IF(Y302=0,"",ROUNDUP(Y302/H302,0)*0.00502),"")</f>
        <v>1.506E-2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6.371428571428571</v>
      </c>
      <c r="BN302" s="64">
        <f t="shared" si="44"/>
        <v>6.69</v>
      </c>
      <c r="BO302" s="64">
        <f t="shared" si="45"/>
        <v>1.2210012210012212E-2</v>
      </c>
      <c r="BP302" s="64">
        <f t="shared" si="46"/>
        <v>1.2820512820512822E-2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160</v>
      </c>
      <c r="Y303" s="560">
        <f t="shared" si="42"/>
        <v>161.70000000000002</v>
      </c>
      <c r="Z303" s="36">
        <f>IFERROR(IF(Y303=0,"",ROUNDUP(Y303/H303,0)*0.00502),"")</f>
        <v>0.38653999999999999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167.61904761904762</v>
      </c>
      <c r="BN303" s="64">
        <f t="shared" si="44"/>
        <v>169.40000000000003</v>
      </c>
      <c r="BO303" s="64">
        <f t="shared" si="45"/>
        <v>0.32560032560032565</v>
      </c>
      <c r="BP303" s="64">
        <f t="shared" si="46"/>
        <v>0.32905982905982911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69</v>
      </c>
      <c r="X305" s="559">
        <v>99</v>
      </c>
      <c r="Y305" s="560">
        <f t="shared" si="42"/>
        <v>99</v>
      </c>
      <c r="Z305" s="36">
        <f>IFERROR(IF(Y305=0,"",ROUNDUP(Y305/H305,0)*0.00651),"")</f>
        <v>0.35805000000000003</v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111.53999999999999</v>
      </c>
      <c r="BN305" s="64">
        <f t="shared" si="44"/>
        <v>111.53999999999999</v>
      </c>
      <c r="BO305" s="64">
        <f t="shared" si="45"/>
        <v>0.30219780219780223</v>
      </c>
      <c r="BP305" s="64">
        <f t="shared" si="46"/>
        <v>0.30219780219780223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71</v>
      </c>
      <c r="Q306" s="577"/>
      <c r="R306" s="577"/>
      <c r="S306" s="577"/>
      <c r="T306" s="577"/>
      <c r="U306" s="577"/>
      <c r="V306" s="578"/>
      <c r="W306" s="37" t="s">
        <v>72</v>
      </c>
      <c r="X306" s="561">
        <f>IFERROR(X299/H299,"0")+IFERROR(X300/H300,"0")+IFERROR(X301/H301,"0")+IFERROR(X302/H302,"0")+IFERROR(X303/H303,"0")+IFERROR(X304/H304,"0")+IFERROR(X305/H305,"0")</f>
        <v>255.95238095238096</v>
      </c>
      <c r="Y306" s="561">
        <f>IFERROR(Y299/H299,"0")+IFERROR(Y300/H300,"0")+IFERROR(Y301/H301,"0")+IFERROR(Y302/H302,"0")+IFERROR(Y303/H303,"0")+IFERROR(Y304/H304,"0")+IFERROR(Y305/H305,"0")</f>
        <v>258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1.86911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71</v>
      </c>
      <c r="Q307" s="577"/>
      <c r="R307" s="577"/>
      <c r="S307" s="577"/>
      <c r="T307" s="577"/>
      <c r="U307" s="577"/>
      <c r="V307" s="578"/>
      <c r="W307" s="37" t="s">
        <v>69</v>
      </c>
      <c r="X307" s="561">
        <f>IFERROR(SUM(X299:X305),"0")</f>
        <v>777</v>
      </c>
      <c r="Y307" s="561">
        <f>IFERROR(SUM(Y299:Y305),"0")</f>
        <v>783.6</v>
      </c>
      <c r="Z307" s="37"/>
      <c r="AA307" s="562"/>
      <c r="AB307" s="562"/>
      <c r="AC307" s="562"/>
    </row>
    <row r="308" spans="1:68" ht="14.25" customHeight="1" x14ac:dyDescent="0.25">
      <c r="A308" s="571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1933</v>
      </c>
      <c r="Y309" s="560">
        <f>IFERROR(IF(X309="",0,CEILING((X309/$H309),1)*$H309),"")</f>
        <v>1934.3999999999999</v>
      </c>
      <c r="Z309" s="36">
        <f>IFERROR(IF(Y309=0,"",ROUNDUP(Y309/H309,0)*0.01898),"")</f>
        <v>4.7070400000000001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2060.1319230769232</v>
      </c>
      <c r="BN309" s="64">
        <f>IFERROR(Y309*I309/H309,"0")</f>
        <v>2061.6240000000003</v>
      </c>
      <c r="BO309" s="64">
        <f>IFERROR(1/J309*(X309/H309),"0")</f>
        <v>3.8721955128205128</v>
      </c>
      <c r="BP309" s="64">
        <f>IFERROR(1/J309*(Y309/H309),"0")</f>
        <v>3.875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305</v>
      </c>
      <c r="Y312" s="560">
        <f>IFERROR(IF(X312="",0,CEILING((X312/$H312),1)*$H312),"")</f>
        <v>306</v>
      </c>
      <c r="Z312" s="36">
        <f>IFERROR(IF(Y312=0,"",ROUNDUP(Y312/H312,0)*0.00651),"")</f>
        <v>0.66402000000000005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330.01</v>
      </c>
      <c r="BN312" s="64">
        <f>IFERROR(Y312*I312/H312,"0")</f>
        <v>331.09199999999998</v>
      </c>
      <c r="BO312" s="64">
        <f>IFERROR(1/J312*(X312/H312),"0")</f>
        <v>0.55860805860805873</v>
      </c>
      <c r="BP312" s="64">
        <f>IFERROR(1/J312*(Y312/H312),"0")</f>
        <v>0.56043956043956045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71</v>
      </c>
      <c r="Q314" s="577"/>
      <c r="R314" s="577"/>
      <c r="S314" s="577"/>
      <c r="T314" s="577"/>
      <c r="U314" s="577"/>
      <c r="V314" s="578"/>
      <c r="W314" s="37" t="s">
        <v>72</v>
      </c>
      <c r="X314" s="561">
        <f>IFERROR(X309/H309,"0")+IFERROR(X310/H310,"0")+IFERROR(X311/H311,"0")+IFERROR(X312/H312,"0")+IFERROR(X313/H313,"0")</f>
        <v>349.4871794871795</v>
      </c>
      <c r="Y314" s="561">
        <f>IFERROR(Y309/H309,"0")+IFERROR(Y310/H310,"0")+IFERROR(Y311/H311,"0")+IFERROR(Y312/H312,"0")+IFERROR(Y313/H313,"0")</f>
        <v>350</v>
      </c>
      <c r="Z314" s="561">
        <f>IFERROR(IF(Z309="",0,Z309),"0")+IFERROR(IF(Z310="",0,Z310),"0")+IFERROR(IF(Z311="",0,Z311),"0")+IFERROR(IF(Z312="",0,Z312),"0")+IFERROR(IF(Z313="",0,Z313),"0")</f>
        <v>5.3710599999999999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71</v>
      </c>
      <c r="Q315" s="577"/>
      <c r="R315" s="577"/>
      <c r="S315" s="577"/>
      <c r="T315" s="577"/>
      <c r="U315" s="577"/>
      <c r="V315" s="578"/>
      <c r="W315" s="37" t="s">
        <v>69</v>
      </c>
      <c r="X315" s="561">
        <f>IFERROR(SUM(X309:X313),"0")</f>
        <v>2238</v>
      </c>
      <c r="Y315" s="561">
        <f>IFERROR(SUM(Y309:Y313),"0")</f>
        <v>2240.3999999999996</v>
      </c>
      <c r="Z315" s="37"/>
      <c r="AA315" s="562"/>
      <c r="AB315" s="562"/>
      <c r="AC315" s="562"/>
    </row>
    <row r="316" spans="1:68" ht="14.25" customHeight="1" x14ac:dyDescent="0.25">
      <c r="A316" s="571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241</v>
      </c>
      <c r="Y317" s="560">
        <f>IFERROR(IF(X317="",0,CEILING((X317/$H317),1)*$H317),"")</f>
        <v>243.60000000000002</v>
      </c>
      <c r="Z317" s="36">
        <f>IFERROR(IF(Y317=0,"",ROUNDUP(Y317/H317,0)*0.01898),"")</f>
        <v>0.55042000000000002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255.89035714285717</v>
      </c>
      <c r="BN317" s="64">
        <f>IFERROR(Y317*I317/H317,"0")</f>
        <v>258.65100000000007</v>
      </c>
      <c r="BO317" s="64">
        <f>IFERROR(1/J317*(X317/H317),"0")</f>
        <v>0.44828869047619047</v>
      </c>
      <c r="BP317" s="64">
        <f>IFERROR(1/J317*(Y317/H317),"0")</f>
        <v>0.453125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243</v>
      </c>
      <c r="Y318" s="560">
        <f>IFERROR(IF(X318="",0,CEILING((X318/$H318),1)*$H318),"")</f>
        <v>249.6</v>
      </c>
      <c r="Z318" s="36">
        <f>IFERROR(IF(Y318=0,"",ROUNDUP(Y318/H318,0)*0.01898),"")</f>
        <v>0.60736000000000001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259.16884615384618</v>
      </c>
      <c r="BN318" s="64">
        <f>IFERROR(Y318*I318/H318,"0")</f>
        <v>266.20800000000003</v>
      </c>
      <c r="BO318" s="64">
        <f>IFERROR(1/J318*(X318/H318),"0")</f>
        <v>0.48677884615384615</v>
      </c>
      <c r="BP318" s="64">
        <f>IFERROR(1/J318*(Y318/H318),"0")</f>
        <v>0.5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69</v>
      </c>
      <c r="X319" s="559">
        <v>60</v>
      </c>
      <c r="Y319" s="560">
        <f>IFERROR(IF(X319="",0,CEILING((X319/$H319),1)*$H319),"")</f>
        <v>67.2</v>
      </c>
      <c r="Z319" s="36">
        <f>IFERROR(IF(Y319=0,"",ROUNDUP(Y319/H319,0)*0.01898),"")</f>
        <v>0.15184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63.707142857142856</v>
      </c>
      <c r="BN319" s="64">
        <f>IFERROR(Y319*I319/H319,"0")</f>
        <v>71.352000000000004</v>
      </c>
      <c r="BO319" s="64">
        <f>IFERROR(1/J319*(X319/H319),"0")</f>
        <v>0.11160714285714285</v>
      </c>
      <c r="BP319" s="64">
        <f>IFERROR(1/J319*(Y319/H319),"0")</f>
        <v>0.125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71</v>
      </c>
      <c r="Q320" s="577"/>
      <c r="R320" s="577"/>
      <c r="S320" s="577"/>
      <c r="T320" s="577"/>
      <c r="U320" s="577"/>
      <c r="V320" s="578"/>
      <c r="W320" s="37" t="s">
        <v>72</v>
      </c>
      <c r="X320" s="561">
        <f>IFERROR(X317/H317,"0")+IFERROR(X318/H318,"0")+IFERROR(X319/H319,"0")</f>
        <v>66.987179487179489</v>
      </c>
      <c r="Y320" s="561">
        <f>IFERROR(Y317/H317,"0")+IFERROR(Y318/H318,"0")+IFERROR(Y319/H319,"0")</f>
        <v>69</v>
      </c>
      <c r="Z320" s="561">
        <f>IFERROR(IF(Z317="",0,Z317),"0")+IFERROR(IF(Z318="",0,Z318),"0")+IFERROR(IF(Z319="",0,Z319),"0")</f>
        <v>1.30962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71</v>
      </c>
      <c r="Q321" s="577"/>
      <c r="R321" s="577"/>
      <c r="S321" s="577"/>
      <c r="T321" s="577"/>
      <c r="U321" s="577"/>
      <c r="V321" s="578"/>
      <c r="W321" s="37" t="s">
        <v>69</v>
      </c>
      <c r="X321" s="561">
        <f>IFERROR(SUM(X317:X319),"0")</f>
        <v>544</v>
      </c>
      <c r="Y321" s="561">
        <f>IFERROR(SUM(Y317:Y319),"0")</f>
        <v>560.40000000000009</v>
      </c>
      <c r="Z321" s="37"/>
      <c r="AA321" s="562"/>
      <c r="AB321" s="562"/>
      <c r="AC321" s="562"/>
    </row>
    <row r="322" spans="1:68" ht="14.25" customHeight="1" x14ac:dyDescent="0.25">
      <c r="A322" s="571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9" t="s">
        <v>519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30</v>
      </c>
      <c r="Y323" s="560">
        <f>IFERROR(IF(X323="",0,CEILING((X323/$H323),1)*$H323),"")</f>
        <v>30.4</v>
      </c>
      <c r="Z323" s="36">
        <f>IFERROR(IF(Y323=0,"",ROUNDUP(Y323/H323,0)*0.00902),"")</f>
        <v>9.0200000000000002E-2</v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32.861842105263158</v>
      </c>
      <c r="BN323" s="64">
        <f>IFERROR(Y323*I323/H323,"0")</f>
        <v>33.299999999999997</v>
      </c>
      <c r="BO323" s="64">
        <f>IFERROR(1/J323*(X323/H323),"0")</f>
        <v>7.4760765550239236E-2</v>
      </c>
      <c r="BP323" s="64">
        <f>IFERROR(1/J323*(Y323/H323),"0")</f>
        <v>7.575757575757576E-2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15</v>
      </c>
      <c r="Y324" s="560">
        <f>IFERROR(IF(X324="",0,CEILING((X324/$H324),1)*$H324),"")</f>
        <v>15.2</v>
      </c>
      <c r="Z324" s="36">
        <f>IFERROR(IF(Y324=0,"",ROUNDUP(Y324/H324,0)*0.00902),"")</f>
        <v>4.5100000000000001E-2</v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16.233552631578949</v>
      </c>
      <c r="BN324" s="64">
        <f>IFERROR(Y324*I324/H324,"0")</f>
        <v>16.45</v>
      </c>
      <c r="BO324" s="64">
        <f>IFERROR(1/J324*(X324/H324),"0")</f>
        <v>3.7380382775119618E-2</v>
      </c>
      <c r="BP324" s="64">
        <f>IFERROR(1/J324*(Y324/H324),"0")</f>
        <v>3.787878787878788E-2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29</v>
      </c>
      <c r="Y325" s="560">
        <f>IFERROR(IF(X325="",0,CEILING((X325/$H325),1)*$H325),"")</f>
        <v>30.599999999999998</v>
      </c>
      <c r="Z325" s="36">
        <f>IFERROR(IF(Y325=0,"",ROUNDUP(Y325/H325,0)*0.00651),"")</f>
        <v>7.8119999999999995E-2</v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33.60588235294118</v>
      </c>
      <c r="BN325" s="64">
        <f>IFERROR(Y325*I325/H325,"0")</f>
        <v>35.46</v>
      </c>
      <c r="BO325" s="64">
        <f>IFERROR(1/J325*(X325/H325),"0")</f>
        <v>6.2486533074768376E-2</v>
      </c>
      <c r="BP325" s="64">
        <f>IFERROR(1/J325*(Y325/H325),"0")</f>
        <v>6.5934065934065936E-2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69</v>
      </c>
      <c r="X326" s="559">
        <v>17</v>
      </c>
      <c r="Y326" s="560">
        <f>IFERROR(IF(X326="",0,CEILING((X326/$H326),1)*$H326),"")</f>
        <v>17.849999999999998</v>
      </c>
      <c r="Z326" s="36">
        <f>IFERROR(IF(Y326=0,"",ROUNDUP(Y326/H326,0)*0.00651),"")</f>
        <v>4.5569999999999999E-2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19.200000000000003</v>
      </c>
      <c r="BN326" s="64">
        <f>IFERROR(Y326*I326/H326,"0")</f>
        <v>20.16</v>
      </c>
      <c r="BO326" s="64">
        <f>IFERROR(1/J326*(X326/H326),"0")</f>
        <v>3.6630036630036632E-2</v>
      </c>
      <c r="BP326" s="64">
        <f>IFERROR(1/J326*(Y326/H326),"0")</f>
        <v>3.8461538461538464E-2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71</v>
      </c>
      <c r="Q327" s="577"/>
      <c r="R327" s="577"/>
      <c r="S327" s="577"/>
      <c r="T327" s="577"/>
      <c r="U327" s="577"/>
      <c r="V327" s="578"/>
      <c r="W327" s="37" t="s">
        <v>72</v>
      </c>
      <c r="X327" s="561">
        <f>IFERROR(X323/H323,"0")+IFERROR(X324/H324,"0")+IFERROR(X325/H325,"0")+IFERROR(X326/H326,"0")</f>
        <v>32.84184726522188</v>
      </c>
      <c r="Y327" s="561">
        <f>IFERROR(Y323/H323,"0")+IFERROR(Y324/H324,"0")+IFERROR(Y325/H325,"0")+IFERROR(Y326/H326,"0")</f>
        <v>34</v>
      </c>
      <c r="Z327" s="561">
        <f>IFERROR(IF(Z323="",0,Z323),"0")+IFERROR(IF(Z324="",0,Z324),"0")+IFERROR(IF(Z325="",0,Z325),"0")+IFERROR(IF(Z326="",0,Z326),"0")</f>
        <v>0.25899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71</v>
      </c>
      <c r="Q328" s="577"/>
      <c r="R328" s="577"/>
      <c r="S328" s="577"/>
      <c r="T328" s="577"/>
      <c r="U328" s="577"/>
      <c r="V328" s="578"/>
      <c r="W328" s="37" t="s">
        <v>69</v>
      </c>
      <c r="X328" s="561">
        <f>IFERROR(SUM(X323:X326),"0")</f>
        <v>91</v>
      </c>
      <c r="Y328" s="561">
        <f>IFERROR(SUM(Y323:Y326),"0")</f>
        <v>94.049999999999983</v>
      </c>
      <c r="Z328" s="37"/>
      <c r="AA328" s="562"/>
      <c r="AB328" s="562"/>
      <c r="AC328" s="562"/>
    </row>
    <row r="329" spans="1:68" ht="14.25" customHeight="1" x14ac:dyDescent="0.25">
      <c r="A329" s="571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22</v>
      </c>
      <c r="Y330" s="560">
        <f>IFERROR(IF(X330="",0,CEILING((X330/$H330),1)*$H330),"")</f>
        <v>22</v>
      </c>
      <c r="Z330" s="36">
        <f>IFERROR(IF(Y330=0,"",ROUNDUP(Y330/H330,0)*0.00474),"")</f>
        <v>5.2140000000000006E-2</v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24.64</v>
      </c>
      <c r="BN330" s="64">
        <f>IFERROR(Y330*I330/H330,"0")</f>
        <v>24.64</v>
      </c>
      <c r="BO330" s="64">
        <f>IFERROR(1/J330*(X330/H330),"0")</f>
        <v>4.6218487394957979E-2</v>
      </c>
      <c r="BP330" s="64">
        <f>IFERROR(1/J330*(Y330/H330),"0")</f>
        <v>4.6218487394957979E-2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19</v>
      </c>
      <c r="Y331" s="560">
        <f>IFERROR(IF(X331="",0,CEILING((X331/$H331),1)*$H331),"")</f>
        <v>20</v>
      </c>
      <c r="Z331" s="36">
        <f>IFERROR(IF(Y331=0,"",ROUNDUP(Y331/H331,0)*0.00474),"")</f>
        <v>4.7400000000000005E-2</v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21.28</v>
      </c>
      <c r="BN331" s="64">
        <f>IFERROR(Y331*I331/H331,"0")</f>
        <v>22.400000000000002</v>
      </c>
      <c r="BO331" s="64">
        <f>IFERROR(1/J331*(X331/H331),"0")</f>
        <v>3.9915966386554619E-2</v>
      </c>
      <c r="BP331" s="64">
        <f>IFERROR(1/J331*(Y331/H331),"0")</f>
        <v>4.2016806722689072E-2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69</v>
      </c>
      <c r="X332" s="559">
        <v>34</v>
      </c>
      <c r="Y332" s="560">
        <f>IFERROR(IF(X332="",0,CEILING((X332/$H332),1)*$H332),"")</f>
        <v>34</v>
      </c>
      <c r="Z332" s="36">
        <f>IFERROR(IF(Y332=0,"",ROUNDUP(Y332/H332,0)*0.00474),"")</f>
        <v>8.0579999999999999E-2</v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38.080000000000005</v>
      </c>
      <c r="BN332" s="64">
        <f>IFERROR(Y332*I332/H332,"0")</f>
        <v>38.080000000000005</v>
      </c>
      <c r="BO332" s="64">
        <f>IFERROR(1/J332*(X332/H332),"0")</f>
        <v>7.1428571428571425E-2</v>
      </c>
      <c r="BP332" s="64">
        <f>IFERROR(1/J332*(Y332/H332),"0")</f>
        <v>7.1428571428571425E-2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71</v>
      </c>
      <c r="Q333" s="577"/>
      <c r="R333" s="577"/>
      <c r="S333" s="577"/>
      <c r="T333" s="577"/>
      <c r="U333" s="577"/>
      <c r="V333" s="578"/>
      <c r="W333" s="37" t="s">
        <v>72</v>
      </c>
      <c r="X333" s="561">
        <f>IFERROR(X330/H330,"0")+IFERROR(X331/H331,"0")+IFERROR(X332/H332,"0")</f>
        <v>37.5</v>
      </c>
      <c r="Y333" s="561">
        <f>IFERROR(Y330/H330,"0")+IFERROR(Y331/H331,"0")+IFERROR(Y332/H332,"0")</f>
        <v>38</v>
      </c>
      <c r="Z333" s="561">
        <f>IFERROR(IF(Z330="",0,Z330),"0")+IFERROR(IF(Z331="",0,Z331),"0")+IFERROR(IF(Z332="",0,Z332),"0")</f>
        <v>0.18012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71</v>
      </c>
      <c r="Q334" s="577"/>
      <c r="R334" s="577"/>
      <c r="S334" s="577"/>
      <c r="T334" s="577"/>
      <c r="U334" s="577"/>
      <c r="V334" s="578"/>
      <c r="W334" s="37" t="s">
        <v>69</v>
      </c>
      <c r="X334" s="561">
        <f>IFERROR(SUM(X330:X332),"0")</f>
        <v>75</v>
      </c>
      <c r="Y334" s="561">
        <f>IFERROR(SUM(Y330:Y332),"0")</f>
        <v>76</v>
      </c>
      <c r="Z334" s="37"/>
      <c r="AA334" s="562"/>
      <c r="AB334" s="562"/>
      <c r="AC334" s="562"/>
    </row>
    <row r="335" spans="1:68" ht="16.5" customHeight="1" x14ac:dyDescent="0.25">
      <c r="A335" s="573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783</v>
      </c>
      <c r="Y338" s="560">
        <f>IFERROR(IF(X338="",0,CEILING((X338/$H338),1)*$H338),"")</f>
        <v>783.30000000000007</v>
      </c>
      <c r="Z338" s="36">
        <f>IFERROR(IF(Y338=0,"",ROUNDUP(Y338/H338,0)*0.00651),"")</f>
        <v>2.4282300000000001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876.95999999999992</v>
      </c>
      <c r="BN338" s="64">
        <f>IFERROR(Y338*I338/H338,"0")</f>
        <v>877.29599999999994</v>
      </c>
      <c r="BO338" s="64">
        <f>IFERROR(1/J338*(X338/H338),"0")</f>
        <v>2.0486656200941917</v>
      </c>
      <c r="BP338" s="64">
        <f>IFERROR(1/J338*(Y338/H338),"0")</f>
        <v>2.0494505494505497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69</v>
      </c>
      <c r="X339" s="559">
        <v>242</v>
      </c>
      <c r="Y339" s="560">
        <f>IFERROR(IF(X339="",0,CEILING((X339/$H339),1)*$H339),"")</f>
        <v>243.60000000000002</v>
      </c>
      <c r="Z339" s="36">
        <f>IFERROR(IF(Y339=0,"",ROUNDUP(Y339/H339,0)*0.00651),"")</f>
        <v>0.75516000000000005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269.65714285714284</v>
      </c>
      <c r="BN339" s="64">
        <f>IFERROR(Y339*I339/H339,"0")</f>
        <v>271.44</v>
      </c>
      <c r="BO339" s="64">
        <f>IFERROR(1/J339*(X339/H339),"0")</f>
        <v>0.63317634746206175</v>
      </c>
      <c r="BP339" s="64">
        <f>IFERROR(1/J339*(Y339/H339),"0")</f>
        <v>0.63736263736263743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71</v>
      </c>
      <c r="Q340" s="577"/>
      <c r="R340" s="577"/>
      <c r="S340" s="577"/>
      <c r="T340" s="577"/>
      <c r="U340" s="577"/>
      <c r="V340" s="578"/>
      <c r="W340" s="37" t="s">
        <v>72</v>
      </c>
      <c r="X340" s="561">
        <f>IFERROR(X337/H337,"0")+IFERROR(X338/H338,"0")+IFERROR(X339/H339,"0")</f>
        <v>488.09523809523807</v>
      </c>
      <c r="Y340" s="561">
        <f>IFERROR(Y337/H337,"0")+IFERROR(Y338/H338,"0")+IFERROR(Y339/H339,"0")</f>
        <v>489</v>
      </c>
      <c r="Z340" s="561">
        <f>IFERROR(IF(Z337="",0,Z337),"0")+IFERROR(IF(Z338="",0,Z338),"0")+IFERROR(IF(Z339="",0,Z339),"0")</f>
        <v>3.1833900000000002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71</v>
      </c>
      <c r="Q341" s="577"/>
      <c r="R341" s="577"/>
      <c r="S341" s="577"/>
      <c r="T341" s="577"/>
      <c r="U341" s="577"/>
      <c r="V341" s="578"/>
      <c r="W341" s="37" t="s">
        <v>69</v>
      </c>
      <c r="X341" s="561">
        <f>IFERROR(SUM(X337:X339),"0")</f>
        <v>1025</v>
      </c>
      <c r="Y341" s="561">
        <f>IFERROR(SUM(Y337:Y339),"0")</f>
        <v>1026.9000000000001</v>
      </c>
      <c r="Z341" s="37"/>
      <c r="AA341" s="562"/>
      <c r="AB341" s="562"/>
      <c r="AC341" s="562"/>
    </row>
    <row r="342" spans="1:68" ht="27.75" customHeight="1" x14ac:dyDescent="0.2">
      <c r="A342" s="651" t="s">
        <v>548</v>
      </c>
      <c r="B342" s="652"/>
      <c r="C342" s="652"/>
      <c r="D342" s="652"/>
      <c r="E342" s="652"/>
      <c r="F342" s="652"/>
      <c r="G342" s="652"/>
      <c r="H342" s="652"/>
      <c r="I342" s="652"/>
      <c r="J342" s="652"/>
      <c r="K342" s="652"/>
      <c r="L342" s="652"/>
      <c r="M342" s="652"/>
      <c r="N342" s="652"/>
      <c r="O342" s="652"/>
      <c r="P342" s="652"/>
      <c r="Q342" s="652"/>
      <c r="R342" s="652"/>
      <c r="S342" s="652"/>
      <c r="T342" s="652"/>
      <c r="U342" s="652"/>
      <c r="V342" s="652"/>
      <c r="W342" s="652"/>
      <c r="X342" s="652"/>
      <c r="Y342" s="652"/>
      <c r="Z342" s="652"/>
      <c r="AA342" s="48"/>
      <c r="AB342" s="48"/>
      <c r="AC342" s="48"/>
    </row>
    <row r="343" spans="1:68" ht="16.5" customHeight="1" x14ac:dyDescent="0.25">
      <c r="A343" s="573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80</v>
      </c>
      <c r="Y345" s="560">
        <f t="shared" ref="Y345:Y351" si="47">IFERROR(IF(X345="",0,CEILING((X345/$H345),1)*$H345),"")</f>
        <v>90</v>
      </c>
      <c r="Z345" s="36">
        <f>IFERROR(IF(Y345=0,"",ROUNDUP(Y345/H345,0)*0.02175),"")</f>
        <v>0.1305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82.56</v>
      </c>
      <c r="BN345" s="64">
        <f t="shared" ref="BN345:BN351" si="49">IFERROR(Y345*I345/H345,"0")</f>
        <v>92.88000000000001</v>
      </c>
      <c r="BO345" s="64">
        <f t="shared" ref="BO345:BO351" si="50">IFERROR(1/J345*(X345/H345),"0")</f>
        <v>0.1111111111111111</v>
      </c>
      <c r="BP345" s="64">
        <f t="shared" ref="BP345:BP351" si="51">IFERROR(1/J345*(Y345/H345),"0")</f>
        <v>0.125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140</v>
      </c>
      <c r="Y346" s="560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144.48000000000002</v>
      </c>
      <c r="BN346" s="64">
        <f t="shared" si="49"/>
        <v>154.80000000000001</v>
      </c>
      <c r="BO346" s="64">
        <f t="shared" si="50"/>
        <v>0.19444444444444445</v>
      </c>
      <c r="BP346" s="64">
        <f t="shared" si="51"/>
        <v>0.20833333333333331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126</v>
      </c>
      <c r="Y347" s="560">
        <f t="shared" si="47"/>
        <v>135</v>
      </c>
      <c r="Z347" s="36">
        <f>IFERROR(IF(Y347=0,"",ROUNDUP(Y347/H347,0)*0.02175),"")</f>
        <v>0.19574999999999998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130.03200000000001</v>
      </c>
      <c r="BN347" s="64">
        <f t="shared" si="49"/>
        <v>139.32000000000002</v>
      </c>
      <c r="BO347" s="64">
        <f t="shared" si="50"/>
        <v>0.17499999999999999</v>
      </c>
      <c r="BP347" s="64">
        <f t="shared" si="51"/>
        <v>0.1875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230</v>
      </c>
      <c r="Y348" s="560">
        <f t="shared" si="47"/>
        <v>240</v>
      </c>
      <c r="Z348" s="36">
        <f>IFERROR(IF(Y348=0,"",ROUNDUP(Y348/H348,0)*0.02175),"")</f>
        <v>0.34799999999999998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237.36</v>
      </c>
      <c r="BN348" s="64">
        <f t="shared" si="49"/>
        <v>247.68</v>
      </c>
      <c r="BO348" s="64">
        <f t="shared" si="50"/>
        <v>0.31944444444444442</v>
      </c>
      <c r="BP348" s="64">
        <f t="shared" si="51"/>
        <v>0.33333333333333331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54</v>
      </c>
      <c r="Y350" s="560">
        <f t="shared" si="47"/>
        <v>55</v>
      </c>
      <c r="Z350" s="36">
        <f>IFERROR(IF(Y350=0,"",ROUNDUP(Y350/H350,0)*0.00902),"")</f>
        <v>9.9220000000000003E-2</v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56.267999999999994</v>
      </c>
      <c r="BN350" s="64">
        <f t="shared" si="49"/>
        <v>57.31</v>
      </c>
      <c r="BO350" s="64">
        <f t="shared" si="50"/>
        <v>8.1818181818181832E-2</v>
      </c>
      <c r="BP350" s="64">
        <f t="shared" si="51"/>
        <v>8.3333333333333343E-2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69</v>
      </c>
      <c r="X351" s="559">
        <v>69</v>
      </c>
      <c r="Y351" s="560">
        <f t="shared" si="47"/>
        <v>70</v>
      </c>
      <c r="Z351" s="36">
        <f>IFERROR(IF(Y351=0,"",ROUNDUP(Y351/H351,0)*0.00902),"")</f>
        <v>0.12628</v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71.897999999999996</v>
      </c>
      <c r="BN351" s="64">
        <f t="shared" si="49"/>
        <v>72.94</v>
      </c>
      <c r="BO351" s="64">
        <f t="shared" si="50"/>
        <v>0.10454545454545455</v>
      </c>
      <c r="BP351" s="64">
        <f t="shared" si="51"/>
        <v>0.10606060606060606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71</v>
      </c>
      <c r="Q352" s="577"/>
      <c r="R352" s="577"/>
      <c r="S352" s="577"/>
      <c r="T352" s="577"/>
      <c r="U352" s="577"/>
      <c r="V352" s="578"/>
      <c r="W352" s="37" t="s">
        <v>72</v>
      </c>
      <c r="X352" s="561">
        <f>IFERROR(X345/H345,"0")+IFERROR(X346/H346,"0")+IFERROR(X347/H347,"0")+IFERROR(X348/H348,"0")+IFERROR(X349/H349,"0")+IFERROR(X350/H350,"0")+IFERROR(X351/H351,"0")</f>
        <v>63</v>
      </c>
      <c r="Y352" s="561">
        <f>IFERROR(Y345/H345,"0")+IFERROR(Y346/H346,"0")+IFERROR(Y347/H347,"0")+IFERROR(Y348/H348,"0")+IFERROR(Y349/H349,"0")+IFERROR(Y350/H350,"0")+IFERROR(Y351/H351,"0")</f>
        <v>66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1.1172499999999999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71</v>
      </c>
      <c r="Q353" s="577"/>
      <c r="R353" s="577"/>
      <c r="S353" s="577"/>
      <c r="T353" s="577"/>
      <c r="U353" s="577"/>
      <c r="V353" s="578"/>
      <c r="W353" s="37" t="s">
        <v>69</v>
      </c>
      <c r="X353" s="561">
        <f>IFERROR(SUM(X345:X351),"0")</f>
        <v>699</v>
      </c>
      <c r="Y353" s="561">
        <f>IFERROR(SUM(Y345:Y351),"0")</f>
        <v>740</v>
      </c>
      <c r="Z353" s="37"/>
      <c r="AA353" s="562"/>
      <c r="AB353" s="562"/>
      <c r="AC353" s="562"/>
    </row>
    <row r="354" spans="1:68" ht="14.25" customHeight="1" x14ac:dyDescent="0.25">
      <c r="A354" s="571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161</v>
      </c>
      <c r="Y355" s="560">
        <f>IFERROR(IF(X355="",0,CEILING((X355/$H355),1)*$H355),"")</f>
        <v>165</v>
      </c>
      <c r="Z355" s="36">
        <f>IFERROR(IF(Y355=0,"",ROUNDUP(Y355/H355,0)*0.02175),"")</f>
        <v>0.23924999999999999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166.15200000000002</v>
      </c>
      <c r="BN355" s="64">
        <f>IFERROR(Y355*I355/H355,"0")</f>
        <v>170.28000000000003</v>
      </c>
      <c r="BO355" s="64">
        <f>IFERROR(1/J355*(X355/H355),"0")</f>
        <v>0.22361111111111109</v>
      </c>
      <c r="BP355" s="64">
        <f>IFERROR(1/J355*(Y355/H355),"0")</f>
        <v>0.22916666666666666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71</v>
      </c>
      <c r="Q357" s="577"/>
      <c r="R357" s="577"/>
      <c r="S357" s="577"/>
      <c r="T357" s="577"/>
      <c r="U357" s="577"/>
      <c r="V357" s="578"/>
      <c r="W357" s="37" t="s">
        <v>72</v>
      </c>
      <c r="X357" s="561">
        <f>IFERROR(X355/H355,"0")+IFERROR(X356/H356,"0")</f>
        <v>10.733333333333333</v>
      </c>
      <c r="Y357" s="561">
        <f>IFERROR(Y355/H355,"0")+IFERROR(Y356/H356,"0")</f>
        <v>11</v>
      </c>
      <c r="Z357" s="561">
        <f>IFERROR(IF(Z355="",0,Z355),"0")+IFERROR(IF(Z356="",0,Z356),"0")</f>
        <v>0.23924999999999999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71</v>
      </c>
      <c r="Q358" s="577"/>
      <c r="R358" s="577"/>
      <c r="S358" s="577"/>
      <c r="T358" s="577"/>
      <c r="U358" s="577"/>
      <c r="V358" s="578"/>
      <c r="W358" s="37" t="s">
        <v>69</v>
      </c>
      <c r="X358" s="561">
        <f>IFERROR(SUM(X355:X356),"0")</f>
        <v>161</v>
      </c>
      <c r="Y358" s="561">
        <f>IFERROR(SUM(Y355:Y356),"0")</f>
        <v>165</v>
      </c>
      <c r="Z358" s="37"/>
      <c r="AA358" s="562"/>
      <c r="AB358" s="562"/>
      <c r="AC358" s="562"/>
    </row>
    <row r="359" spans="1:68" ht="14.25" customHeight="1" x14ac:dyDescent="0.25">
      <c r="A359" s="571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71</v>
      </c>
      <c r="Q366" s="577"/>
      <c r="R366" s="577"/>
      <c r="S366" s="577"/>
      <c r="T366" s="577"/>
      <c r="U366" s="577"/>
      <c r="V366" s="578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71</v>
      </c>
      <c r="Q367" s="577"/>
      <c r="R367" s="577"/>
      <c r="S367" s="577"/>
      <c r="T367" s="577"/>
      <c r="U367" s="577"/>
      <c r="V367" s="578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71</v>
      </c>
      <c r="Q373" s="577"/>
      <c r="R373" s="577"/>
      <c r="S373" s="577"/>
      <c r="T373" s="577"/>
      <c r="U373" s="577"/>
      <c r="V373" s="578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71</v>
      </c>
      <c r="Q374" s="577"/>
      <c r="R374" s="577"/>
      <c r="S374" s="577"/>
      <c r="T374" s="577"/>
      <c r="U374" s="577"/>
      <c r="V374" s="578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71</v>
      </c>
      <c r="Q377" s="577"/>
      <c r="R377" s="577"/>
      <c r="S377" s="577"/>
      <c r="T377" s="577"/>
      <c r="U377" s="577"/>
      <c r="V377" s="578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71</v>
      </c>
      <c r="Q378" s="577"/>
      <c r="R378" s="577"/>
      <c r="S378" s="577"/>
      <c r="T378" s="577"/>
      <c r="U378" s="577"/>
      <c r="V378" s="578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97</v>
      </c>
      <c r="Y380" s="560">
        <f>IFERROR(IF(X380="",0,CEILING((X380/$H380),1)*$H380),"")</f>
        <v>99</v>
      </c>
      <c r="Z380" s="36">
        <f>IFERROR(IF(Y380=0,"",ROUNDUP(Y380/H380,0)*0.01898),"")</f>
        <v>0.20877999999999999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102.59366666666666</v>
      </c>
      <c r="BN380" s="64">
        <f>IFERROR(Y380*I380/H380,"0")</f>
        <v>104.709</v>
      </c>
      <c r="BO380" s="64">
        <f>IFERROR(1/J380*(X380/H380),"0")</f>
        <v>0.16840277777777779</v>
      </c>
      <c r="BP380" s="64">
        <f>IFERROR(1/J380*(Y380/H380),"0")</f>
        <v>0.171875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175</v>
      </c>
      <c r="Y381" s="560">
        <f>IFERROR(IF(X381="",0,CEILING((X381/$H381),1)*$H381),"")</f>
        <v>175.2</v>
      </c>
      <c r="Z381" s="36">
        <f>IFERROR(IF(Y381=0,"",ROUNDUP(Y381/H381,0)*0.00651),"")</f>
        <v>0.47522999999999999</v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194.25000000000003</v>
      </c>
      <c r="BN381" s="64">
        <f>IFERROR(Y381*I381/H381,"0")</f>
        <v>194.47200000000001</v>
      </c>
      <c r="BO381" s="64">
        <f>IFERROR(1/J381*(X381/H381),"0")</f>
        <v>0.40064102564102572</v>
      </c>
      <c r="BP381" s="64">
        <f>IFERROR(1/J381*(Y381/H381),"0")</f>
        <v>0.40109890109890112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71</v>
      </c>
      <c r="Q382" s="577"/>
      <c r="R382" s="577"/>
      <c r="S382" s="577"/>
      <c r="T382" s="577"/>
      <c r="U382" s="577"/>
      <c r="V382" s="578"/>
      <c r="W382" s="37" t="s">
        <v>72</v>
      </c>
      <c r="X382" s="561">
        <f>IFERROR(X380/H380,"0")+IFERROR(X381/H381,"0")</f>
        <v>83.694444444444457</v>
      </c>
      <c r="Y382" s="561">
        <f>IFERROR(Y380/H380,"0")+IFERROR(Y381/H381,"0")</f>
        <v>84</v>
      </c>
      <c r="Z382" s="561">
        <f>IFERROR(IF(Z380="",0,Z380),"0")+IFERROR(IF(Z381="",0,Z381),"0")</f>
        <v>0.68401000000000001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71</v>
      </c>
      <c r="Q383" s="577"/>
      <c r="R383" s="577"/>
      <c r="S383" s="577"/>
      <c r="T383" s="577"/>
      <c r="U383" s="577"/>
      <c r="V383" s="578"/>
      <c r="W383" s="37" t="s">
        <v>69</v>
      </c>
      <c r="X383" s="561">
        <f>IFERROR(SUM(X380:X381),"0")</f>
        <v>272</v>
      </c>
      <c r="Y383" s="561">
        <f>IFERROR(SUM(Y380:Y381),"0")</f>
        <v>274.2</v>
      </c>
      <c r="Z383" s="37"/>
      <c r="AA383" s="562"/>
      <c r="AB383" s="562"/>
      <c r="AC383" s="562"/>
    </row>
    <row r="384" spans="1:68" ht="14.25" customHeight="1" x14ac:dyDescent="0.25">
      <c r="A384" s="571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71</v>
      </c>
      <c r="Q386" s="577"/>
      <c r="R386" s="577"/>
      <c r="S386" s="577"/>
      <c r="T386" s="577"/>
      <c r="U386" s="577"/>
      <c r="V386" s="578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71</v>
      </c>
      <c r="Q387" s="577"/>
      <c r="R387" s="577"/>
      <c r="S387" s="577"/>
      <c r="T387" s="577"/>
      <c r="U387" s="577"/>
      <c r="V387" s="578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1" t="s">
        <v>603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48"/>
      <c r="AB388" s="48"/>
      <c r="AC388" s="48"/>
    </row>
    <row r="389" spans="1:68" ht="16.5" customHeight="1" x14ac:dyDescent="0.25">
      <c r="A389" s="573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71</v>
      </c>
      <c r="Q401" s="577"/>
      <c r="R401" s="577"/>
      <c r="S401" s="577"/>
      <c r="T401" s="577"/>
      <c r="U401" s="577"/>
      <c r="V401" s="578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71</v>
      </c>
      <c r="Q402" s="577"/>
      <c r="R402" s="577"/>
      <c r="S402" s="577"/>
      <c r="T402" s="577"/>
      <c r="U402" s="577"/>
      <c r="V402" s="578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71</v>
      </c>
      <c r="Q406" s="577"/>
      <c r="R406" s="577"/>
      <c r="S406" s="577"/>
      <c r="T406" s="577"/>
      <c r="U406" s="577"/>
      <c r="V406" s="578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71</v>
      </c>
      <c r="Q407" s="577"/>
      <c r="R407" s="577"/>
      <c r="S407" s="577"/>
      <c r="T407" s="577"/>
      <c r="U407" s="577"/>
      <c r="V407" s="578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71</v>
      </c>
      <c r="Q411" s="577"/>
      <c r="R411" s="577"/>
      <c r="S411" s="577"/>
      <c r="T411" s="577"/>
      <c r="U411" s="577"/>
      <c r="V411" s="578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71</v>
      </c>
      <c r="Q412" s="577"/>
      <c r="R412" s="577"/>
      <c r="S412" s="577"/>
      <c r="T412" s="577"/>
      <c r="U412" s="577"/>
      <c r="V412" s="578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71</v>
      </c>
      <c r="Q418" s="577"/>
      <c r="R418" s="577"/>
      <c r="S418" s="577"/>
      <c r="T418" s="577"/>
      <c r="U418" s="577"/>
      <c r="V418" s="578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71</v>
      </c>
      <c r="Q419" s="577"/>
      <c r="R419" s="577"/>
      <c r="S419" s="577"/>
      <c r="T419" s="577"/>
      <c r="U419" s="577"/>
      <c r="V419" s="578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71</v>
      </c>
      <c r="Q423" s="577"/>
      <c r="R423" s="577"/>
      <c r="S423" s="577"/>
      <c r="T423" s="577"/>
      <c r="U423" s="577"/>
      <c r="V423" s="578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71</v>
      </c>
      <c r="Q424" s="577"/>
      <c r="R424" s="577"/>
      <c r="S424" s="577"/>
      <c r="T424" s="577"/>
      <c r="U424" s="577"/>
      <c r="V424" s="578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71</v>
      </c>
      <c r="Q428" s="577"/>
      <c r="R428" s="577"/>
      <c r="S428" s="577"/>
      <c r="T428" s="577"/>
      <c r="U428" s="577"/>
      <c r="V428" s="578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71</v>
      </c>
      <c r="Q429" s="577"/>
      <c r="R429" s="577"/>
      <c r="S429" s="577"/>
      <c r="T429" s="577"/>
      <c r="U429" s="577"/>
      <c r="V429" s="578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1" t="s">
        <v>659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48"/>
      <c r="AB430" s="48"/>
      <c r="AC430" s="48"/>
    </row>
    <row r="431" spans="1:68" ht="16.5" customHeight="1" x14ac:dyDescent="0.25">
      <c r="A431" s="573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60</v>
      </c>
      <c r="Y433" s="560">
        <f t="shared" ref="Y433:Y446" si="58">IFERROR(IF(X433="",0,CEILING((X433/$H433),1)*$H433),"")</f>
        <v>63.36</v>
      </c>
      <c r="Z433" s="36">
        <f t="shared" ref="Z433:Z439" si="59">IFERROR(IF(Y433=0,"",ROUNDUP(Y433/H433,0)*0.01196),"")</f>
        <v>0.14352000000000001</v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64.090909090909079</v>
      </c>
      <c r="BN433" s="64">
        <f t="shared" ref="BN433:BN446" si="61">IFERROR(Y433*I433/H433,"0")</f>
        <v>67.679999999999993</v>
      </c>
      <c r="BO433" s="64">
        <f t="shared" ref="BO433:BO446" si="62">IFERROR(1/J433*(X433/H433),"0")</f>
        <v>0.10926573426573427</v>
      </c>
      <c r="BP433" s="64">
        <f t="shared" ref="BP433:BP446" si="63">IFERROR(1/J433*(Y433/H433),"0")</f>
        <v>0.11538461538461539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671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16</v>
      </c>
      <c r="Y441" s="560">
        <f t="shared" si="58"/>
        <v>19.2</v>
      </c>
      <c r="Z441" s="36">
        <f>IFERROR(IF(Y441=0,"",ROUNDUP(Y441/H441,0)*0.00902),"")</f>
        <v>3.6080000000000001E-2</v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23.1</v>
      </c>
      <c r="BN441" s="64">
        <f t="shared" si="61"/>
        <v>27.72</v>
      </c>
      <c r="BO441" s="64">
        <f t="shared" si="62"/>
        <v>2.5252525252525256E-2</v>
      </c>
      <c r="BP441" s="64">
        <f t="shared" si="63"/>
        <v>3.0303030303030304E-2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6" t="s">
        <v>688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4</v>
      </c>
      <c r="Y444" s="560">
        <f t="shared" si="58"/>
        <v>4.8</v>
      </c>
      <c r="Z444" s="36">
        <f>IFERROR(IF(Y444=0,"",ROUNDUP(Y444/H444,0)*0.00651),"")</f>
        <v>1.302E-2</v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4.3000000000000007</v>
      </c>
      <c r="BN444" s="64">
        <f t="shared" si="61"/>
        <v>5.16</v>
      </c>
      <c r="BO444" s="64">
        <f t="shared" si="62"/>
        <v>9.1575091575091579E-3</v>
      </c>
      <c r="BP444" s="64">
        <f t="shared" si="63"/>
        <v>1.098901098901099E-2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71</v>
      </c>
      <c r="Q447" s="577"/>
      <c r="R447" s="577"/>
      <c r="S447" s="577"/>
      <c r="T447" s="577"/>
      <c r="U447" s="577"/>
      <c r="V447" s="578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16.363636363636363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18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0.19262000000000001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71</v>
      </c>
      <c r="Q448" s="577"/>
      <c r="R448" s="577"/>
      <c r="S448" s="577"/>
      <c r="T448" s="577"/>
      <c r="U448" s="577"/>
      <c r="V448" s="578"/>
      <c r="W448" s="37" t="s">
        <v>69</v>
      </c>
      <c r="X448" s="561">
        <f>IFERROR(SUM(X433:X446),"0")</f>
        <v>80</v>
      </c>
      <c r="Y448" s="561">
        <f>IFERROR(SUM(Y433:Y446),"0")</f>
        <v>87.36</v>
      </c>
      <c r="Z448" s="37"/>
      <c r="AA448" s="562"/>
      <c r="AB448" s="562"/>
      <c r="AC448" s="562"/>
    </row>
    <row r="449" spans="1:68" ht="14.25" customHeight="1" x14ac:dyDescent="0.25">
      <c r="A449" s="571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15</v>
      </c>
      <c r="Y450" s="560">
        <f>IFERROR(IF(X450="",0,CEILING((X450/$H450),1)*$H450),"")</f>
        <v>15.84</v>
      </c>
      <c r="Z450" s="36">
        <f>IFERROR(IF(Y450=0,"",ROUNDUP(Y450/H450,0)*0.01196),"")</f>
        <v>3.5880000000000002E-2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16.02272727272727</v>
      </c>
      <c r="BN450" s="64">
        <f>IFERROR(Y450*I450/H450,"0")</f>
        <v>16.919999999999998</v>
      </c>
      <c r="BO450" s="64">
        <f>IFERROR(1/J450*(X450/H450),"0")</f>
        <v>2.7316433566433568E-2</v>
      </c>
      <c r="BP450" s="64">
        <f>IFERROR(1/J450*(Y450/H450),"0")</f>
        <v>2.8846153846153848E-2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71</v>
      </c>
      <c r="Q453" s="577"/>
      <c r="R453" s="577"/>
      <c r="S453" s="577"/>
      <c r="T453" s="577"/>
      <c r="U453" s="577"/>
      <c r="V453" s="578"/>
      <c r="W453" s="37" t="s">
        <v>72</v>
      </c>
      <c r="X453" s="561">
        <f>IFERROR(X450/H450,"0")+IFERROR(X451/H451,"0")+IFERROR(X452/H452,"0")</f>
        <v>2.8409090909090908</v>
      </c>
      <c r="Y453" s="561">
        <f>IFERROR(Y450/H450,"0")+IFERROR(Y451/H451,"0")+IFERROR(Y452/H452,"0")</f>
        <v>3</v>
      </c>
      <c r="Z453" s="561">
        <f>IFERROR(IF(Z450="",0,Z450),"0")+IFERROR(IF(Z451="",0,Z451),"0")+IFERROR(IF(Z452="",0,Z452),"0")</f>
        <v>3.5880000000000002E-2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71</v>
      </c>
      <c r="Q454" s="577"/>
      <c r="R454" s="577"/>
      <c r="S454" s="577"/>
      <c r="T454" s="577"/>
      <c r="U454" s="577"/>
      <c r="V454" s="578"/>
      <c r="W454" s="37" t="s">
        <v>69</v>
      </c>
      <c r="X454" s="561">
        <f>IFERROR(SUM(X450:X452),"0")</f>
        <v>15</v>
      </c>
      <c r="Y454" s="561">
        <f>IFERROR(SUM(Y450:Y452),"0")</f>
        <v>15.84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54</v>
      </c>
      <c r="Y458" s="560">
        <f t="shared" si="64"/>
        <v>58.080000000000005</v>
      </c>
      <c r="Z458" s="36">
        <f>IFERROR(IF(Y458=0,"",ROUNDUP(Y458/H458,0)*0.01196),"")</f>
        <v>0.13156000000000001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57.68181818181818</v>
      </c>
      <c r="BN458" s="64">
        <f t="shared" si="66"/>
        <v>62.040000000000006</v>
      </c>
      <c r="BO458" s="64">
        <f t="shared" si="67"/>
        <v>9.8339160839160833E-2</v>
      </c>
      <c r="BP458" s="64">
        <f t="shared" si="68"/>
        <v>0.10576923076923078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15</v>
      </c>
      <c r="Y460" s="560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21.65625</v>
      </c>
      <c r="BN460" s="64">
        <f t="shared" si="66"/>
        <v>27.72</v>
      </c>
      <c r="BO460" s="64">
        <f t="shared" si="67"/>
        <v>2.3674242424242424E-2</v>
      </c>
      <c r="BP460" s="64">
        <f t="shared" si="68"/>
        <v>3.0303030303030304E-2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10</v>
      </c>
      <c r="Y461" s="560">
        <f t="shared" si="64"/>
        <v>14.399999999999999</v>
      </c>
      <c r="Z461" s="36">
        <f>IFERROR(IF(Y461=0,"",ROUNDUP(Y461/H461,0)*0.00902),"")</f>
        <v>2.7060000000000001E-2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13.937500000000002</v>
      </c>
      <c r="BN461" s="64">
        <f t="shared" si="66"/>
        <v>20.07</v>
      </c>
      <c r="BO461" s="64">
        <f t="shared" si="67"/>
        <v>1.5782828282828284E-2</v>
      </c>
      <c r="BP461" s="64">
        <f t="shared" si="68"/>
        <v>2.2727272727272728E-2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8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13</v>
      </c>
      <c r="Y462" s="560">
        <f t="shared" si="64"/>
        <v>14.399999999999999</v>
      </c>
      <c r="Z462" s="36">
        <f>IFERROR(IF(Y462=0,"",ROUNDUP(Y462/H462,0)*0.00902),"")</f>
        <v>2.7060000000000001E-2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18.118750000000002</v>
      </c>
      <c r="BN462" s="64">
        <f t="shared" si="66"/>
        <v>20.07</v>
      </c>
      <c r="BO462" s="64">
        <f t="shared" si="67"/>
        <v>2.0517676767676768E-2</v>
      </c>
      <c r="BP462" s="64">
        <f t="shared" si="68"/>
        <v>2.2727272727272728E-2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71</v>
      </c>
      <c r="Q463" s="577"/>
      <c r="R463" s="577"/>
      <c r="S463" s="577"/>
      <c r="T463" s="577"/>
      <c r="U463" s="577"/>
      <c r="V463" s="578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18.143939393939394</v>
      </c>
      <c r="Y463" s="561">
        <f>IFERROR(Y456/H456,"0")+IFERROR(Y457/H457,"0")+IFERROR(Y458/H458,"0")+IFERROR(Y459/H459,"0")+IFERROR(Y460/H460,"0")+IFERROR(Y461/H461,"0")+IFERROR(Y462/H462,"0")</f>
        <v>21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0.22176000000000001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71</v>
      </c>
      <c r="Q464" s="577"/>
      <c r="R464" s="577"/>
      <c r="S464" s="577"/>
      <c r="T464" s="577"/>
      <c r="U464" s="577"/>
      <c r="V464" s="578"/>
      <c r="W464" s="37" t="s">
        <v>69</v>
      </c>
      <c r="X464" s="561">
        <f>IFERROR(SUM(X456:X462),"0")</f>
        <v>92</v>
      </c>
      <c r="Y464" s="561">
        <f>IFERROR(SUM(Y456:Y462),"0")</f>
        <v>106.08000000000001</v>
      </c>
      <c r="Z464" s="37"/>
      <c r="AA464" s="562"/>
      <c r="AB464" s="562"/>
      <c r="AC464" s="562"/>
    </row>
    <row r="465" spans="1:68" ht="14.25" customHeight="1" x14ac:dyDescent="0.25">
      <c r="A465" s="571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71</v>
      </c>
      <c r="Q469" s="577"/>
      <c r="R469" s="577"/>
      <c r="S469" s="577"/>
      <c r="T469" s="577"/>
      <c r="U469" s="577"/>
      <c r="V469" s="578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71</v>
      </c>
      <c r="Q470" s="577"/>
      <c r="R470" s="577"/>
      <c r="S470" s="577"/>
      <c r="T470" s="577"/>
      <c r="U470" s="577"/>
      <c r="V470" s="578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1" t="s">
        <v>728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48"/>
      <c r="AB471" s="48"/>
      <c r="AC471" s="48"/>
    </row>
    <row r="472" spans="1:68" ht="16.5" customHeight="1" x14ac:dyDescent="0.25">
      <c r="A472" s="573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0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71</v>
      </c>
      <c r="Q478" s="577"/>
      <c r="R478" s="577"/>
      <c r="S478" s="577"/>
      <c r="T478" s="577"/>
      <c r="U478" s="577"/>
      <c r="V478" s="578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71</v>
      </c>
      <c r="Q479" s="577"/>
      <c r="R479" s="577"/>
      <c r="S479" s="577"/>
      <c r="T479" s="577"/>
      <c r="U479" s="577"/>
      <c r="V479" s="578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8" t="s">
        <v>745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71</v>
      </c>
      <c r="Q484" s="577"/>
      <c r="R484" s="577"/>
      <c r="S484" s="577"/>
      <c r="T484" s="577"/>
      <c r="U484" s="577"/>
      <c r="V484" s="578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71</v>
      </c>
      <c r="Q485" s="577"/>
      <c r="R485" s="577"/>
      <c r="S485" s="577"/>
      <c r="T485" s="577"/>
      <c r="U485" s="577"/>
      <c r="V485" s="578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106</v>
      </c>
      <c r="Y487" s="560">
        <f>IFERROR(IF(X487="",0,CEILING((X487/$H487),1)*$H487),"")</f>
        <v>109.2</v>
      </c>
      <c r="Z487" s="36">
        <f>IFERROR(IF(Y487=0,"",ROUNDUP(Y487/H487,0)*0.00902),"")</f>
        <v>0.23452000000000001</v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112.8142857142857</v>
      </c>
      <c r="BN487" s="64">
        <f>IFERROR(Y487*I487/H487,"0")</f>
        <v>116.21999999999998</v>
      </c>
      <c r="BO487" s="64">
        <f>IFERROR(1/J487*(X487/H487),"0")</f>
        <v>0.1911976911976912</v>
      </c>
      <c r="BP487" s="64">
        <f>IFERROR(1/J487*(Y487/H487),"0")</f>
        <v>0.19696969696969696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88</v>
      </c>
      <c r="Y488" s="560">
        <f>IFERROR(IF(X488="",0,CEILING((X488/$H488),1)*$H488),"")</f>
        <v>88.2</v>
      </c>
      <c r="Z488" s="36">
        <f>IFERROR(IF(Y488=0,"",ROUNDUP(Y488/H488,0)*0.00902),"")</f>
        <v>0.18942000000000001</v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93.657142857142844</v>
      </c>
      <c r="BN488" s="64">
        <f>IFERROR(Y488*I488/H488,"0")</f>
        <v>93.87</v>
      </c>
      <c r="BO488" s="64">
        <f>IFERROR(1/J488*(X488/H488),"0")</f>
        <v>0.15873015873015875</v>
      </c>
      <c r="BP488" s="64">
        <f>IFERROR(1/J488*(Y488/H488),"0")</f>
        <v>0.15909090909090909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71</v>
      </c>
      <c r="Q489" s="577"/>
      <c r="R489" s="577"/>
      <c r="S489" s="577"/>
      <c r="T489" s="577"/>
      <c r="U489" s="577"/>
      <c r="V489" s="578"/>
      <c r="W489" s="37" t="s">
        <v>72</v>
      </c>
      <c r="X489" s="561">
        <f>IFERROR(X487/H487,"0")+IFERROR(X488/H488,"0")</f>
        <v>46.19047619047619</v>
      </c>
      <c r="Y489" s="561">
        <f>IFERROR(Y487/H487,"0")+IFERROR(Y488/H488,"0")</f>
        <v>47</v>
      </c>
      <c r="Z489" s="561">
        <f>IFERROR(IF(Z487="",0,Z487),"0")+IFERROR(IF(Z488="",0,Z488),"0")</f>
        <v>0.42393999999999998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71</v>
      </c>
      <c r="Q490" s="577"/>
      <c r="R490" s="577"/>
      <c r="S490" s="577"/>
      <c r="T490" s="577"/>
      <c r="U490" s="577"/>
      <c r="V490" s="578"/>
      <c r="W490" s="37" t="s">
        <v>69</v>
      </c>
      <c r="X490" s="561">
        <f>IFERROR(SUM(X487:X488),"0")</f>
        <v>194</v>
      </c>
      <c r="Y490" s="561">
        <f>IFERROR(SUM(Y487:Y488),"0")</f>
        <v>197.4</v>
      </c>
      <c r="Z490" s="37"/>
      <c r="AA490" s="562"/>
      <c r="AB490" s="562"/>
      <c r="AC490" s="562"/>
    </row>
    <row r="491" spans="1:68" ht="14.25" customHeight="1" x14ac:dyDescent="0.25">
      <c r="A491" s="571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71</v>
      </c>
      <c r="Q494" s="577"/>
      <c r="R494" s="577"/>
      <c r="S494" s="577"/>
      <c r="T494" s="577"/>
      <c r="U494" s="577"/>
      <c r="V494" s="578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71</v>
      </c>
      <c r="Q495" s="577"/>
      <c r="R495" s="577"/>
      <c r="S495" s="577"/>
      <c r="T495" s="577"/>
      <c r="U495" s="577"/>
      <c r="V495" s="578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71</v>
      </c>
      <c r="Q499" s="577"/>
      <c r="R499" s="577"/>
      <c r="S499" s="577"/>
      <c r="T499" s="577"/>
      <c r="U499" s="577"/>
      <c r="V499" s="578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71</v>
      </c>
      <c r="Q500" s="577"/>
      <c r="R500" s="577"/>
      <c r="S500" s="577"/>
      <c r="T500" s="577"/>
      <c r="U500" s="577"/>
      <c r="V500" s="578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4" t="s">
        <v>770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71</v>
      </c>
      <c r="Q504" s="577"/>
      <c r="R504" s="577"/>
      <c r="S504" s="577"/>
      <c r="T504" s="577"/>
      <c r="U504" s="577"/>
      <c r="V504" s="578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71</v>
      </c>
      <c r="Q505" s="577"/>
      <c r="R505" s="577"/>
      <c r="S505" s="577"/>
      <c r="T505" s="577"/>
      <c r="U505" s="577"/>
      <c r="V505" s="578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20"/>
      <c r="P506" s="584" t="s">
        <v>772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14184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14405.599999999997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20"/>
      <c r="P507" s="584" t="s">
        <v>773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15203.154611375867</v>
      </c>
      <c r="Y507" s="561">
        <f>IFERROR(SUM(BN22:BN503),"0")</f>
        <v>15442.547999999999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20"/>
      <c r="P508" s="584" t="s">
        <v>774</v>
      </c>
      <c r="Q508" s="585"/>
      <c r="R508" s="585"/>
      <c r="S508" s="585"/>
      <c r="T508" s="585"/>
      <c r="U508" s="585"/>
      <c r="V508" s="586"/>
      <c r="W508" s="37" t="s">
        <v>775</v>
      </c>
      <c r="X508" s="38">
        <f>ROUNDUP(SUM(BO22:BO503),0)</f>
        <v>29</v>
      </c>
      <c r="Y508" s="38">
        <f>ROUNDUP(SUM(BP22:BP503),0)</f>
        <v>29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20"/>
      <c r="P509" s="584" t="s">
        <v>776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15928.154611375867</v>
      </c>
      <c r="Y509" s="561">
        <f>GrossWeightTotalR+PalletQtyTotalR*25</f>
        <v>16167.547999999999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20"/>
      <c r="P510" s="584" t="s">
        <v>777</v>
      </c>
      <c r="Q510" s="585"/>
      <c r="R510" s="585"/>
      <c r="S510" s="585"/>
      <c r="T510" s="585"/>
      <c r="U510" s="585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3897.2377891319984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3943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20"/>
      <c r="P511" s="584" t="s">
        <v>778</v>
      </c>
      <c r="Q511" s="585"/>
      <c r="R511" s="585"/>
      <c r="S511" s="585"/>
      <c r="T511" s="585"/>
      <c r="U511" s="585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33.845950000000002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79" t="s">
        <v>100</v>
      </c>
      <c r="D513" s="768"/>
      <c r="E513" s="768"/>
      <c r="F513" s="768"/>
      <c r="G513" s="768"/>
      <c r="H513" s="769"/>
      <c r="I513" s="579" t="s">
        <v>259</v>
      </c>
      <c r="J513" s="768"/>
      <c r="K513" s="768"/>
      <c r="L513" s="768"/>
      <c r="M513" s="768"/>
      <c r="N513" s="768"/>
      <c r="O513" s="768"/>
      <c r="P513" s="768"/>
      <c r="Q513" s="768"/>
      <c r="R513" s="768"/>
      <c r="S513" s="769"/>
      <c r="T513" s="579" t="s">
        <v>548</v>
      </c>
      <c r="U513" s="769"/>
      <c r="V513" s="579" t="s">
        <v>603</v>
      </c>
      <c r="W513" s="768"/>
      <c r="X513" s="768"/>
      <c r="Y513" s="769"/>
      <c r="Z513" s="551" t="s">
        <v>659</v>
      </c>
      <c r="AA513" s="579" t="s">
        <v>728</v>
      </c>
      <c r="AB513" s="769"/>
      <c r="AC513" s="52"/>
      <c r="AF513" s="552"/>
    </row>
    <row r="514" spans="1:32" ht="14.25" customHeight="1" thickTop="1" x14ac:dyDescent="0.2">
      <c r="A514" s="732" t="s">
        <v>781</v>
      </c>
      <c r="B514" s="579" t="s">
        <v>63</v>
      </c>
      <c r="C514" s="579" t="s">
        <v>101</v>
      </c>
      <c r="D514" s="579" t="s">
        <v>118</v>
      </c>
      <c r="E514" s="579" t="s">
        <v>180</v>
      </c>
      <c r="F514" s="579" t="s">
        <v>202</v>
      </c>
      <c r="G514" s="579" t="s">
        <v>235</v>
      </c>
      <c r="H514" s="579" t="s">
        <v>100</v>
      </c>
      <c r="I514" s="579" t="s">
        <v>260</v>
      </c>
      <c r="J514" s="579" t="s">
        <v>300</v>
      </c>
      <c r="K514" s="579" t="s">
        <v>361</v>
      </c>
      <c r="L514" s="579" t="s">
        <v>401</v>
      </c>
      <c r="M514" s="579" t="s">
        <v>417</v>
      </c>
      <c r="N514" s="552"/>
      <c r="O514" s="579" t="s">
        <v>431</v>
      </c>
      <c r="P514" s="579" t="s">
        <v>441</v>
      </c>
      <c r="Q514" s="579" t="s">
        <v>448</v>
      </c>
      <c r="R514" s="579" t="s">
        <v>453</v>
      </c>
      <c r="S514" s="579" t="s">
        <v>538</v>
      </c>
      <c r="T514" s="579" t="s">
        <v>549</v>
      </c>
      <c r="U514" s="579" t="s">
        <v>583</v>
      </c>
      <c r="V514" s="579" t="s">
        <v>604</v>
      </c>
      <c r="W514" s="579" t="s">
        <v>636</v>
      </c>
      <c r="X514" s="579" t="s">
        <v>651</v>
      </c>
      <c r="Y514" s="579" t="s">
        <v>655</v>
      </c>
      <c r="Z514" s="579" t="s">
        <v>659</v>
      </c>
      <c r="AA514" s="579" t="s">
        <v>728</v>
      </c>
      <c r="AB514" s="579" t="s">
        <v>767</v>
      </c>
      <c r="AC514" s="52"/>
      <c r="AF514" s="552"/>
    </row>
    <row r="515" spans="1:32" ht="13.5" customHeight="1" thickBot="1" x14ac:dyDescent="0.25">
      <c r="A515" s="733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2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425.6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1207.8000000000002</v>
      </c>
      <c r="E516" s="46">
        <f>IFERROR(Y89*1,"0")+IFERROR(Y90*1,"0")+IFERROR(Y91*1,"0")+IFERROR(Y95*1,"0")+IFERROR(Y96*1,"0")+IFERROR(Y97*1,"0")+IFERROR(Y98*1,"0")+IFERROR(Y99*1,"0")</f>
        <v>1146.24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1139.7600000000002</v>
      </c>
      <c r="G516" s="46">
        <f>IFERROR(Y130*1,"0")+IFERROR(Y131*1,"0")+IFERROR(Y135*1,"0")+IFERROR(Y136*1,"0")+IFERROR(Y140*1,"0")+IFERROR(Y141*1,"0")</f>
        <v>310.24</v>
      </c>
      <c r="H516" s="46">
        <f>IFERROR(Y146*1,"0")+IFERROR(Y150*1,"0")+IFERROR(Y151*1,"0")+IFERROR(Y152*1,"0")</f>
        <v>259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925.68000000000006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1684.1999999999998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38.25</v>
      </c>
      <c r="L516" s="46">
        <f>IFERROR(Y251*1,"0")+IFERROR(Y252*1,"0")+IFERROR(Y253*1,"0")+IFERROR(Y254*1,"0")+IFERROR(Y255*1,"0")</f>
        <v>367.20000000000005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31.2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4257.6499999999996</v>
      </c>
      <c r="S516" s="46">
        <f>IFERROR(Y337*1,"0")+IFERROR(Y338*1,"0")+IFERROR(Y339*1,"0")</f>
        <v>1026.9000000000001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905</v>
      </c>
      <c r="U516" s="46">
        <f>IFERROR(Y370*1,"0")+IFERROR(Y371*1,"0")+IFERROR(Y372*1,"0")+IFERROR(Y376*1,"0")+IFERROR(Y380*1,"0")+IFERROR(Y381*1,"0")+IFERROR(Y385*1,"0")</f>
        <v>274.2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209.28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197.4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81:V81"/>
    <mergeCell ref="D196:E196"/>
    <mergeCell ref="A126:O127"/>
    <mergeCell ref="P294:T294"/>
    <mergeCell ref="P419:V419"/>
    <mergeCell ref="P272:V272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V514:V515"/>
    <mergeCell ref="X514:X515"/>
    <mergeCell ref="P428:V428"/>
    <mergeCell ref="Z514:Z515"/>
    <mergeCell ref="P107:T107"/>
    <mergeCell ref="D150:E150"/>
    <mergeCell ref="P286:V286"/>
    <mergeCell ref="A233:Z233"/>
    <mergeCell ref="P415:T415"/>
    <mergeCell ref="A409:Z409"/>
    <mergeCell ref="P479:V47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421:Z421"/>
    <mergeCell ref="D96:E96"/>
    <mergeCell ref="P306:V306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84:T284"/>
    <mergeCell ref="A344:Z344"/>
    <mergeCell ref="A471:Z471"/>
    <mergeCell ref="I514:I515"/>
    <mergeCell ref="P63:T63"/>
    <mergeCell ref="P492:T492"/>
    <mergeCell ref="D31:E31"/>
    <mergeCell ref="D158:E158"/>
    <mergeCell ref="D229:E229"/>
    <mergeCell ref="D400:E400"/>
    <mergeCell ref="D77:E77"/>
    <mergeCell ref="P131:T131"/>
    <mergeCell ref="P52:T52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H1:Q1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D482:E482"/>
    <mergeCell ref="A149:Z149"/>
    <mergeCell ref="P209:T209"/>
    <mergeCell ref="P445:T445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2025-08-26T10:16:33Z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