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Павленко ЗПФ НВ\"/>
    </mc:Choice>
  </mc:AlternateContent>
  <xr:revisionPtr revIDLastSave="0" documentId="13_ncr:1_{B71618E6-4DF5-4638-9716-7C43A47008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X287" i="1"/>
  <c r="BO286" i="1"/>
  <c r="BM286" i="1"/>
  <c r="Z286" i="1"/>
  <c r="Y286" i="1"/>
  <c r="P286" i="1"/>
  <c r="BO285" i="1"/>
  <c r="BM285" i="1"/>
  <c r="Z285" i="1"/>
  <c r="Y285" i="1"/>
  <c r="BP285" i="1" s="1"/>
  <c r="P285" i="1"/>
  <c r="BO284" i="1"/>
  <c r="BM284" i="1"/>
  <c r="Z284" i="1"/>
  <c r="Y284" i="1"/>
  <c r="P284" i="1"/>
  <c r="BO283" i="1"/>
  <c r="BM283" i="1"/>
  <c r="Z283" i="1"/>
  <c r="Y283" i="1"/>
  <c r="BP283" i="1" s="1"/>
  <c r="BO282" i="1"/>
  <c r="BM282" i="1"/>
  <c r="Z282" i="1"/>
  <c r="Y282" i="1"/>
  <c r="BP282" i="1" s="1"/>
  <c r="P282" i="1"/>
  <c r="BO281" i="1"/>
  <c r="BM281" i="1"/>
  <c r="Z281" i="1"/>
  <c r="Y281" i="1"/>
  <c r="P281" i="1"/>
  <c r="BO280" i="1"/>
  <c r="BM280" i="1"/>
  <c r="Z280" i="1"/>
  <c r="Y280" i="1"/>
  <c r="BP280" i="1" s="1"/>
  <c r="P280" i="1"/>
  <c r="BO279" i="1"/>
  <c r="BM279" i="1"/>
  <c r="Z279" i="1"/>
  <c r="Y279" i="1"/>
  <c r="P279" i="1"/>
  <c r="BO278" i="1"/>
  <c r="BM278" i="1"/>
  <c r="Z278" i="1"/>
  <c r="Y278" i="1"/>
  <c r="BP278" i="1" s="1"/>
  <c r="P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Y275" i="1"/>
  <c r="BO274" i="1"/>
  <c r="BM274" i="1"/>
  <c r="Z274" i="1"/>
  <c r="Y274" i="1"/>
  <c r="P274" i="1"/>
  <c r="BO273" i="1"/>
  <c r="BM273" i="1"/>
  <c r="Z273" i="1"/>
  <c r="Y273" i="1"/>
  <c r="BP273" i="1" s="1"/>
  <c r="P273" i="1"/>
  <c r="BO272" i="1"/>
  <c r="BM272" i="1"/>
  <c r="Z272" i="1"/>
  <c r="Y272" i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9" i="1"/>
  <c r="X258" i="1"/>
  <c r="BO257" i="1"/>
  <c r="BM257" i="1"/>
  <c r="Z257" i="1"/>
  <c r="Y257" i="1"/>
  <c r="BP257" i="1" s="1"/>
  <c r="P257" i="1"/>
  <c r="BO256" i="1"/>
  <c r="BM256" i="1"/>
  <c r="Z256" i="1"/>
  <c r="Y256" i="1"/>
  <c r="P256" i="1"/>
  <c r="BO255" i="1"/>
  <c r="BM255" i="1"/>
  <c r="Z255" i="1"/>
  <c r="Y255" i="1"/>
  <c r="BP255" i="1" s="1"/>
  <c r="P255" i="1"/>
  <c r="X251" i="1"/>
  <c r="X250" i="1"/>
  <c r="BO249" i="1"/>
  <c r="BM249" i="1"/>
  <c r="Z249" i="1"/>
  <c r="Z250" i="1" s="1"/>
  <c r="Y249" i="1"/>
  <c r="Y251" i="1" s="1"/>
  <c r="P249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Z240" i="1" s="1"/>
  <c r="Y239" i="1"/>
  <c r="Y241" i="1" s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Y199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BP129" i="1" s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Z69" i="1" s="1"/>
  <c r="Y66" i="1"/>
  <c r="P66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Y45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BN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90" i="1" l="1"/>
  <c r="X293" i="1"/>
  <c r="Z30" i="1"/>
  <c r="Z37" i="1"/>
  <c r="Y70" i="1"/>
  <c r="BN67" i="1"/>
  <c r="Y86" i="1"/>
  <c r="Y97" i="1"/>
  <c r="BN91" i="1"/>
  <c r="BN93" i="1"/>
  <c r="BN95" i="1"/>
  <c r="Y102" i="1"/>
  <c r="Y111" i="1"/>
  <c r="Z111" i="1"/>
  <c r="BN107" i="1"/>
  <c r="BN109" i="1"/>
  <c r="Y125" i="1"/>
  <c r="Z131" i="1"/>
  <c r="Z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5" i="1"/>
  <c r="BN163" i="1"/>
  <c r="Z198" i="1"/>
  <c r="BN203" i="1"/>
  <c r="BN205" i="1"/>
  <c r="Z222" i="1"/>
  <c r="BN220" i="1"/>
  <c r="Z228" i="1"/>
  <c r="BN233" i="1"/>
  <c r="BP233" i="1"/>
  <c r="Y234" i="1"/>
  <c r="BN239" i="1"/>
  <c r="BP239" i="1"/>
  <c r="Y240" i="1"/>
  <c r="BN245" i="1"/>
  <c r="BP245" i="1"/>
  <c r="Y246" i="1"/>
  <c r="BN249" i="1"/>
  <c r="BP249" i="1"/>
  <c r="Y250" i="1"/>
  <c r="Z258" i="1"/>
  <c r="BN255" i="1"/>
  <c r="BN257" i="1"/>
  <c r="Y263" i="1"/>
  <c r="Z263" i="1"/>
  <c r="Z269" i="1"/>
  <c r="BN267" i="1"/>
  <c r="Z287" i="1"/>
  <c r="BN129" i="1"/>
  <c r="Y264" i="1"/>
  <c r="X291" i="1"/>
  <c r="X289" i="1"/>
  <c r="Y31" i="1"/>
  <c r="BN29" i="1"/>
  <c r="Y38" i="1"/>
  <c r="BN36" i="1"/>
  <c r="Z45" i="1"/>
  <c r="Z63" i="1"/>
  <c r="BN61" i="1"/>
  <c r="BN79" i="1"/>
  <c r="BP79" i="1"/>
  <c r="Y80" i="1"/>
  <c r="Z86" i="1"/>
  <c r="BN84" i="1"/>
  <c r="BP84" i="1"/>
  <c r="Z96" i="1"/>
  <c r="Z102" i="1"/>
  <c r="BN100" i="1"/>
  <c r="BP100" i="1"/>
  <c r="BN118" i="1"/>
  <c r="BP118" i="1"/>
  <c r="Y119" i="1"/>
  <c r="Z125" i="1"/>
  <c r="BN123" i="1"/>
  <c r="BP123" i="1"/>
  <c r="Y131" i="1"/>
  <c r="Y138" i="1"/>
  <c r="BN136" i="1"/>
  <c r="Z164" i="1"/>
  <c r="Z172" i="1"/>
  <c r="BN169" i="1"/>
  <c r="BN171" i="1"/>
  <c r="BN181" i="1"/>
  <c r="BP181" i="1"/>
  <c r="Y182" i="1"/>
  <c r="Z189" i="1"/>
  <c r="BN185" i="1"/>
  <c r="BN187" i="1"/>
  <c r="BN227" i="1"/>
  <c r="Y259" i="1"/>
  <c r="BN261" i="1"/>
  <c r="BP261" i="1"/>
  <c r="Y288" i="1"/>
  <c r="BN273" i="1"/>
  <c r="BN276" i="1"/>
  <c r="BN278" i="1"/>
  <c r="BN280" i="1"/>
  <c r="BN282" i="1"/>
  <c r="BN283" i="1"/>
  <c r="BN285" i="1"/>
  <c r="H9" i="1"/>
  <c r="A10" i="1"/>
  <c r="Y24" i="1"/>
  <c r="Y30" i="1"/>
  <c r="BP34" i="1"/>
  <c r="Y37" i="1"/>
  <c r="BN41" i="1"/>
  <c r="BP41" i="1"/>
  <c r="BN43" i="1"/>
  <c r="Y46" i="1"/>
  <c r="Y51" i="1"/>
  <c r="Y55" i="1"/>
  <c r="BP62" i="1"/>
  <c r="BN62" i="1"/>
  <c r="Y76" i="1"/>
  <c r="BP73" i="1"/>
  <c r="BN73" i="1"/>
  <c r="Y75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Y58" i="1"/>
  <c r="Y63" i="1"/>
  <c r="Y64" i="1"/>
  <c r="Y69" i="1"/>
  <c r="BP66" i="1"/>
  <c r="BN66" i="1"/>
  <c r="BP68" i="1"/>
  <c r="BN68" i="1"/>
  <c r="Z75" i="1"/>
  <c r="Y87" i="1"/>
  <c r="Y96" i="1"/>
  <c r="Y103" i="1"/>
  <c r="Y112" i="1"/>
  <c r="Y116" i="1"/>
  <c r="Y126" i="1"/>
  <c r="Y132" i="1"/>
  <c r="Y137" i="1"/>
  <c r="Y164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30" i="1"/>
  <c r="BN135" i="1"/>
  <c r="BP135" i="1"/>
  <c r="BN162" i="1"/>
  <c r="BP162" i="1"/>
  <c r="Y173" i="1"/>
  <c r="BN170" i="1"/>
  <c r="Y172" i="1"/>
  <c r="Y176" i="1"/>
  <c r="BP175" i="1"/>
  <c r="BN175" i="1"/>
  <c r="Y189" i="1"/>
  <c r="Y190" i="1"/>
  <c r="Y198" i="1"/>
  <c r="BP193" i="1"/>
  <c r="BN193" i="1"/>
  <c r="BP195" i="1"/>
  <c r="BN195" i="1"/>
  <c r="BP197" i="1"/>
  <c r="BN197" i="1"/>
  <c r="Z206" i="1"/>
  <c r="Y212" i="1"/>
  <c r="Y216" i="1"/>
  <c r="BP215" i="1"/>
  <c r="BN215" i="1"/>
  <c r="Y223" i="1"/>
  <c r="Y229" i="1"/>
  <c r="BP226" i="1"/>
  <c r="BN226" i="1"/>
  <c r="Y228" i="1"/>
  <c r="BP256" i="1"/>
  <c r="BN256" i="1"/>
  <c r="Y258" i="1"/>
  <c r="BP262" i="1"/>
  <c r="BN262" i="1"/>
  <c r="Y270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X292" i="1" l="1"/>
  <c r="Z294" i="1"/>
  <c r="Y293" i="1"/>
  <c r="Y291" i="1"/>
  <c r="Y290" i="1"/>
  <c r="Y289" i="1"/>
  <c r="B302" i="1" l="1"/>
  <c r="Y292" i="1"/>
  <c r="C302" i="1" s="1"/>
  <c r="A302" i="1"/>
</calcChain>
</file>

<file path=xl/sharedStrings.xml><?xml version="1.0" encoding="utf-8"?>
<sst xmlns="http://schemas.openxmlformats.org/spreadsheetml/2006/main" count="1338" uniqueCount="435">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</sst>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1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2"/>
  <sheetViews>
    <sheetView showGridLines="0" tabSelected="1" topLeftCell="A284" zoomScaleNormal="100" zoomScaleSheetLayoutView="100" workbookViewId="0">
      <selection activeCell="Y295" sqref="Y295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473" t="s">
        <v>0</v>
      </c>
      <c r="E1" s="292"/>
      <c r="F1" s="292"/>
      <c r="G1" s="12" t="s">
        <v>1</v>
      </c>
      <c r="H1" s="473" t="s">
        <v>2</v>
      </c>
      <c r="I1" s="292"/>
      <c r="J1" s="292"/>
      <c r="K1" s="292"/>
      <c r="L1" s="292"/>
      <c r="M1" s="292"/>
      <c r="N1" s="292"/>
      <c r="O1" s="292"/>
      <c r="P1" s="292"/>
      <c r="Q1" s="292"/>
      <c r="R1" s="464" t="s">
        <v>3</v>
      </c>
      <c r="S1" s="292"/>
      <c r="T1" s="2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1"/>
      <c r="R2" s="291"/>
      <c r="S2" s="291"/>
      <c r="T2" s="291"/>
      <c r="U2" s="291"/>
      <c r="V2" s="291"/>
      <c r="W2" s="291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1"/>
      <c r="Q3" s="291"/>
      <c r="R3" s="291"/>
      <c r="S3" s="291"/>
      <c r="T3" s="291"/>
      <c r="U3" s="291"/>
      <c r="V3" s="291"/>
      <c r="W3" s="291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475" t="s">
        <v>7</v>
      </c>
      <c r="B5" s="324"/>
      <c r="C5" s="301"/>
      <c r="D5" s="358"/>
      <c r="E5" s="360"/>
      <c r="F5" s="335" t="s">
        <v>8</v>
      </c>
      <c r="G5" s="301"/>
      <c r="H5" s="358"/>
      <c r="I5" s="359"/>
      <c r="J5" s="359"/>
      <c r="K5" s="359"/>
      <c r="L5" s="359"/>
      <c r="M5" s="360"/>
      <c r="N5" s="61"/>
      <c r="P5" s="24" t="s">
        <v>9</v>
      </c>
      <c r="Q5" s="341">
        <v>45894</v>
      </c>
      <c r="R5" s="342"/>
      <c r="T5" s="476" t="s">
        <v>10</v>
      </c>
      <c r="U5" s="408"/>
      <c r="V5" s="402" t="s">
        <v>11</v>
      </c>
      <c r="W5" s="342"/>
      <c r="AB5" s="51"/>
      <c r="AC5" s="51"/>
      <c r="AD5" s="51"/>
      <c r="AE5" s="51"/>
    </row>
    <row r="6" spans="1:32" s="278" customFormat="1" ht="24" customHeight="1" x14ac:dyDescent="0.2">
      <c r="A6" s="475" t="s">
        <v>12</v>
      </c>
      <c r="B6" s="324"/>
      <c r="C6" s="301"/>
      <c r="D6" s="361" t="s">
        <v>13</v>
      </c>
      <c r="E6" s="362"/>
      <c r="F6" s="362"/>
      <c r="G6" s="362"/>
      <c r="H6" s="362"/>
      <c r="I6" s="362"/>
      <c r="J6" s="362"/>
      <c r="K6" s="362"/>
      <c r="L6" s="362"/>
      <c r="M6" s="342"/>
      <c r="N6" s="62"/>
      <c r="P6" s="24" t="s">
        <v>14</v>
      </c>
      <c r="Q6" s="312" t="str">
        <f>IF(Q5=0," ",CHOOSE(WEEKDAY(Q5,2),"Понедельник","Вторник","Среда","Четверг","Пятница","Суббота","Воскресенье"))</f>
        <v>Понедельник</v>
      </c>
      <c r="R6" s="294"/>
      <c r="T6" s="407" t="s">
        <v>15</v>
      </c>
      <c r="U6" s="408"/>
      <c r="V6" s="370" t="s">
        <v>16</v>
      </c>
      <c r="W6" s="371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468" t="str">
        <f>IFERROR(VLOOKUP(DeliveryAddress,Table,3,0),1)</f>
        <v>4</v>
      </c>
      <c r="E7" s="469"/>
      <c r="F7" s="469"/>
      <c r="G7" s="469"/>
      <c r="H7" s="469"/>
      <c r="I7" s="469"/>
      <c r="J7" s="469"/>
      <c r="K7" s="469"/>
      <c r="L7" s="469"/>
      <c r="M7" s="405"/>
      <c r="N7" s="63"/>
      <c r="P7" s="24"/>
      <c r="Q7" s="42"/>
      <c r="R7" s="42"/>
      <c r="T7" s="291"/>
      <c r="U7" s="408"/>
      <c r="V7" s="372"/>
      <c r="W7" s="373"/>
      <c r="AB7" s="51"/>
      <c r="AC7" s="51"/>
      <c r="AD7" s="51"/>
      <c r="AE7" s="51"/>
    </row>
    <row r="8" spans="1:32" s="278" customFormat="1" ht="25.5" customHeight="1" x14ac:dyDescent="0.2">
      <c r="A8" s="313" t="s">
        <v>17</v>
      </c>
      <c r="B8" s="307"/>
      <c r="C8" s="308"/>
      <c r="D8" s="470"/>
      <c r="E8" s="471"/>
      <c r="F8" s="471"/>
      <c r="G8" s="471"/>
      <c r="H8" s="471"/>
      <c r="I8" s="471"/>
      <c r="J8" s="471"/>
      <c r="K8" s="471"/>
      <c r="L8" s="471"/>
      <c r="M8" s="472"/>
      <c r="N8" s="64"/>
      <c r="P8" s="24" t="s">
        <v>18</v>
      </c>
      <c r="Q8" s="404">
        <v>0.41666666666666669</v>
      </c>
      <c r="R8" s="405"/>
      <c r="T8" s="291"/>
      <c r="U8" s="408"/>
      <c r="V8" s="372"/>
      <c r="W8" s="373"/>
      <c r="AB8" s="51"/>
      <c r="AC8" s="51"/>
      <c r="AD8" s="51"/>
      <c r="AE8" s="51"/>
    </row>
    <row r="9" spans="1:32" s="278" customFormat="1" ht="39.950000000000003" customHeight="1" x14ac:dyDescent="0.2">
      <c r="A9" s="3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344"/>
      <c r="E9" s="345"/>
      <c r="F9" s="3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276"/>
      <c r="P9" s="26" t="s">
        <v>19</v>
      </c>
      <c r="Q9" s="474"/>
      <c r="R9" s="338"/>
      <c r="T9" s="291"/>
      <c r="U9" s="408"/>
      <c r="V9" s="374"/>
      <c r="W9" s="375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344"/>
      <c r="E10" s="345"/>
      <c r="F10" s="3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387" t="str">
        <f>IFERROR(VLOOKUP($D$10,Proxy,2,FALSE),"")</f>
        <v/>
      </c>
      <c r="I10" s="291"/>
      <c r="J10" s="291"/>
      <c r="K10" s="291"/>
      <c r="L10" s="291"/>
      <c r="M10" s="291"/>
      <c r="N10" s="277"/>
      <c r="P10" s="26" t="s">
        <v>20</v>
      </c>
      <c r="Q10" s="409"/>
      <c r="R10" s="410"/>
      <c r="U10" s="24" t="s">
        <v>21</v>
      </c>
      <c r="V10" s="459" t="s">
        <v>22</v>
      </c>
      <c r="W10" s="371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461"/>
      <c r="R11" s="342"/>
      <c r="U11" s="24" t="s">
        <v>25</v>
      </c>
      <c r="V11" s="337" t="s">
        <v>26</v>
      </c>
      <c r="W11" s="338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411" t="s">
        <v>27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4"/>
      <c r="L12" s="324"/>
      <c r="M12" s="301"/>
      <c r="N12" s="65"/>
      <c r="P12" s="24" t="s">
        <v>28</v>
      </c>
      <c r="Q12" s="404"/>
      <c r="R12" s="405"/>
      <c r="S12" s="23"/>
      <c r="U12" s="24"/>
      <c r="V12" s="292"/>
      <c r="W12" s="291"/>
      <c r="AB12" s="51"/>
      <c r="AC12" s="51"/>
      <c r="AD12" s="51"/>
      <c r="AE12" s="51"/>
    </row>
    <row r="13" spans="1:32" s="278" customFormat="1" ht="23.25" customHeight="1" x14ac:dyDescent="0.2">
      <c r="A13" s="411" t="s">
        <v>29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4"/>
      <c r="M13" s="301"/>
      <c r="N13" s="65"/>
      <c r="O13" s="26"/>
      <c r="P13" s="26" t="s">
        <v>30</v>
      </c>
      <c r="Q13" s="337"/>
      <c r="R13" s="3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411" t="s">
        <v>31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12" t="s">
        <v>32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4"/>
      <c r="L15" s="324"/>
      <c r="M15" s="301"/>
      <c r="N15" s="66"/>
      <c r="P15" s="419" t="s">
        <v>33</v>
      </c>
      <c r="Q15" s="292"/>
      <c r="R15" s="292"/>
      <c r="S15" s="292"/>
      <c r="T15" s="2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5" t="s">
        <v>34</v>
      </c>
      <c r="B17" s="315" t="s">
        <v>35</v>
      </c>
      <c r="C17" s="433" t="s">
        <v>36</v>
      </c>
      <c r="D17" s="315" t="s">
        <v>37</v>
      </c>
      <c r="E17" s="316"/>
      <c r="F17" s="315" t="s">
        <v>38</v>
      </c>
      <c r="G17" s="315" t="s">
        <v>39</v>
      </c>
      <c r="H17" s="315" t="s">
        <v>40</v>
      </c>
      <c r="I17" s="315" t="s">
        <v>41</v>
      </c>
      <c r="J17" s="315" t="s">
        <v>42</v>
      </c>
      <c r="K17" s="315" t="s">
        <v>43</v>
      </c>
      <c r="L17" s="315" t="s">
        <v>44</v>
      </c>
      <c r="M17" s="315" t="s">
        <v>45</v>
      </c>
      <c r="N17" s="315" t="s">
        <v>46</v>
      </c>
      <c r="O17" s="315" t="s">
        <v>47</v>
      </c>
      <c r="P17" s="315" t="s">
        <v>48</v>
      </c>
      <c r="Q17" s="449"/>
      <c r="R17" s="449"/>
      <c r="S17" s="449"/>
      <c r="T17" s="316"/>
      <c r="U17" s="300" t="s">
        <v>49</v>
      </c>
      <c r="V17" s="301"/>
      <c r="W17" s="315" t="s">
        <v>50</v>
      </c>
      <c r="X17" s="315" t="s">
        <v>51</v>
      </c>
      <c r="Y17" s="302" t="s">
        <v>52</v>
      </c>
      <c r="Z17" s="382" t="s">
        <v>53</v>
      </c>
      <c r="AA17" s="329" t="s">
        <v>54</v>
      </c>
      <c r="AB17" s="329" t="s">
        <v>55</v>
      </c>
      <c r="AC17" s="329" t="s">
        <v>56</v>
      </c>
      <c r="AD17" s="329" t="s">
        <v>57</v>
      </c>
      <c r="AE17" s="330"/>
      <c r="AF17" s="331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17"/>
      <c r="E18" s="318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17"/>
      <c r="Q18" s="450"/>
      <c r="R18" s="450"/>
      <c r="S18" s="450"/>
      <c r="T18" s="318"/>
      <c r="U18" s="70" t="s">
        <v>59</v>
      </c>
      <c r="V18" s="70" t="s">
        <v>60</v>
      </c>
      <c r="W18" s="320"/>
      <c r="X18" s="320"/>
      <c r="Y18" s="303"/>
      <c r="Z18" s="383"/>
      <c r="AA18" s="386"/>
      <c r="AB18" s="386"/>
      <c r="AC18" s="386"/>
      <c r="AD18" s="332"/>
      <c r="AE18" s="333"/>
      <c r="AF18" s="334"/>
      <c r="AG18" s="69"/>
      <c r="BD18" s="68"/>
    </row>
    <row r="19" spans="1:68" ht="27.75" customHeight="1" x14ac:dyDescent="0.2">
      <c r="A19" s="326" t="s">
        <v>61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48"/>
      <c r="AB19" s="48"/>
      <c r="AC19" s="48"/>
    </row>
    <row r="20" spans="1:68" ht="16.5" customHeight="1" x14ac:dyDescent="0.25">
      <c r="A20" s="290" t="s">
        <v>61</v>
      </c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79"/>
      <c r="AB20" s="279"/>
      <c r="AC20" s="279"/>
    </row>
    <row r="21" spans="1:68" ht="14.25" customHeight="1" x14ac:dyDescent="0.25">
      <c r="A21" s="309" t="s">
        <v>62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80"/>
      <c r="AB21" s="280"/>
      <c r="AC21" s="280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3">
        <v>4607111035752</v>
      </c>
      <c r="E22" s="294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3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6"/>
      <c r="R22" s="296"/>
      <c r="S22" s="296"/>
      <c r="T22" s="297"/>
      <c r="U22" s="34"/>
      <c r="V22" s="34"/>
      <c r="W22" s="35" t="s">
        <v>68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9"/>
      <c r="P23" s="306" t="s">
        <v>71</v>
      </c>
      <c r="Q23" s="307"/>
      <c r="R23" s="307"/>
      <c r="S23" s="307"/>
      <c r="T23" s="307"/>
      <c r="U23" s="307"/>
      <c r="V23" s="308"/>
      <c r="W23" s="37" t="s">
        <v>68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9"/>
      <c r="P24" s="306" t="s">
        <v>71</v>
      </c>
      <c r="Q24" s="307"/>
      <c r="R24" s="307"/>
      <c r="S24" s="307"/>
      <c r="T24" s="307"/>
      <c r="U24" s="307"/>
      <c r="V24" s="308"/>
      <c r="W24" s="37" t="s">
        <v>72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customHeight="1" x14ac:dyDescent="0.2">
      <c r="A25" s="326" t="s">
        <v>73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48"/>
      <c r="AB25" s="48"/>
      <c r="AC25" s="48"/>
    </row>
    <row r="26" spans="1:68" ht="16.5" customHeight="1" x14ac:dyDescent="0.25">
      <c r="A26" s="290" t="s">
        <v>74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79"/>
      <c r="AB26" s="279"/>
      <c r="AC26" s="279"/>
    </row>
    <row r="27" spans="1:68" ht="14.25" customHeight="1" x14ac:dyDescent="0.25">
      <c r="A27" s="309" t="s">
        <v>75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80"/>
      <c r="AB27" s="280"/>
      <c r="AC27" s="280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3">
        <v>4607111036537</v>
      </c>
      <c r="E28" s="294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46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6"/>
      <c r="R28" s="296"/>
      <c r="S28" s="296"/>
      <c r="T28" s="297"/>
      <c r="U28" s="34"/>
      <c r="V28" s="34"/>
      <c r="W28" s="35" t="s">
        <v>68</v>
      </c>
      <c r="X28" s="284">
        <v>280</v>
      </c>
      <c r="Y28" s="285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3">
        <v>4607111036605</v>
      </c>
      <c r="E29" s="294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45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6"/>
      <c r="R29" s="296"/>
      <c r="S29" s="296"/>
      <c r="T29" s="297"/>
      <c r="U29" s="34"/>
      <c r="V29" s="34"/>
      <c r="W29" s="35" t="s">
        <v>68</v>
      </c>
      <c r="X29" s="284">
        <v>140</v>
      </c>
      <c r="Y29" s="285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x14ac:dyDescent="0.2">
      <c r="A30" s="298"/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99"/>
      <c r="P30" s="306" t="s">
        <v>71</v>
      </c>
      <c r="Q30" s="307"/>
      <c r="R30" s="307"/>
      <c r="S30" s="307"/>
      <c r="T30" s="307"/>
      <c r="U30" s="307"/>
      <c r="V30" s="308"/>
      <c r="W30" s="37" t="s">
        <v>68</v>
      </c>
      <c r="X30" s="286">
        <f>IFERROR(SUM(X28:X29),"0")</f>
        <v>420</v>
      </c>
      <c r="Y30" s="286">
        <f>IFERROR(SUM(Y28:Y29),"0")</f>
        <v>420</v>
      </c>
      <c r="Z30" s="286">
        <f>IFERROR(IF(Z28="",0,Z28),"0")+IFERROR(IF(Z29="",0,Z29),"0")</f>
        <v>3.9521999999999995</v>
      </c>
      <c r="AA30" s="287"/>
      <c r="AB30" s="287"/>
      <c r="AC30" s="287"/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9"/>
      <c r="P31" s="306" t="s">
        <v>71</v>
      </c>
      <c r="Q31" s="307"/>
      <c r="R31" s="307"/>
      <c r="S31" s="307"/>
      <c r="T31" s="307"/>
      <c r="U31" s="307"/>
      <c r="V31" s="308"/>
      <c r="W31" s="37" t="s">
        <v>72</v>
      </c>
      <c r="X31" s="286">
        <f>IFERROR(SUMPRODUCT(X28:X29*H28:H29),"0")</f>
        <v>630</v>
      </c>
      <c r="Y31" s="286">
        <f>IFERROR(SUMPRODUCT(Y28:Y29*H28:H29),"0")</f>
        <v>630</v>
      </c>
      <c r="Z31" s="37"/>
      <c r="AA31" s="287"/>
      <c r="AB31" s="287"/>
      <c r="AC31" s="287"/>
    </row>
    <row r="32" spans="1:68" ht="16.5" customHeight="1" x14ac:dyDescent="0.25">
      <c r="A32" s="290" t="s">
        <v>83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79"/>
      <c r="AB32" s="279"/>
      <c r="AC32" s="279"/>
    </row>
    <row r="33" spans="1:68" ht="14.25" customHeight="1" x14ac:dyDescent="0.25">
      <c r="A33" s="309" t="s">
        <v>62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80"/>
      <c r="AB33" s="280"/>
      <c r="AC33" s="280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3">
        <v>4620207490075</v>
      </c>
      <c r="E34" s="294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3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6"/>
      <c r="R34" s="296"/>
      <c r="S34" s="296"/>
      <c r="T34" s="297"/>
      <c r="U34" s="34"/>
      <c r="V34" s="34"/>
      <c r="W34" s="35" t="s">
        <v>68</v>
      </c>
      <c r="X34" s="284">
        <v>0</v>
      </c>
      <c r="Y34" s="28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3">
        <v>4620207490174</v>
      </c>
      <c r="E35" s="294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36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6"/>
      <c r="R35" s="296"/>
      <c r="S35" s="296"/>
      <c r="T35" s="297"/>
      <c r="U35" s="34"/>
      <c r="V35" s="34"/>
      <c r="W35" s="35" t="s">
        <v>68</v>
      </c>
      <c r="X35" s="284">
        <v>0</v>
      </c>
      <c r="Y35" s="285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3">
        <v>4620207490044</v>
      </c>
      <c r="E36" s="294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6"/>
      <c r="R36" s="296"/>
      <c r="S36" s="296"/>
      <c r="T36" s="297"/>
      <c r="U36" s="34"/>
      <c r="V36" s="34"/>
      <c r="W36" s="35" t="s">
        <v>68</v>
      </c>
      <c r="X36" s="284">
        <v>0</v>
      </c>
      <c r="Y36" s="28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9"/>
      <c r="P37" s="306" t="s">
        <v>71</v>
      </c>
      <c r="Q37" s="307"/>
      <c r="R37" s="307"/>
      <c r="S37" s="307"/>
      <c r="T37" s="307"/>
      <c r="U37" s="307"/>
      <c r="V37" s="308"/>
      <c r="W37" s="37" t="s">
        <v>68</v>
      </c>
      <c r="X37" s="286">
        <f>IFERROR(SUM(X34:X36),"0")</f>
        <v>0</v>
      </c>
      <c r="Y37" s="286">
        <f>IFERROR(SUM(Y34:Y36),"0")</f>
        <v>0</v>
      </c>
      <c r="Z37" s="286">
        <f>IFERROR(IF(Z34="",0,Z34),"0")+IFERROR(IF(Z35="",0,Z35),"0")+IFERROR(IF(Z36="",0,Z36),"0")</f>
        <v>0</v>
      </c>
      <c r="AA37" s="287"/>
      <c r="AB37" s="287"/>
      <c r="AC37" s="287"/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9"/>
      <c r="P38" s="306" t="s">
        <v>71</v>
      </c>
      <c r="Q38" s="307"/>
      <c r="R38" s="307"/>
      <c r="S38" s="307"/>
      <c r="T38" s="307"/>
      <c r="U38" s="307"/>
      <c r="V38" s="308"/>
      <c r="W38" s="37" t="s">
        <v>72</v>
      </c>
      <c r="X38" s="286">
        <f>IFERROR(SUMPRODUCT(X34:X36*H34:H36),"0")</f>
        <v>0</v>
      </c>
      <c r="Y38" s="286">
        <f>IFERROR(SUMPRODUCT(Y34:Y36*H34:H36),"0")</f>
        <v>0</v>
      </c>
      <c r="Z38" s="37"/>
      <c r="AA38" s="287"/>
      <c r="AB38" s="287"/>
      <c r="AC38" s="287"/>
    </row>
    <row r="39" spans="1:68" ht="16.5" customHeight="1" x14ac:dyDescent="0.25">
      <c r="A39" s="290" t="s">
        <v>93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79"/>
      <c r="AB39" s="279"/>
      <c r="AC39" s="279"/>
    </row>
    <row r="40" spans="1:68" ht="14.25" customHeight="1" x14ac:dyDescent="0.25">
      <c r="A40" s="309" t="s">
        <v>62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80"/>
      <c r="AB40" s="280"/>
      <c r="AC40" s="280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3">
        <v>4607111039385</v>
      </c>
      <c r="E41" s="294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3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6"/>
      <c r="R41" s="296"/>
      <c r="S41" s="296"/>
      <c r="T41" s="297"/>
      <c r="U41" s="34"/>
      <c r="V41" s="34"/>
      <c r="W41" s="35" t="s">
        <v>68</v>
      </c>
      <c r="X41" s="284">
        <v>84</v>
      </c>
      <c r="Y41" s="285">
        <f>IFERROR(IF(X41="","",X41),"")</f>
        <v>84</v>
      </c>
      <c r="Z41" s="36">
        <f>IFERROR(IF(X41="","",X41*0.0155),"")</f>
        <v>1.302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613.19999999999993</v>
      </c>
      <c r="BN41" s="67">
        <f>IFERROR(Y41*I41,"0")</f>
        <v>613.19999999999993</v>
      </c>
      <c r="BO41" s="67">
        <f>IFERROR(X41/J41,"0")</f>
        <v>1</v>
      </c>
      <c r="BP41" s="67">
        <f>IFERROR(Y41/J41,"0")</f>
        <v>1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3">
        <v>4607111038982</v>
      </c>
      <c r="E42" s="294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44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6"/>
      <c r="R42" s="296"/>
      <c r="S42" s="296"/>
      <c r="T42" s="297"/>
      <c r="U42" s="34"/>
      <c r="V42" s="34"/>
      <c r="W42" s="35" t="s">
        <v>68</v>
      </c>
      <c r="X42" s="284">
        <v>84</v>
      </c>
      <c r="Y42" s="285">
        <f>IFERROR(IF(X42="","",X42),"")</f>
        <v>84</v>
      </c>
      <c r="Z42" s="36">
        <f>IFERROR(IF(X42="","",X42*0.0155),"")</f>
        <v>1.302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612.024</v>
      </c>
      <c r="BN42" s="67">
        <f>IFERROR(Y42*I42,"0")</f>
        <v>612.024</v>
      </c>
      <c r="BO42" s="67">
        <f>IFERROR(X42/J42,"0")</f>
        <v>1</v>
      </c>
      <c r="BP42" s="67">
        <f>IFERROR(Y42/J42,"0")</f>
        <v>1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3">
        <v>4607111039354</v>
      </c>
      <c r="E43" s="294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1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6"/>
      <c r="R43" s="296"/>
      <c r="S43" s="296"/>
      <c r="T43" s="297"/>
      <c r="U43" s="34"/>
      <c r="V43" s="34"/>
      <c r="W43" s="35" t="s">
        <v>68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3">
        <v>4607111039330</v>
      </c>
      <c r="E44" s="294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45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6"/>
      <c r="R44" s="296"/>
      <c r="S44" s="296"/>
      <c r="T44" s="297"/>
      <c r="U44" s="34"/>
      <c r="V44" s="34"/>
      <c r="W44" s="35" t="s">
        <v>68</v>
      </c>
      <c r="X44" s="284">
        <v>84</v>
      </c>
      <c r="Y44" s="285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298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9"/>
      <c r="P45" s="306" t="s">
        <v>71</v>
      </c>
      <c r="Q45" s="307"/>
      <c r="R45" s="307"/>
      <c r="S45" s="307"/>
      <c r="T45" s="307"/>
      <c r="U45" s="307"/>
      <c r="V45" s="308"/>
      <c r="W45" s="37" t="s">
        <v>68</v>
      </c>
      <c r="X45" s="286">
        <f>IFERROR(SUM(X41:X44),"0")</f>
        <v>252</v>
      </c>
      <c r="Y45" s="286">
        <f>IFERROR(SUM(Y41:Y44),"0")</f>
        <v>252</v>
      </c>
      <c r="Z45" s="286">
        <f>IFERROR(IF(Z41="",0,Z41),"0")+IFERROR(IF(Z42="",0,Z42),"0")+IFERROR(IF(Z43="",0,Z43),"0")+IFERROR(IF(Z44="",0,Z44),"0")</f>
        <v>3.9060000000000001</v>
      </c>
      <c r="AA45" s="287"/>
      <c r="AB45" s="287"/>
      <c r="AC45" s="287"/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9"/>
      <c r="P46" s="306" t="s">
        <v>71</v>
      </c>
      <c r="Q46" s="307"/>
      <c r="R46" s="307"/>
      <c r="S46" s="307"/>
      <c r="T46" s="307"/>
      <c r="U46" s="307"/>
      <c r="V46" s="308"/>
      <c r="W46" s="37" t="s">
        <v>72</v>
      </c>
      <c r="X46" s="286">
        <f>IFERROR(SUMPRODUCT(X41:X44*H41:H44),"0")</f>
        <v>1764</v>
      </c>
      <c r="Y46" s="286">
        <f>IFERROR(SUMPRODUCT(Y41:Y44*H41:H44),"0")</f>
        <v>1764</v>
      </c>
      <c r="Z46" s="37"/>
      <c r="AA46" s="287"/>
      <c r="AB46" s="287"/>
      <c r="AC46" s="287"/>
    </row>
    <row r="47" spans="1:68" ht="16.5" customHeight="1" x14ac:dyDescent="0.25">
      <c r="A47" s="290" t="s">
        <v>104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79"/>
      <c r="AB47" s="279"/>
      <c r="AC47" s="279"/>
    </row>
    <row r="48" spans="1:68" ht="14.25" customHeight="1" x14ac:dyDescent="0.25">
      <c r="A48" s="309" t="s">
        <v>62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80"/>
      <c r="AB48" s="280"/>
      <c r="AC48" s="280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3">
        <v>4620207490822</v>
      </c>
      <c r="E49" s="294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3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6"/>
      <c r="R49" s="296"/>
      <c r="S49" s="296"/>
      <c r="T49" s="297"/>
      <c r="U49" s="34"/>
      <c r="V49" s="34"/>
      <c r="W49" s="35" t="s">
        <v>68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9"/>
      <c r="P50" s="306" t="s">
        <v>71</v>
      </c>
      <c r="Q50" s="307"/>
      <c r="R50" s="307"/>
      <c r="S50" s="307"/>
      <c r="T50" s="307"/>
      <c r="U50" s="307"/>
      <c r="V50" s="308"/>
      <c r="W50" s="37" t="s">
        <v>68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9"/>
      <c r="P51" s="306" t="s">
        <v>71</v>
      </c>
      <c r="Q51" s="307"/>
      <c r="R51" s="307"/>
      <c r="S51" s="307"/>
      <c r="T51" s="307"/>
      <c r="U51" s="307"/>
      <c r="V51" s="308"/>
      <c r="W51" s="37" t="s">
        <v>72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customHeight="1" x14ac:dyDescent="0.25">
      <c r="A52" s="309" t="s">
        <v>108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80"/>
      <c r="AB52" s="280"/>
      <c r="AC52" s="280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3">
        <v>4607111039743</v>
      </c>
      <c r="E53" s="294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44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6"/>
      <c r="R53" s="296"/>
      <c r="S53" s="296"/>
      <c r="T53" s="297"/>
      <c r="U53" s="34"/>
      <c r="V53" s="34"/>
      <c r="W53" s="35" t="s">
        <v>68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9"/>
      <c r="P54" s="306" t="s">
        <v>71</v>
      </c>
      <c r="Q54" s="307"/>
      <c r="R54" s="307"/>
      <c r="S54" s="307"/>
      <c r="T54" s="307"/>
      <c r="U54" s="307"/>
      <c r="V54" s="308"/>
      <c r="W54" s="37" t="s">
        <v>68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9"/>
      <c r="P55" s="306" t="s">
        <v>71</v>
      </c>
      <c r="Q55" s="307"/>
      <c r="R55" s="307"/>
      <c r="S55" s="307"/>
      <c r="T55" s="307"/>
      <c r="U55" s="307"/>
      <c r="V55" s="308"/>
      <c r="W55" s="37" t="s">
        <v>72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customHeight="1" x14ac:dyDescent="0.25">
      <c r="A56" s="309" t="s">
        <v>75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80"/>
      <c r="AB56" s="280"/>
      <c r="AC56" s="280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3">
        <v>4607111039712</v>
      </c>
      <c r="E57" s="294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33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6"/>
      <c r="R57" s="296"/>
      <c r="S57" s="296"/>
      <c r="T57" s="297"/>
      <c r="U57" s="34"/>
      <c r="V57" s="34"/>
      <c r="W57" s="35" t="s">
        <v>68</v>
      </c>
      <c r="X57" s="284">
        <v>0</v>
      </c>
      <c r="Y57" s="28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9"/>
      <c r="P58" s="306" t="s">
        <v>71</v>
      </c>
      <c r="Q58" s="307"/>
      <c r="R58" s="307"/>
      <c r="S58" s="307"/>
      <c r="T58" s="307"/>
      <c r="U58" s="307"/>
      <c r="V58" s="308"/>
      <c r="W58" s="37" t="s">
        <v>68</v>
      </c>
      <c r="X58" s="286">
        <f>IFERROR(SUM(X57:X57),"0")</f>
        <v>0</v>
      </c>
      <c r="Y58" s="286">
        <f>IFERROR(SUM(Y57:Y57),"0")</f>
        <v>0</v>
      </c>
      <c r="Z58" s="286">
        <f>IFERROR(IF(Z57="",0,Z57),"0")</f>
        <v>0</v>
      </c>
      <c r="AA58" s="287"/>
      <c r="AB58" s="287"/>
      <c r="AC58" s="287"/>
    </row>
    <row r="59" spans="1:68" x14ac:dyDescent="0.2">
      <c r="A59" s="291"/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9"/>
      <c r="P59" s="306" t="s">
        <v>71</v>
      </c>
      <c r="Q59" s="307"/>
      <c r="R59" s="307"/>
      <c r="S59" s="307"/>
      <c r="T59" s="307"/>
      <c r="U59" s="307"/>
      <c r="V59" s="308"/>
      <c r="W59" s="37" t="s">
        <v>72</v>
      </c>
      <c r="X59" s="286">
        <f>IFERROR(SUMPRODUCT(X57:X57*H57:H57),"0")</f>
        <v>0</v>
      </c>
      <c r="Y59" s="286">
        <f>IFERROR(SUMPRODUCT(Y57:Y57*H57:H57),"0")</f>
        <v>0</v>
      </c>
      <c r="Z59" s="37"/>
      <c r="AA59" s="287"/>
      <c r="AB59" s="287"/>
      <c r="AC59" s="287"/>
    </row>
    <row r="60" spans="1:68" ht="14.25" customHeight="1" x14ac:dyDescent="0.25">
      <c r="A60" s="309" t="s">
        <v>115</v>
      </c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80"/>
      <c r="AB60" s="280"/>
      <c r="AC60" s="280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3">
        <v>4607111037008</v>
      </c>
      <c r="E61" s="294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39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6"/>
      <c r="R61" s="296"/>
      <c r="S61" s="296"/>
      <c r="T61" s="297"/>
      <c r="U61" s="34"/>
      <c r="V61" s="34"/>
      <c r="W61" s="35" t="s">
        <v>68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3">
        <v>4607111037398</v>
      </c>
      <c r="E62" s="294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3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6"/>
      <c r="R62" s="296"/>
      <c r="S62" s="296"/>
      <c r="T62" s="297"/>
      <c r="U62" s="34"/>
      <c r="V62" s="34"/>
      <c r="W62" s="35" t="s">
        <v>68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9"/>
      <c r="P63" s="306" t="s">
        <v>71</v>
      </c>
      <c r="Q63" s="307"/>
      <c r="R63" s="307"/>
      <c r="S63" s="307"/>
      <c r="T63" s="307"/>
      <c r="U63" s="307"/>
      <c r="V63" s="308"/>
      <c r="W63" s="37" t="s">
        <v>68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x14ac:dyDescent="0.2">
      <c r="A64" s="291"/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291"/>
      <c r="O64" s="299"/>
      <c r="P64" s="306" t="s">
        <v>71</v>
      </c>
      <c r="Q64" s="307"/>
      <c r="R64" s="307"/>
      <c r="S64" s="307"/>
      <c r="T64" s="307"/>
      <c r="U64" s="307"/>
      <c r="V64" s="308"/>
      <c r="W64" s="37" t="s">
        <v>72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customHeight="1" x14ac:dyDescent="0.25">
      <c r="A65" s="309" t="s">
        <v>121</v>
      </c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80"/>
      <c r="AB65" s="280"/>
      <c r="AC65" s="280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3">
        <v>4607111039705</v>
      </c>
      <c r="E66" s="294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43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6"/>
      <c r="R66" s="296"/>
      <c r="S66" s="296"/>
      <c r="T66" s="297"/>
      <c r="U66" s="34"/>
      <c r="V66" s="34"/>
      <c r="W66" s="35" t="s">
        <v>68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3">
        <v>4607111039729</v>
      </c>
      <c r="E67" s="294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3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6"/>
      <c r="R67" s="296"/>
      <c r="S67" s="296"/>
      <c r="T67" s="297"/>
      <c r="U67" s="34"/>
      <c r="V67" s="34"/>
      <c r="W67" s="35" t="s">
        <v>68</v>
      </c>
      <c r="X67" s="284">
        <v>0</v>
      </c>
      <c r="Y67" s="28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3">
        <v>4620207490228</v>
      </c>
      <c r="E68" s="294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46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6"/>
      <c r="R68" s="296"/>
      <c r="S68" s="296"/>
      <c r="T68" s="297"/>
      <c r="U68" s="34"/>
      <c r="V68" s="34"/>
      <c r="W68" s="35" t="s">
        <v>68</v>
      </c>
      <c r="X68" s="284">
        <v>0</v>
      </c>
      <c r="Y68" s="28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O69" s="299"/>
      <c r="P69" s="306" t="s">
        <v>71</v>
      </c>
      <c r="Q69" s="307"/>
      <c r="R69" s="307"/>
      <c r="S69" s="307"/>
      <c r="T69" s="307"/>
      <c r="U69" s="307"/>
      <c r="V69" s="308"/>
      <c r="W69" s="37" t="s">
        <v>68</v>
      </c>
      <c r="X69" s="286">
        <f>IFERROR(SUM(X66:X68),"0")</f>
        <v>0</v>
      </c>
      <c r="Y69" s="286">
        <f>IFERROR(SUM(Y66:Y68),"0")</f>
        <v>0</v>
      </c>
      <c r="Z69" s="286">
        <f>IFERROR(IF(Z66="",0,Z66),"0")+IFERROR(IF(Z67="",0,Z67),"0")+IFERROR(IF(Z68="",0,Z68),"0")</f>
        <v>0</v>
      </c>
      <c r="AA69" s="287"/>
      <c r="AB69" s="287"/>
      <c r="AC69" s="287"/>
    </row>
    <row r="70" spans="1:68" x14ac:dyDescent="0.2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9"/>
      <c r="P70" s="306" t="s">
        <v>71</v>
      </c>
      <c r="Q70" s="307"/>
      <c r="R70" s="307"/>
      <c r="S70" s="307"/>
      <c r="T70" s="307"/>
      <c r="U70" s="307"/>
      <c r="V70" s="308"/>
      <c r="W70" s="37" t="s">
        <v>72</v>
      </c>
      <c r="X70" s="286">
        <f>IFERROR(SUMPRODUCT(X66:X68*H66:H68),"0")</f>
        <v>0</v>
      </c>
      <c r="Y70" s="286">
        <f>IFERROR(SUMPRODUCT(Y66:Y68*H66:H68),"0")</f>
        <v>0</v>
      </c>
      <c r="Z70" s="37"/>
      <c r="AA70" s="287"/>
      <c r="AB70" s="287"/>
      <c r="AC70" s="287"/>
    </row>
    <row r="71" spans="1:68" ht="16.5" customHeight="1" x14ac:dyDescent="0.25">
      <c r="A71" s="290" t="s">
        <v>129</v>
      </c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79"/>
      <c r="AB71" s="279"/>
      <c r="AC71" s="279"/>
    </row>
    <row r="72" spans="1:68" ht="14.25" customHeight="1" x14ac:dyDescent="0.25">
      <c r="A72" s="309" t="s">
        <v>62</v>
      </c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80"/>
      <c r="AB72" s="280"/>
      <c r="AC72" s="280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3">
        <v>4607111037411</v>
      </c>
      <c r="E73" s="294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47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6"/>
      <c r="R73" s="296"/>
      <c r="S73" s="296"/>
      <c r="T73" s="297"/>
      <c r="U73" s="34"/>
      <c r="V73" s="34"/>
      <c r="W73" s="35" t="s">
        <v>68</v>
      </c>
      <c r="X73" s="284">
        <v>0</v>
      </c>
      <c r="Y73" s="28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3">
        <v>4607111036728</v>
      </c>
      <c r="E74" s="294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6"/>
      <c r="R74" s="296"/>
      <c r="S74" s="296"/>
      <c r="T74" s="297"/>
      <c r="U74" s="34"/>
      <c r="V74" s="34"/>
      <c r="W74" s="35" t="s">
        <v>68</v>
      </c>
      <c r="X74" s="284">
        <v>0</v>
      </c>
      <c r="Y74" s="28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8"/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  <c r="N75" s="291"/>
      <c r="O75" s="299"/>
      <c r="P75" s="306" t="s">
        <v>71</v>
      </c>
      <c r="Q75" s="307"/>
      <c r="R75" s="307"/>
      <c r="S75" s="307"/>
      <c r="T75" s="307"/>
      <c r="U75" s="307"/>
      <c r="V75" s="308"/>
      <c r="W75" s="37" t="s">
        <v>68</v>
      </c>
      <c r="X75" s="286">
        <f>IFERROR(SUM(X73:X74),"0")</f>
        <v>0</v>
      </c>
      <c r="Y75" s="286">
        <f>IFERROR(SUM(Y73:Y74),"0")</f>
        <v>0</v>
      </c>
      <c r="Z75" s="286">
        <f>IFERROR(IF(Z73="",0,Z73),"0")+IFERROR(IF(Z74="",0,Z74),"0")</f>
        <v>0</v>
      </c>
      <c r="AA75" s="287"/>
      <c r="AB75" s="287"/>
      <c r="AC75" s="287"/>
    </row>
    <row r="76" spans="1:68" x14ac:dyDescent="0.2">
      <c r="A76" s="291"/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291"/>
      <c r="O76" s="299"/>
      <c r="P76" s="306" t="s">
        <v>71</v>
      </c>
      <c r="Q76" s="307"/>
      <c r="R76" s="307"/>
      <c r="S76" s="307"/>
      <c r="T76" s="307"/>
      <c r="U76" s="307"/>
      <c r="V76" s="308"/>
      <c r="W76" s="37" t="s">
        <v>72</v>
      </c>
      <c r="X76" s="286">
        <f>IFERROR(SUMPRODUCT(X73:X74*H73:H74),"0")</f>
        <v>0</v>
      </c>
      <c r="Y76" s="286">
        <f>IFERROR(SUMPRODUCT(Y73:Y74*H73:H74),"0")</f>
        <v>0</v>
      </c>
      <c r="Z76" s="37"/>
      <c r="AA76" s="287"/>
      <c r="AB76" s="287"/>
      <c r="AC76" s="287"/>
    </row>
    <row r="77" spans="1:68" ht="16.5" customHeight="1" x14ac:dyDescent="0.25">
      <c r="A77" s="290" t="s">
        <v>136</v>
      </c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79"/>
      <c r="AB77" s="279"/>
      <c r="AC77" s="279"/>
    </row>
    <row r="78" spans="1:68" ht="14.25" customHeight="1" x14ac:dyDescent="0.25">
      <c r="A78" s="309" t="s">
        <v>121</v>
      </c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80"/>
      <c r="AB78" s="280"/>
      <c r="AC78" s="280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3">
        <v>4607111033659</v>
      </c>
      <c r="E79" s="294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4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6"/>
      <c r="R79" s="296"/>
      <c r="S79" s="296"/>
      <c r="T79" s="297"/>
      <c r="U79" s="34"/>
      <c r="V79" s="34"/>
      <c r="W79" s="35" t="s">
        <v>68</v>
      </c>
      <c r="X79" s="284">
        <v>0</v>
      </c>
      <c r="Y79" s="28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8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  <c r="N80" s="291"/>
      <c r="O80" s="299"/>
      <c r="P80" s="306" t="s">
        <v>71</v>
      </c>
      <c r="Q80" s="307"/>
      <c r="R80" s="307"/>
      <c r="S80" s="307"/>
      <c r="T80" s="307"/>
      <c r="U80" s="307"/>
      <c r="V80" s="308"/>
      <c r="W80" s="37" t="s">
        <v>68</v>
      </c>
      <c r="X80" s="286">
        <f>IFERROR(SUM(X79:X79),"0")</f>
        <v>0</v>
      </c>
      <c r="Y80" s="286">
        <f>IFERROR(SUM(Y79:Y79),"0")</f>
        <v>0</v>
      </c>
      <c r="Z80" s="286">
        <f>IFERROR(IF(Z79="",0,Z79),"0")</f>
        <v>0</v>
      </c>
      <c r="AA80" s="287"/>
      <c r="AB80" s="287"/>
      <c r="AC80" s="287"/>
    </row>
    <row r="81" spans="1:68" x14ac:dyDescent="0.2">
      <c r="A81" s="291"/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  <c r="N81" s="291"/>
      <c r="O81" s="299"/>
      <c r="P81" s="306" t="s">
        <v>71</v>
      </c>
      <c r="Q81" s="307"/>
      <c r="R81" s="307"/>
      <c r="S81" s="307"/>
      <c r="T81" s="307"/>
      <c r="U81" s="307"/>
      <c r="V81" s="308"/>
      <c r="W81" s="37" t="s">
        <v>72</v>
      </c>
      <c r="X81" s="286">
        <f>IFERROR(SUMPRODUCT(X79:X79*H79:H79),"0")</f>
        <v>0</v>
      </c>
      <c r="Y81" s="286">
        <f>IFERROR(SUMPRODUCT(Y79:Y79*H79:H79),"0")</f>
        <v>0</v>
      </c>
      <c r="Z81" s="37"/>
      <c r="AA81" s="287"/>
      <c r="AB81" s="287"/>
      <c r="AC81" s="287"/>
    </row>
    <row r="82" spans="1:68" ht="16.5" customHeight="1" x14ac:dyDescent="0.25">
      <c r="A82" s="290" t="s">
        <v>140</v>
      </c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79"/>
      <c r="AB82" s="279"/>
      <c r="AC82" s="279"/>
    </row>
    <row r="83" spans="1:68" ht="14.25" customHeight="1" x14ac:dyDescent="0.25">
      <c r="A83" s="309" t="s">
        <v>141</v>
      </c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80"/>
      <c r="AB83" s="280"/>
      <c r="AC83" s="280"/>
    </row>
    <row r="84" spans="1:68" ht="27" customHeight="1" x14ac:dyDescent="0.25">
      <c r="A84" s="54" t="s">
        <v>142</v>
      </c>
      <c r="B84" s="54" t="s">
        <v>143</v>
      </c>
      <c r="C84" s="31">
        <v>4301131047</v>
      </c>
      <c r="D84" s="293">
        <v>4607111034120</v>
      </c>
      <c r="E84" s="294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78</v>
      </c>
      <c r="L84" s="32" t="s">
        <v>66</v>
      </c>
      <c r="M84" s="33" t="s">
        <v>67</v>
      </c>
      <c r="N84" s="33"/>
      <c r="O84" s="32">
        <v>180</v>
      </c>
      <c r="P84" s="3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6"/>
      <c r="R84" s="296"/>
      <c r="S84" s="296"/>
      <c r="T84" s="297"/>
      <c r="U84" s="34"/>
      <c r="V84" s="34"/>
      <c r="W84" s="35" t="s">
        <v>68</v>
      </c>
      <c r="X84" s="284">
        <v>210</v>
      </c>
      <c r="Y84" s="285">
        <f>IFERROR(IF(X84="","",X84),"")</f>
        <v>210</v>
      </c>
      <c r="Z84" s="36">
        <f>IFERROR(IF(X84="","",X84*0.01788),"")</f>
        <v>3.7547999999999999</v>
      </c>
      <c r="AA84" s="56"/>
      <c r="AB84" s="57"/>
      <c r="AC84" s="114" t="s">
        <v>144</v>
      </c>
      <c r="AG84" s="67"/>
      <c r="AJ84" s="71" t="s">
        <v>70</v>
      </c>
      <c r="AK84" s="71">
        <v>1</v>
      </c>
      <c r="BB84" s="115" t="s">
        <v>80</v>
      </c>
      <c r="BM84" s="67">
        <f>IFERROR(X84*I84,"0")</f>
        <v>903.75600000000009</v>
      </c>
      <c r="BN84" s="67">
        <f>IFERROR(Y84*I84,"0")</f>
        <v>903.75600000000009</v>
      </c>
      <c r="BO84" s="67">
        <f>IFERROR(X84/J84,"0")</f>
        <v>3</v>
      </c>
      <c r="BP84" s="67">
        <f>IFERROR(Y84/J84,"0")</f>
        <v>3</v>
      </c>
    </row>
    <row r="85" spans="1:68" ht="27" customHeight="1" x14ac:dyDescent="0.25">
      <c r="A85" s="54" t="s">
        <v>145</v>
      </c>
      <c r="B85" s="54" t="s">
        <v>146</v>
      </c>
      <c r="C85" s="31">
        <v>4301131046</v>
      </c>
      <c r="D85" s="293">
        <v>4607111034137</v>
      </c>
      <c r="E85" s="294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29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6"/>
      <c r="R85" s="296"/>
      <c r="S85" s="296"/>
      <c r="T85" s="297"/>
      <c r="U85" s="34"/>
      <c r="V85" s="34"/>
      <c r="W85" s="35" t="s">
        <v>68</v>
      </c>
      <c r="X85" s="284">
        <v>210</v>
      </c>
      <c r="Y85" s="285">
        <f>IFERROR(IF(X85="","",X85),"")</f>
        <v>210</v>
      </c>
      <c r="Z85" s="36">
        <f>IFERROR(IF(X85="","",X85*0.01788),"")</f>
        <v>3.7547999999999999</v>
      </c>
      <c r="AA85" s="56"/>
      <c r="AB85" s="57"/>
      <c r="AC85" s="116" t="s">
        <v>147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903.75600000000009</v>
      </c>
      <c r="BN85" s="67">
        <f>IFERROR(Y85*I85,"0")</f>
        <v>903.75600000000009</v>
      </c>
      <c r="BO85" s="67">
        <f>IFERROR(X85/J85,"0")</f>
        <v>3</v>
      </c>
      <c r="BP85" s="67">
        <f>IFERROR(Y85/J85,"0")</f>
        <v>3</v>
      </c>
    </row>
    <row r="86" spans="1:68" x14ac:dyDescent="0.2">
      <c r="A86" s="298"/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1"/>
      <c r="M86" s="291"/>
      <c r="N86" s="291"/>
      <c r="O86" s="299"/>
      <c r="P86" s="306" t="s">
        <v>71</v>
      </c>
      <c r="Q86" s="307"/>
      <c r="R86" s="307"/>
      <c r="S86" s="307"/>
      <c r="T86" s="307"/>
      <c r="U86" s="307"/>
      <c r="V86" s="308"/>
      <c r="W86" s="37" t="s">
        <v>68</v>
      </c>
      <c r="X86" s="286">
        <f>IFERROR(SUM(X84:X85),"0")</f>
        <v>420</v>
      </c>
      <c r="Y86" s="286">
        <f>IFERROR(SUM(Y84:Y85),"0")</f>
        <v>420</v>
      </c>
      <c r="Z86" s="286">
        <f>IFERROR(IF(Z84="",0,Z84),"0")+IFERROR(IF(Z85="",0,Z85),"0")</f>
        <v>7.5095999999999998</v>
      </c>
      <c r="AA86" s="287"/>
      <c r="AB86" s="287"/>
      <c r="AC86" s="287"/>
    </row>
    <row r="87" spans="1:68" x14ac:dyDescent="0.2">
      <c r="A87" s="291"/>
      <c r="B87" s="291"/>
      <c r="C87" s="291"/>
      <c r="D87" s="291"/>
      <c r="E87" s="291"/>
      <c r="F87" s="291"/>
      <c r="G87" s="291"/>
      <c r="H87" s="291"/>
      <c r="I87" s="291"/>
      <c r="J87" s="291"/>
      <c r="K87" s="291"/>
      <c r="L87" s="291"/>
      <c r="M87" s="291"/>
      <c r="N87" s="291"/>
      <c r="O87" s="299"/>
      <c r="P87" s="306" t="s">
        <v>71</v>
      </c>
      <c r="Q87" s="307"/>
      <c r="R87" s="307"/>
      <c r="S87" s="307"/>
      <c r="T87" s="307"/>
      <c r="U87" s="307"/>
      <c r="V87" s="308"/>
      <c r="W87" s="37" t="s">
        <v>72</v>
      </c>
      <c r="X87" s="286">
        <f>IFERROR(SUMPRODUCT(X84:X85*H84:H85),"0")</f>
        <v>1512</v>
      </c>
      <c r="Y87" s="286">
        <f>IFERROR(SUMPRODUCT(Y84:Y85*H84:H85),"0")</f>
        <v>1512</v>
      </c>
      <c r="Z87" s="37"/>
      <c r="AA87" s="287"/>
      <c r="AB87" s="287"/>
      <c r="AC87" s="287"/>
    </row>
    <row r="88" spans="1:68" ht="16.5" customHeight="1" x14ac:dyDescent="0.25">
      <c r="A88" s="290" t="s">
        <v>148</v>
      </c>
      <c r="B88" s="291"/>
      <c r="C88" s="291"/>
      <c r="D88" s="291"/>
      <c r="E88" s="291"/>
      <c r="F88" s="291"/>
      <c r="G88" s="291"/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79"/>
      <c r="AB88" s="279"/>
      <c r="AC88" s="279"/>
    </row>
    <row r="89" spans="1:68" ht="14.25" customHeight="1" x14ac:dyDescent="0.25">
      <c r="A89" s="309" t="s">
        <v>121</v>
      </c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80"/>
      <c r="AB89" s="280"/>
      <c r="AC89" s="280"/>
    </row>
    <row r="90" spans="1:68" ht="27" customHeight="1" x14ac:dyDescent="0.25">
      <c r="A90" s="54" t="s">
        <v>149</v>
      </c>
      <c r="B90" s="54" t="s">
        <v>150</v>
      </c>
      <c r="C90" s="31">
        <v>4301135763</v>
      </c>
      <c r="D90" s="293">
        <v>4620207491027</v>
      </c>
      <c r="E90" s="294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78</v>
      </c>
      <c r="L90" s="32" t="s">
        <v>66</v>
      </c>
      <c r="M90" s="33" t="s">
        <v>67</v>
      </c>
      <c r="N90" s="33"/>
      <c r="O90" s="32">
        <v>180</v>
      </c>
      <c r="P90" s="40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6"/>
      <c r="R90" s="296"/>
      <c r="S90" s="296"/>
      <c r="T90" s="297"/>
      <c r="U90" s="34"/>
      <c r="V90" s="34"/>
      <c r="W90" s="35" t="s">
        <v>68</v>
      </c>
      <c r="X90" s="284">
        <v>140</v>
      </c>
      <c r="Y90" s="285">
        <f t="shared" ref="Y90:Y95" si="0">IFERROR(IF(X90="","",X90),"")</f>
        <v>140</v>
      </c>
      <c r="Z90" s="36">
        <f t="shared" ref="Z90:Z95" si="1">IFERROR(IF(X90="","",X90*0.01788),"")</f>
        <v>2.5032000000000001</v>
      </c>
      <c r="AA90" s="56"/>
      <c r="AB90" s="57"/>
      <c r="AC90" s="118" t="s">
        <v>139</v>
      </c>
      <c r="AG90" s="67"/>
      <c r="AJ90" s="71" t="s">
        <v>70</v>
      </c>
      <c r="AK90" s="71">
        <v>1</v>
      </c>
      <c r="BB90" s="119" t="s">
        <v>80</v>
      </c>
      <c r="BM90" s="67">
        <f t="shared" ref="BM90:BM95" si="2">IFERROR(X90*I90,"0")</f>
        <v>501.70400000000001</v>
      </c>
      <c r="BN90" s="67">
        <f t="shared" ref="BN90:BN95" si="3">IFERROR(Y90*I90,"0")</f>
        <v>501.70400000000001</v>
      </c>
      <c r="BO90" s="67">
        <f t="shared" ref="BO90:BO95" si="4">IFERROR(X90/J90,"0")</f>
        <v>2</v>
      </c>
      <c r="BP90" s="67">
        <f t="shared" ref="BP90:BP95" si="5">IFERROR(Y90/J90,"0")</f>
        <v>2</v>
      </c>
    </row>
    <row r="91" spans="1:68" ht="27" customHeight="1" x14ac:dyDescent="0.25">
      <c r="A91" s="54" t="s">
        <v>151</v>
      </c>
      <c r="B91" s="54" t="s">
        <v>152</v>
      </c>
      <c r="C91" s="31">
        <v>4301135793</v>
      </c>
      <c r="D91" s="293">
        <v>4620207491003</v>
      </c>
      <c r="E91" s="294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6"/>
      <c r="R91" s="296"/>
      <c r="S91" s="296"/>
      <c r="T91" s="297"/>
      <c r="U91" s="34"/>
      <c r="V91" s="34"/>
      <c r="W91" s="35" t="s">
        <v>68</v>
      </c>
      <c r="X91" s="284">
        <v>140</v>
      </c>
      <c r="Y91" s="285">
        <f t="shared" si="0"/>
        <v>140</v>
      </c>
      <c r="Z91" s="36">
        <f t="shared" si="1"/>
        <v>2.5032000000000001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si="2"/>
        <v>501.70400000000001</v>
      </c>
      <c r="BN91" s="67">
        <f t="shared" si="3"/>
        <v>501.70400000000001</v>
      </c>
      <c r="BO91" s="67">
        <f t="shared" si="4"/>
        <v>2</v>
      </c>
      <c r="BP91" s="67">
        <f t="shared" si="5"/>
        <v>2</v>
      </c>
    </row>
    <row r="92" spans="1:68" ht="27" customHeight="1" x14ac:dyDescent="0.25">
      <c r="A92" s="54" t="s">
        <v>153</v>
      </c>
      <c r="B92" s="54" t="s">
        <v>154</v>
      </c>
      <c r="C92" s="31">
        <v>4301135768</v>
      </c>
      <c r="D92" s="293">
        <v>4620207491034</v>
      </c>
      <c r="E92" s="294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45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6"/>
      <c r="R92" s="296"/>
      <c r="S92" s="296"/>
      <c r="T92" s="297"/>
      <c r="U92" s="34"/>
      <c r="V92" s="34"/>
      <c r="W92" s="35" t="s">
        <v>68</v>
      </c>
      <c r="X92" s="284">
        <v>0</v>
      </c>
      <c r="Y92" s="285">
        <f t="shared" si="0"/>
        <v>0</v>
      </c>
      <c r="Z92" s="36">
        <f t="shared" si="1"/>
        <v>0</v>
      </c>
      <c r="AA92" s="56"/>
      <c r="AB92" s="57"/>
      <c r="AC92" s="122" t="s">
        <v>155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156</v>
      </c>
      <c r="B93" s="54" t="s">
        <v>157</v>
      </c>
      <c r="C93" s="31">
        <v>4301135760</v>
      </c>
      <c r="D93" s="293">
        <v>4620207491010</v>
      </c>
      <c r="E93" s="294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368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6"/>
      <c r="R93" s="296"/>
      <c r="S93" s="296"/>
      <c r="T93" s="297"/>
      <c r="U93" s="34"/>
      <c r="V93" s="34"/>
      <c r="W93" s="35" t="s">
        <v>68</v>
      </c>
      <c r="X93" s="284">
        <v>210</v>
      </c>
      <c r="Y93" s="285">
        <f t="shared" si="0"/>
        <v>210</v>
      </c>
      <c r="Z93" s="36">
        <f t="shared" si="1"/>
        <v>3.7547999999999999</v>
      </c>
      <c r="AA93" s="56"/>
      <c r="AB93" s="57"/>
      <c r="AC93" s="124" t="s">
        <v>139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752.55600000000004</v>
      </c>
      <c r="BN93" s="67">
        <f t="shared" si="3"/>
        <v>752.55600000000004</v>
      </c>
      <c r="BO93" s="67">
        <f t="shared" si="4"/>
        <v>3</v>
      </c>
      <c r="BP93" s="67">
        <f t="shared" si="5"/>
        <v>3</v>
      </c>
    </row>
    <row r="94" spans="1:68" ht="27" customHeight="1" x14ac:dyDescent="0.25">
      <c r="A94" s="54" t="s">
        <v>158</v>
      </c>
      <c r="B94" s="54" t="s">
        <v>159</v>
      </c>
      <c r="C94" s="31">
        <v>4301135571</v>
      </c>
      <c r="D94" s="293">
        <v>4607111035028</v>
      </c>
      <c r="E94" s="294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45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6"/>
      <c r="R94" s="296"/>
      <c r="S94" s="296"/>
      <c r="T94" s="297"/>
      <c r="U94" s="34"/>
      <c r="V94" s="34"/>
      <c r="W94" s="35" t="s">
        <v>68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160</v>
      </c>
      <c r="B95" s="54" t="s">
        <v>161</v>
      </c>
      <c r="C95" s="31">
        <v>4301135285</v>
      </c>
      <c r="D95" s="293">
        <v>4607111036407</v>
      </c>
      <c r="E95" s="294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45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6"/>
      <c r="R95" s="296"/>
      <c r="S95" s="296"/>
      <c r="T95" s="297"/>
      <c r="U95" s="34"/>
      <c r="V95" s="34"/>
      <c r="W95" s="35" t="s">
        <v>68</v>
      </c>
      <c r="X95" s="284">
        <v>0</v>
      </c>
      <c r="Y95" s="285">
        <f t="shared" si="0"/>
        <v>0</v>
      </c>
      <c r="Z95" s="36">
        <f t="shared" si="1"/>
        <v>0</v>
      </c>
      <c r="AA95" s="56"/>
      <c r="AB95" s="57"/>
      <c r="AC95" s="128" t="s">
        <v>162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8"/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9"/>
      <c r="P96" s="306" t="s">
        <v>71</v>
      </c>
      <c r="Q96" s="307"/>
      <c r="R96" s="307"/>
      <c r="S96" s="307"/>
      <c r="T96" s="307"/>
      <c r="U96" s="307"/>
      <c r="V96" s="308"/>
      <c r="W96" s="37" t="s">
        <v>68</v>
      </c>
      <c r="X96" s="286">
        <f>IFERROR(SUM(X90:X95),"0")</f>
        <v>490</v>
      </c>
      <c r="Y96" s="286">
        <f>IFERROR(SUM(Y90:Y95),"0")</f>
        <v>490</v>
      </c>
      <c r="Z96" s="286">
        <f>IFERROR(IF(Z90="",0,Z90),"0")+IFERROR(IF(Z91="",0,Z91),"0")+IFERROR(IF(Z92="",0,Z92),"0")+IFERROR(IF(Z93="",0,Z93),"0")+IFERROR(IF(Z94="",0,Z94),"0")+IFERROR(IF(Z95="",0,Z95),"0")</f>
        <v>8.7612000000000005</v>
      </c>
      <c r="AA96" s="287"/>
      <c r="AB96" s="287"/>
      <c r="AC96" s="287"/>
    </row>
    <row r="97" spans="1:68" x14ac:dyDescent="0.2">
      <c r="A97" s="291"/>
      <c r="B97" s="291"/>
      <c r="C97" s="291"/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9"/>
      <c r="P97" s="306" t="s">
        <v>71</v>
      </c>
      <c r="Q97" s="307"/>
      <c r="R97" s="307"/>
      <c r="S97" s="307"/>
      <c r="T97" s="307"/>
      <c r="U97" s="307"/>
      <c r="V97" s="308"/>
      <c r="W97" s="37" t="s">
        <v>72</v>
      </c>
      <c r="X97" s="286">
        <f>IFERROR(SUMPRODUCT(X90:X95*H90:H95),"0")</f>
        <v>1411.1999999999998</v>
      </c>
      <c r="Y97" s="286">
        <f>IFERROR(SUMPRODUCT(Y90:Y95*H90:H95),"0")</f>
        <v>1411.1999999999998</v>
      </c>
      <c r="Z97" s="37"/>
      <c r="AA97" s="287"/>
      <c r="AB97" s="287"/>
      <c r="AC97" s="287"/>
    </row>
    <row r="98" spans="1:68" ht="16.5" customHeight="1" x14ac:dyDescent="0.25">
      <c r="A98" s="290" t="s">
        <v>163</v>
      </c>
      <c r="B98" s="291"/>
      <c r="C98" s="291"/>
      <c r="D98" s="291"/>
      <c r="E98" s="291"/>
      <c r="F98" s="291"/>
      <c r="G98" s="291"/>
      <c r="H98" s="291"/>
      <c r="I98" s="291"/>
      <c r="J98" s="291"/>
      <c r="K98" s="291"/>
      <c r="L98" s="291"/>
      <c r="M98" s="291"/>
      <c r="N98" s="291"/>
      <c r="O98" s="291"/>
      <c r="P98" s="291"/>
      <c r="Q98" s="291"/>
      <c r="R98" s="291"/>
      <c r="S98" s="291"/>
      <c r="T98" s="291"/>
      <c r="U98" s="291"/>
      <c r="V98" s="291"/>
      <c r="W98" s="291"/>
      <c r="X98" s="291"/>
      <c r="Y98" s="291"/>
      <c r="Z98" s="291"/>
      <c r="AA98" s="279"/>
      <c r="AB98" s="279"/>
      <c r="AC98" s="279"/>
    </row>
    <row r="99" spans="1:68" ht="14.25" customHeight="1" x14ac:dyDescent="0.25">
      <c r="A99" s="309" t="s">
        <v>115</v>
      </c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1"/>
      <c r="P99" s="291"/>
      <c r="Q99" s="291"/>
      <c r="R99" s="291"/>
      <c r="S99" s="291"/>
      <c r="T99" s="291"/>
      <c r="U99" s="291"/>
      <c r="V99" s="291"/>
      <c r="W99" s="291"/>
      <c r="X99" s="291"/>
      <c r="Y99" s="291"/>
      <c r="Z99" s="291"/>
      <c r="AA99" s="280"/>
      <c r="AB99" s="280"/>
      <c r="AC99" s="280"/>
    </row>
    <row r="100" spans="1:68" ht="27" customHeight="1" x14ac:dyDescent="0.25">
      <c r="A100" s="54" t="s">
        <v>164</v>
      </c>
      <c r="B100" s="54" t="s">
        <v>165</v>
      </c>
      <c r="C100" s="31">
        <v>4301136070</v>
      </c>
      <c r="D100" s="293">
        <v>4607025784012</v>
      </c>
      <c r="E100" s="294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78</v>
      </c>
      <c r="L100" s="32" t="s">
        <v>66</v>
      </c>
      <c r="M100" s="33" t="s">
        <v>67</v>
      </c>
      <c r="N100" s="33"/>
      <c r="O100" s="32">
        <v>180</v>
      </c>
      <c r="P100" s="45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6"/>
      <c r="R100" s="296"/>
      <c r="S100" s="296"/>
      <c r="T100" s="297"/>
      <c r="U100" s="34"/>
      <c r="V100" s="34"/>
      <c r="W100" s="35" t="s">
        <v>68</v>
      </c>
      <c r="X100" s="284">
        <v>0</v>
      </c>
      <c r="Y100" s="28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166</v>
      </c>
      <c r="AG100" s="67"/>
      <c r="AJ100" s="71" t="s">
        <v>70</v>
      </c>
      <c r="AK100" s="71">
        <v>1</v>
      </c>
      <c r="BB100" s="131" t="s">
        <v>80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4301136079</v>
      </c>
      <c r="D101" s="293">
        <v>4607025784319</v>
      </c>
      <c r="E101" s="294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35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6"/>
      <c r="R101" s="296"/>
      <c r="S101" s="296"/>
      <c r="T101" s="297"/>
      <c r="U101" s="34"/>
      <c r="V101" s="34"/>
      <c r="W101" s="35" t="s">
        <v>68</v>
      </c>
      <c r="X101" s="284">
        <v>0</v>
      </c>
      <c r="Y101" s="28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139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8"/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9"/>
      <c r="P102" s="306" t="s">
        <v>71</v>
      </c>
      <c r="Q102" s="307"/>
      <c r="R102" s="307"/>
      <c r="S102" s="307"/>
      <c r="T102" s="307"/>
      <c r="U102" s="307"/>
      <c r="V102" s="308"/>
      <c r="W102" s="37" t="s">
        <v>68</v>
      </c>
      <c r="X102" s="286">
        <f>IFERROR(SUM(X100:X101),"0")</f>
        <v>0</v>
      </c>
      <c r="Y102" s="286">
        <f>IFERROR(SUM(Y100:Y101),"0")</f>
        <v>0</v>
      </c>
      <c r="Z102" s="286">
        <f>IFERROR(IF(Z100="",0,Z100),"0")+IFERROR(IF(Z101="",0,Z101),"0")</f>
        <v>0</v>
      </c>
      <c r="AA102" s="287"/>
      <c r="AB102" s="287"/>
      <c r="AC102" s="287"/>
    </row>
    <row r="103" spans="1:68" x14ac:dyDescent="0.2">
      <c r="A103" s="291"/>
      <c r="B103" s="291"/>
      <c r="C103" s="29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1"/>
      <c r="O103" s="299"/>
      <c r="P103" s="306" t="s">
        <v>71</v>
      </c>
      <c r="Q103" s="307"/>
      <c r="R103" s="307"/>
      <c r="S103" s="307"/>
      <c r="T103" s="307"/>
      <c r="U103" s="307"/>
      <c r="V103" s="308"/>
      <c r="W103" s="37" t="s">
        <v>72</v>
      </c>
      <c r="X103" s="286">
        <f>IFERROR(SUMPRODUCT(X100:X101*H100:H101),"0")</f>
        <v>0</v>
      </c>
      <c r="Y103" s="286">
        <f>IFERROR(SUMPRODUCT(Y100:Y101*H100:H101),"0")</f>
        <v>0</v>
      </c>
      <c r="Z103" s="37"/>
      <c r="AA103" s="287"/>
      <c r="AB103" s="287"/>
      <c r="AC103" s="287"/>
    </row>
    <row r="104" spans="1:68" ht="16.5" customHeight="1" x14ac:dyDescent="0.25">
      <c r="A104" s="290" t="s">
        <v>169</v>
      </c>
      <c r="B104" s="291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  <c r="V104" s="291"/>
      <c r="W104" s="291"/>
      <c r="X104" s="291"/>
      <c r="Y104" s="291"/>
      <c r="Z104" s="291"/>
      <c r="AA104" s="279"/>
      <c r="AB104" s="279"/>
      <c r="AC104" s="279"/>
    </row>
    <row r="105" spans="1:68" ht="14.25" customHeight="1" x14ac:dyDescent="0.25">
      <c r="A105" s="309" t="s">
        <v>62</v>
      </c>
      <c r="B105" s="291"/>
      <c r="C105" s="291"/>
      <c r="D105" s="291"/>
      <c r="E105" s="291"/>
      <c r="F105" s="291"/>
      <c r="G105" s="291"/>
      <c r="H105" s="291"/>
      <c r="I105" s="291"/>
      <c r="J105" s="291"/>
      <c r="K105" s="291"/>
      <c r="L105" s="291"/>
      <c r="M105" s="291"/>
      <c r="N105" s="291"/>
      <c r="O105" s="291"/>
      <c r="P105" s="291"/>
      <c r="Q105" s="291"/>
      <c r="R105" s="291"/>
      <c r="S105" s="291"/>
      <c r="T105" s="291"/>
      <c r="U105" s="291"/>
      <c r="V105" s="291"/>
      <c r="W105" s="291"/>
      <c r="X105" s="291"/>
      <c r="Y105" s="291"/>
      <c r="Z105" s="291"/>
      <c r="AA105" s="280"/>
      <c r="AB105" s="280"/>
      <c r="AC105" s="280"/>
    </row>
    <row r="106" spans="1:68" ht="27" customHeight="1" x14ac:dyDescent="0.25">
      <c r="A106" s="54" t="s">
        <v>170</v>
      </c>
      <c r="B106" s="54" t="s">
        <v>171</v>
      </c>
      <c r="C106" s="31">
        <v>4301071074</v>
      </c>
      <c r="D106" s="293">
        <v>4620207491157</v>
      </c>
      <c r="E106" s="294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65</v>
      </c>
      <c r="L106" s="32" t="s">
        <v>66</v>
      </c>
      <c r="M106" s="33" t="s">
        <v>67</v>
      </c>
      <c r="N106" s="33"/>
      <c r="O106" s="32">
        <v>180</v>
      </c>
      <c r="P106" s="36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6"/>
      <c r="R106" s="296"/>
      <c r="S106" s="296"/>
      <c r="T106" s="297"/>
      <c r="U106" s="34"/>
      <c r="V106" s="34"/>
      <c r="W106" s="35" t="s">
        <v>68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172</v>
      </c>
      <c r="AG106" s="67"/>
      <c r="AJ106" s="71" t="s">
        <v>70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173</v>
      </c>
      <c r="B107" s="54" t="s">
        <v>174</v>
      </c>
      <c r="C107" s="31">
        <v>4301071051</v>
      </c>
      <c r="D107" s="293">
        <v>4607111039262</v>
      </c>
      <c r="E107" s="294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3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6"/>
      <c r="R107" s="296"/>
      <c r="S107" s="296"/>
      <c r="T107" s="297"/>
      <c r="U107" s="34"/>
      <c r="V107" s="34"/>
      <c r="W107" s="35" t="s">
        <v>68</v>
      </c>
      <c r="X107" s="284">
        <v>0</v>
      </c>
      <c r="Y107" s="28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133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175</v>
      </c>
      <c r="B108" s="54" t="s">
        <v>176</v>
      </c>
      <c r="C108" s="31">
        <v>4301071038</v>
      </c>
      <c r="D108" s="293">
        <v>4607111039248</v>
      </c>
      <c r="E108" s="294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6"/>
      <c r="R108" s="296"/>
      <c r="S108" s="296"/>
      <c r="T108" s="297"/>
      <c r="U108" s="34"/>
      <c r="V108" s="34"/>
      <c r="W108" s="35" t="s">
        <v>68</v>
      </c>
      <c r="X108" s="284">
        <v>0</v>
      </c>
      <c r="Y108" s="28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177</v>
      </c>
      <c r="B109" s="54" t="s">
        <v>178</v>
      </c>
      <c r="C109" s="31">
        <v>4301071049</v>
      </c>
      <c r="D109" s="293">
        <v>4607111039293</v>
      </c>
      <c r="E109" s="294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37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6"/>
      <c r="R109" s="296"/>
      <c r="S109" s="296"/>
      <c r="T109" s="297"/>
      <c r="U109" s="34"/>
      <c r="V109" s="34"/>
      <c r="W109" s="35" t="s">
        <v>68</v>
      </c>
      <c r="X109" s="284">
        <v>0</v>
      </c>
      <c r="Y109" s="28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179</v>
      </c>
      <c r="B110" s="54" t="s">
        <v>180</v>
      </c>
      <c r="C110" s="31">
        <v>4301071039</v>
      </c>
      <c r="D110" s="293">
        <v>4607111039279</v>
      </c>
      <c r="E110" s="294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3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6"/>
      <c r="R110" s="296"/>
      <c r="S110" s="296"/>
      <c r="T110" s="297"/>
      <c r="U110" s="34"/>
      <c r="V110" s="34"/>
      <c r="W110" s="35" t="s">
        <v>68</v>
      </c>
      <c r="X110" s="284">
        <v>0</v>
      </c>
      <c r="Y110" s="28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8"/>
      <c r="B111" s="291"/>
      <c r="C111" s="291"/>
      <c r="D111" s="291"/>
      <c r="E111" s="291"/>
      <c r="F111" s="291"/>
      <c r="G111" s="291"/>
      <c r="H111" s="291"/>
      <c r="I111" s="291"/>
      <c r="J111" s="291"/>
      <c r="K111" s="291"/>
      <c r="L111" s="291"/>
      <c r="M111" s="291"/>
      <c r="N111" s="291"/>
      <c r="O111" s="299"/>
      <c r="P111" s="306" t="s">
        <v>71</v>
      </c>
      <c r="Q111" s="307"/>
      <c r="R111" s="307"/>
      <c r="S111" s="307"/>
      <c r="T111" s="307"/>
      <c r="U111" s="307"/>
      <c r="V111" s="308"/>
      <c r="W111" s="37" t="s">
        <v>68</v>
      </c>
      <c r="X111" s="286">
        <f>IFERROR(SUM(X106:X110),"0")</f>
        <v>0</v>
      </c>
      <c r="Y111" s="286">
        <f>IFERROR(SUM(Y106:Y110),"0")</f>
        <v>0</v>
      </c>
      <c r="Z111" s="286">
        <f>IFERROR(IF(Z106="",0,Z106),"0")+IFERROR(IF(Z107="",0,Z107),"0")+IFERROR(IF(Z108="",0,Z108),"0")+IFERROR(IF(Z109="",0,Z109),"0")+IFERROR(IF(Z110="",0,Z110),"0")</f>
        <v>0</v>
      </c>
      <c r="AA111" s="287"/>
      <c r="AB111" s="287"/>
      <c r="AC111" s="287"/>
    </row>
    <row r="112" spans="1:68" x14ac:dyDescent="0.2">
      <c r="A112" s="291"/>
      <c r="B112" s="291"/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  <c r="N112" s="291"/>
      <c r="O112" s="299"/>
      <c r="P112" s="306" t="s">
        <v>71</v>
      </c>
      <c r="Q112" s="307"/>
      <c r="R112" s="307"/>
      <c r="S112" s="307"/>
      <c r="T112" s="307"/>
      <c r="U112" s="307"/>
      <c r="V112" s="308"/>
      <c r="W112" s="37" t="s">
        <v>72</v>
      </c>
      <c r="X112" s="286">
        <f>IFERROR(SUMPRODUCT(X106:X110*H106:H110),"0")</f>
        <v>0</v>
      </c>
      <c r="Y112" s="286">
        <f>IFERROR(SUMPRODUCT(Y106:Y110*H106:H110),"0")</f>
        <v>0</v>
      </c>
      <c r="Z112" s="37"/>
      <c r="AA112" s="287"/>
      <c r="AB112" s="287"/>
      <c r="AC112" s="287"/>
    </row>
    <row r="113" spans="1:68" ht="14.25" customHeight="1" x14ac:dyDescent="0.25">
      <c r="A113" s="309" t="s">
        <v>121</v>
      </c>
      <c r="B113" s="291"/>
      <c r="C113" s="291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  <c r="N113" s="291"/>
      <c r="O113" s="291"/>
      <c r="P113" s="291"/>
      <c r="Q113" s="291"/>
      <c r="R113" s="291"/>
      <c r="S113" s="291"/>
      <c r="T113" s="291"/>
      <c r="U113" s="291"/>
      <c r="V113" s="291"/>
      <c r="W113" s="291"/>
      <c r="X113" s="291"/>
      <c r="Y113" s="291"/>
      <c r="Z113" s="291"/>
      <c r="AA113" s="280"/>
      <c r="AB113" s="280"/>
      <c r="AC113" s="280"/>
    </row>
    <row r="114" spans="1:68" ht="27" customHeight="1" x14ac:dyDescent="0.25">
      <c r="A114" s="54" t="s">
        <v>181</v>
      </c>
      <c r="B114" s="54" t="s">
        <v>182</v>
      </c>
      <c r="C114" s="31">
        <v>4301135670</v>
      </c>
      <c r="D114" s="293">
        <v>4620207490983</v>
      </c>
      <c r="E114" s="294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78</v>
      </c>
      <c r="L114" s="32" t="s">
        <v>66</v>
      </c>
      <c r="M114" s="33" t="s">
        <v>67</v>
      </c>
      <c r="N114" s="33"/>
      <c r="O114" s="32">
        <v>180</v>
      </c>
      <c r="P114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6"/>
      <c r="R114" s="296"/>
      <c r="S114" s="296"/>
      <c r="T114" s="297"/>
      <c r="U114" s="34"/>
      <c r="V114" s="34"/>
      <c r="W114" s="35" t="s">
        <v>68</v>
      </c>
      <c r="X114" s="284">
        <v>0</v>
      </c>
      <c r="Y114" s="28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183</v>
      </c>
      <c r="AG114" s="67"/>
      <c r="AJ114" s="71" t="s">
        <v>70</v>
      </c>
      <c r="AK114" s="71">
        <v>1</v>
      </c>
      <c r="BB114" s="145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8"/>
      <c r="B115" s="291"/>
      <c r="C115" s="291"/>
      <c r="D115" s="291"/>
      <c r="E115" s="291"/>
      <c r="F115" s="291"/>
      <c r="G115" s="291"/>
      <c r="H115" s="291"/>
      <c r="I115" s="291"/>
      <c r="J115" s="291"/>
      <c r="K115" s="291"/>
      <c r="L115" s="291"/>
      <c r="M115" s="291"/>
      <c r="N115" s="291"/>
      <c r="O115" s="299"/>
      <c r="P115" s="306" t="s">
        <v>71</v>
      </c>
      <c r="Q115" s="307"/>
      <c r="R115" s="307"/>
      <c r="S115" s="307"/>
      <c r="T115" s="307"/>
      <c r="U115" s="307"/>
      <c r="V115" s="308"/>
      <c r="W115" s="37" t="s">
        <v>68</v>
      </c>
      <c r="X115" s="286">
        <f>IFERROR(SUM(X114:X114),"0")</f>
        <v>0</v>
      </c>
      <c r="Y115" s="286">
        <f>IFERROR(SUM(Y114:Y114),"0")</f>
        <v>0</v>
      </c>
      <c r="Z115" s="286">
        <f>IFERROR(IF(Z114="",0,Z114),"0")</f>
        <v>0</v>
      </c>
      <c r="AA115" s="287"/>
      <c r="AB115" s="287"/>
      <c r="AC115" s="287"/>
    </row>
    <row r="116" spans="1:68" x14ac:dyDescent="0.2">
      <c r="A116" s="291"/>
      <c r="B116" s="291"/>
      <c r="C116" s="291"/>
      <c r="D116" s="291"/>
      <c r="E116" s="291"/>
      <c r="F116" s="291"/>
      <c r="G116" s="291"/>
      <c r="H116" s="291"/>
      <c r="I116" s="291"/>
      <c r="J116" s="291"/>
      <c r="K116" s="291"/>
      <c r="L116" s="291"/>
      <c r="M116" s="291"/>
      <c r="N116" s="291"/>
      <c r="O116" s="299"/>
      <c r="P116" s="306" t="s">
        <v>71</v>
      </c>
      <c r="Q116" s="307"/>
      <c r="R116" s="307"/>
      <c r="S116" s="307"/>
      <c r="T116" s="307"/>
      <c r="U116" s="307"/>
      <c r="V116" s="308"/>
      <c r="W116" s="37" t="s">
        <v>72</v>
      </c>
      <c r="X116" s="286">
        <f>IFERROR(SUMPRODUCT(X114:X114*H114:H114),"0")</f>
        <v>0</v>
      </c>
      <c r="Y116" s="286">
        <f>IFERROR(SUMPRODUCT(Y114:Y114*H114:H114),"0")</f>
        <v>0</v>
      </c>
      <c r="Z116" s="37"/>
      <c r="AA116" s="287"/>
      <c r="AB116" s="287"/>
      <c r="AC116" s="287"/>
    </row>
    <row r="117" spans="1:68" ht="14.25" customHeight="1" x14ac:dyDescent="0.25">
      <c r="A117" s="309" t="s">
        <v>184</v>
      </c>
      <c r="B117" s="291"/>
      <c r="C117" s="291"/>
      <c r="D117" s="291"/>
      <c r="E117" s="291"/>
      <c r="F117" s="291"/>
      <c r="G117" s="291"/>
      <c r="H117" s="291"/>
      <c r="I117" s="291"/>
      <c r="J117" s="291"/>
      <c r="K117" s="291"/>
      <c r="L117" s="291"/>
      <c r="M117" s="291"/>
      <c r="N117" s="291"/>
      <c r="O117" s="291"/>
      <c r="P117" s="291"/>
      <c r="Q117" s="291"/>
      <c r="R117" s="291"/>
      <c r="S117" s="291"/>
      <c r="T117" s="291"/>
      <c r="U117" s="291"/>
      <c r="V117" s="291"/>
      <c r="W117" s="291"/>
      <c r="X117" s="291"/>
      <c r="Y117" s="291"/>
      <c r="Z117" s="291"/>
      <c r="AA117" s="280"/>
      <c r="AB117" s="280"/>
      <c r="AC117" s="280"/>
    </row>
    <row r="118" spans="1:68" ht="27" customHeight="1" x14ac:dyDescent="0.25">
      <c r="A118" s="54" t="s">
        <v>185</v>
      </c>
      <c r="B118" s="54" t="s">
        <v>186</v>
      </c>
      <c r="C118" s="31">
        <v>4301071094</v>
      </c>
      <c r="D118" s="293">
        <v>4620207491140</v>
      </c>
      <c r="E118" s="294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65</v>
      </c>
      <c r="L118" s="32" t="s">
        <v>66</v>
      </c>
      <c r="M118" s="33" t="s">
        <v>67</v>
      </c>
      <c r="N118" s="33"/>
      <c r="O118" s="32">
        <v>180</v>
      </c>
      <c r="P118" s="427" t="s">
        <v>187</v>
      </c>
      <c r="Q118" s="296"/>
      <c r="R118" s="296"/>
      <c r="S118" s="296"/>
      <c r="T118" s="297"/>
      <c r="U118" s="34"/>
      <c r="V118" s="34"/>
      <c r="W118" s="35" t="s">
        <v>68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188</v>
      </c>
      <c r="AG118" s="67"/>
      <c r="AJ118" s="71" t="s">
        <v>70</v>
      </c>
      <c r="AK118" s="71">
        <v>1</v>
      </c>
      <c r="BB118" s="147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8"/>
      <c r="B119" s="291"/>
      <c r="C119" s="291"/>
      <c r="D119" s="291"/>
      <c r="E119" s="291"/>
      <c r="F119" s="291"/>
      <c r="G119" s="291"/>
      <c r="H119" s="291"/>
      <c r="I119" s="291"/>
      <c r="J119" s="291"/>
      <c r="K119" s="291"/>
      <c r="L119" s="291"/>
      <c r="M119" s="291"/>
      <c r="N119" s="291"/>
      <c r="O119" s="299"/>
      <c r="P119" s="306" t="s">
        <v>71</v>
      </c>
      <c r="Q119" s="307"/>
      <c r="R119" s="307"/>
      <c r="S119" s="307"/>
      <c r="T119" s="307"/>
      <c r="U119" s="307"/>
      <c r="V119" s="308"/>
      <c r="W119" s="37" t="s">
        <v>68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x14ac:dyDescent="0.2">
      <c r="A120" s="291"/>
      <c r="B120" s="291"/>
      <c r="C120" s="291"/>
      <c r="D120" s="291"/>
      <c r="E120" s="291"/>
      <c r="F120" s="291"/>
      <c r="G120" s="291"/>
      <c r="H120" s="291"/>
      <c r="I120" s="291"/>
      <c r="J120" s="291"/>
      <c r="K120" s="291"/>
      <c r="L120" s="291"/>
      <c r="M120" s="291"/>
      <c r="N120" s="291"/>
      <c r="O120" s="299"/>
      <c r="P120" s="306" t="s">
        <v>71</v>
      </c>
      <c r="Q120" s="307"/>
      <c r="R120" s="307"/>
      <c r="S120" s="307"/>
      <c r="T120" s="307"/>
      <c r="U120" s="307"/>
      <c r="V120" s="308"/>
      <c r="W120" s="37" t="s">
        <v>72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customHeight="1" x14ac:dyDescent="0.25">
      <c r="A121" s="290" t="s">
        <v>189</v>
      </c>
      <c r="B121" s="291"/>
      <c r="C121" s="291"/>
      <c r="D121" s="291"/>
      <c r="E121" s="291"/>
      <c r="F121" s="291"/>
      <c r="G121" s="291"/>
      <c r="H121" s="291"/>
      <c r="I121" s="291"/>
      <c r="J121" s="291"/>
      <c r="K121" s="291"/>
      <c r="L121" s="291"/>
      <c r="M121" s="291"/>
      <c r="N121" s="291"/>
      <c r="O121" s="291"/>
      <c r="P121" s="291"/>
      <c r="Q121" s="291"/>
      <c r="R121" s="291"/>
      <c r="S121" s="291"/>
      <c r="T121" s="291"/>
      <c r="U121" s="291"/>
      <c r="V121" s="291"/>
      <c r="W121" s="291"/>
      <c r="X121" s="291"/>
      <c r="Y121" s="291"/>
      <c r="Z121" s="291"/>
      <c r="AA121" s="279"/>
      <c r="AB121" s="279"/>
      <c r="AC121" s="279"/>
    </row>
    <row r="122" spans="1:68" ht="14.25" customHeight="1" x14ac:dyDescent="0.25">
      <c r="A122" s="309" t="s">
        <v>121</v>
      </c>
      <c r="B122" s="291"/>
      <c r="C122" s="291"/>
      <c r="D122" s="291"/>
      <c r="E122" s="291"/>
      <c r="F122" s="291"/>
      <c r="G122" s="291"/>
      <c r="H122" s="291"/>
      <c r="I122" s="291"/>
      <c r="J122" s="291"/>
      <c r="K122" s="291"/>
      <c r="L122" s="291"/>
      <c r="M122" s="291"/>
      <c r="N122" s="291"/>
      <c r="O122" s="291"/>
      <c r="P122" s="291"/>
      <c r="Q122" s="291"/>
      <c r="R122" s="291"/>
      <c r="S122" s="291"/>
      <c r="T122" s="291"/>
      <c r="U122" s="291"/>
      <c r="V122" s="291"/>
      <c r="W122" s="291"/>
      <c r="X122" s="291"/>
      <c r="Y122" s="291"/>
      <c r="Z122" s="291"/>
      <c r="AA122" s="280"/>
      <c r="AB122" s="280"/>
      <c r="AC122" s="280"/>
    </row>
    <row r="123" spans="1:68" ht="27" customHeight="1" x14ac:dyDescent="0.25">
      <c r="A123" s="54" t="s">
        <v>190</v>
      </c>
      <c r="B123" s="54" t="s">
        <v>191</v>
      </c>
      <c r="C123" s="31">
        <v>4301135555</v>
      </c>
      <c r="D123" s="293">
        <v>4607111034014</v>
      </c>
      <c r="E123" s="294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78</v>
      </c>
      <c r="L123" s="32" t="s">
        <v>66</v>
      </c>
      <c r="M123" s="33" t="s">
        <v>67</v>
      </c>
      <c r="N123" s="33"/>
      <c r="O123" s="32">
        <v>180</v>
      </c>
      <c r="P123" s="32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6"/>
      <c r="R123" s="296"/>
      <c r="S123" s="296"/>
      <c r="T123" s="297"/>
      <c r="U123" s="34"/>
      <c r="V123" s="34"/>
      <c r="W123" s="35" t="s">
        <v>68</v>
      </c>
      <c r="X123" s="284">
        <v>140</v>
      </c>
      <c r="Y123" s="285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48" t="s">
        <v>192</v>
      </c>
      <c r="AG123" s="67"/>
      <c r="AJ123" s="71" t="s">
        <v>70</v>
      </c>
      <c r="AK123" s="71">
        <v>1</v>
      </c>
      <c r="BB123" s="149" t="s">
        <v>80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ht="27" customHeight="1" x14ac:dyDescent="0.25">
      <c r="A124" s="54" t="s">
        <v>193</v>
      </c>
      <c r="B124" s="54" t="s">
        <v>194</v>
      </c>
      <c r="C124" s="31">
        <v>4301135532</v>
      </c>
      <c r="D124" s="293">
        <v>4607111033994</v>
      </c>
      <c r="E124" s="294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30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6"/>
      <c r="R124" s="296"/>
      <c r="S124" s="296"/>
      <c r="T124" s="297"/>
      <c r="U124" s="34"/>
      <c r="V124" s="34"/>
      <c r="W124" s="35" t="s">
        <v>68</v>
      </c>
      <c r="X124" s="284">
        <v>140</v>
      </c>
      <c r="Y124" s="285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50" t="s">
        <v>139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518.50400000000002</v>
      </c>
      <c r="BN124" s="67">
        <f>IFERROR(Y124*I124,"0")</f>
        <v>518.50400000000002</v>
      </c>
      <c r="BO124" s="67">
        <f>IFERROR(X124/J124,"0")</f>
        <v>2</v>
      </c>
      <c r="BP124" s="67">
        <f>IFERROR(Y124/J124,"0")</f>
        <v>2</v>
      </c>
    </row>
    <row r="125" spans="1:68" x14ac:dyDescent="0.2">
      <c r="A125" s="298"/>
      <c r="B125" s="291"/>
      <c r="C125" s="291"/>
      <c r="D125" s="291"/>
      <c r="E125" s="291"/>
      <c r="F125" s="291"/>
      <c r="G125" s="291"/>
      <c r="H125" s="291"/>
      <c r="I125" s="291"/>
      <c r="J125" s="291"/>
      <c r="K125" s="291"/>
      <c r="L125" s="291"/>
      <c r="M125" s="291"/>
      <c r="N125" s="291"/>
      <c r="O125" s="299"/>
      <c r="P125" s="306" t="s">
        <v>71</v>
      </c>
      <c r="Q125" s="307"/>
      <c r="R125" s="307"/>
      <c r="S125" s="307"/>
      <c r="T125" s="307"/>
      <c r="U125" s="307"/>
      <c r="V125" s="308"/>
      <c r="W125" s="37" t="s">
        <v>68</v>
      </c>
      <c r="X125" s="286">
        <f>IFERROR(SUM(X123:X124),"0")</f>
        <v>280</v>
      </c>
      <c r="Y125" s="286">
        <f>IFERROR(SUM(Y123:Y124),"0")</f>
        <v>280</v>
      </c>
      <c r="Z125" s="286">
        <f>IFERROR(IF(Z123="",0,Z123),"0")+IFERROR(IF(Z124="",0,Z124),"0")</f>
        <v>5.0064000000000002</v>
      </c>
      <c r="AA125" s="287"/>
      <c r="AB125" s="287"/>
      <c r="AC125" s="287"/>
    </row>
    <row r="126" spans="1:68" x14ac:dyDescent="0.2">
      <c r="A126" s="291"/>
      <c r="B126" s="291"/>
      <c r="C126" s="291"/>
      <c r="D126" s="291"/>
      <c r="E126" s="291"/>
      <c r="F126" s="291"/>
      <c r="G126" s="291"/>
      <c r="H126" s="291"/>
      <c r="I126" s="291"/>
      <c r="J126" s="291"/>
      <c r="K126" s="291"/>
      <c r="L126" s="291"/>
      <c r="M126" s="291"/>
      <c r="N126" s="291"/>
      <c r="O126" s="299"/>
      <c r="P126" s="306" t="s">
        <v>71</v>
      </c>
      <c r="Q126" s="307"/>
      <c r="R126" s="307"/>
      <c r="S126" s="307"/>
      <c r="T126" s="307"/>
      <c r="U126" s="307"/>
      <c r="V126" s="308"/>
      <c r="W126" s="37" t="s">
        <v>72</v>
      </c>
      <c r="X126" s="286">
        <f>IFERROR(SUMPRODUCT(X123:X124*H123:H124),"0")</f>
        <v>840</v>
      </c>
      <c r="Y126" s="286">
        <f>IFERROR(SUMPRODUCT(Y123:Y124*H123:H124),"0")</f>
        <v>840</v>
      </c>
      <c r="Z126" s="37"/>
      <c r="AA126" s="287"/>
      <c r="AB126" s="287"/>
      <c r="AC126" s="287"/>
    </row>
    <row r="127" spans="1:68" ht="16.5" customHeight="1" x14ac:dyDescent="0.25">
      <c r="A127" s="290" t="s">
        <v>195</v>
      </c>
      <c r="B127" s="291"/>
      <c r="C127" s="291"/>
      <c r="D127" s="291"/>
      <c r="E127" s="291"/>
      <c r="F127" s="291"/>
      <c r="G127" s="291"/>
      <c r="H127" s="291"/>
      <c r="I127" s="291"/>
      <c r="J127" s="291"/>
      <c r="K127" s="291"/>
      <c r="L127" s="291"/>
      <c r="M127" s="291"/>
      <c r="N127" s="291"/>
      <c r="O127" s="291"/>
      <c r="P127" s="291"/>
      <c r="Q127" s="291"/>
      <c r="R127" s="291"/>
      <c r="S127" s="291"/>
      <c r="T127" s="291"/>
      <c r="U127" s="291"/>
      <c r="V127" s="291"/>
      <c r="W127" s="291"/>
      <c r="X127" s="291"/>
      <c r="Y127" s="291"/>
      <c r="Z127" s="291"/>
      <c r="AA127" s="279"/>
      <c r="AB127" s="279"/>
      <c r="AC127" s="279"/>
    </row>
    <row r="128" spans="1:68" ht="14.25" customHeight="1" x14ac:dyDescent="0.25">
      <c r="A128" s="309" t="s">
        <v>121</v>
      </c>
      <c r="B128" s="291"/>
      <c r="C128" s="291"/>
      <c r="D128" s="291"/>
      <c r="E128" s="291"/>
      <c r="F128" s="291"/>
      <c r="G128" s="291"/>
      <c r="H128" s="291"/>
      <c r="I128" s="291"/>
      <c r="J128" s="291"/>
      <c r="K128" s="291"/>
      <c r="L128" s="291"/>
      <c r="M128" s="291"/>
      <c r="N128" s="291"/>
      <c r="O128" s="291"/>
      <c r="P128" s="291"/>
      <c r="Q128" s="291"/>
      <c r="R128" s="291"/>
      <c r="S128" s="291"/>
      <c r="T128" s="291"/>
      <c r="U128" s="291"/>
      <c r="V128" s="291"/>
      <c r="W128" s="291"/>
      <c r="X128" s="291"/>
      <c r="Y128" s="291"/>
      <c r="Z128" s="291"/>
      <c r="AA128" s="280"/>
      <c r="AB128" s="280"/>
      <c r="AC128" s="280"/>
    </row>
    <row r="129" spans="1:68" ht="27" customHeight="1" x14ac:dyDescent="0.25">
      <c r="A129" s="54" t="s">
        <v>196</v>
      </c>
      <c r="B129" s="54" t="s">
        <v>197</v>
      </c>
      <c r="C129" s="31">
        <v>4301135824</v>
      </c>
      <c r="D129" s="293">
        <v>4607111039095</v>
      </c>
      <c r="E129" s="294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78</v>
      </c>
      <c r="L129" s="32" t="s">
        <v>66</v>
      </c>
      <c r="M129" s="33" t="s">
        <v>67</v>
      </c>
      <c r="N129" s="33"/>
      <c r="O129" s="32">
        <v>180</v>
      </c>
      <c r="P129" s="445" t="s">
        <v>198</v>
      </c>
      <c r="Q129" s="296"/>
      <c r="R129" s="296"/>
      <c r="S129" s="296"/>
      <c r="T129" s="297"/>
      <c r="U129" s="34"/>
      <c r="V129" s="34"/>
      <c r="W129" s="35" t="s">
        <v>68</v>
      </c>
      <c r="X129" s="284">
        <v>210</v>
      </c>
      <c r="Y129" s="285">
        <f>IFERROR(IF(X129="","",X129),"")</f>
        <v>210</v>
      </c>
      <c r="Z129" s="36">
        <f>IFERROR(IF(X129="","",X129*0.01788),"")</f>
        <v>3.7547999999999999</v>
      </c>
      <c r="AA129" s="56"/>
      <c r="AB129" s="57"/>
      <c r="AC129" s="152" t="s">
        <v>199</v>
      </c>
      <c r="AG129" s="67"/>
      <c r="AJ129" s="71" t="s">
        <v>70</v>
      </c>
      <c r="AK129" s="71">
        <v>1</v>
      </c>
      <c r="BB129" s="153" t="s">
        <v>80</v>
      </c>
      <c r="BM129" s="67">
        <f>IFERROR(X129*I129,"0")</f>
        <v>787.08</v>
      </c>
      <c r="BN129" s="67">
        <f>IFERROR(Y129*I129,"0")</f>
        <v>787.08</v>
      </c>
      <c r="BO129" s="67">
        <f>IFERROR(X129/J129,"0")</f>
        <v>3</v>
      </c>
      <c r="BP129" s="67">
        <f>IFERROR(Y129/J129,"0")</f>
        <v>3</v>
      </c>
    </row>
    <row r="130" spans="1:68" ht="16.5" customHeight="1" x14ac:dyDescent="0.25">
      <c r="A130" s="54" t="s">
        <v>200</v>
      </c>
      <c r="B130" s="54" t="s">
        <v>201</v>
      </c>
      <c r="C130" s="31">
        <v>4301135550</v>
      </c>
      <c r="D130" s="293">
        <v>4607111034199</v>
      </c>
      <c r="E130" s="294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38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6"/>
      <c r="R130" s="296"/>
      <c r="S130" s="296"/>
      <c r="T130" s="297"/>
      <c r="U130" s="34"/>
      <c r="V130" s="34"/>
      <c r="W130" s="35" t="s">
        <v>68</v>
      </c>
      <c r="X130" s="284">
        <v>210</v>
      </c>
      <c r="Y130" s="285">
        <f>IFERROR(IF(X130="","",X130),"")</f>
        <v>210</v>
      </c>
      <c r="Z130" s="36">
        <f>IFERROR(IF(X130="","",X130*0.01788),"")</f>
        <v>3.7547999999999999</v>
      </c>
      <c r="AA130" s="56"/>
      <c r="AB130" s="57"/>
      <c r="AC130" s="154" t="s">
        <v>202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777.75599999999997</v>
      </c>
      <c r="BN130" s="67">
        <f>IFERROR(Y130*I130,"0")</f>
        <v>777.75599999999997</v>
      </c>
      <c r="BO130" s="67">
        <f>IFERROR(X130/J130,"0")</f>
        <v>3</v>
      </c>
      <c r="BP130" s="67">
        <f>IFERROR(Y130/J130,"0")</f>
        <v>3</v>
      </c>
    </row>
    <row r="131" spans="1:68" x14ac:dyDescent="0.2">
      <c r="A131" s="298"/>
      <c r="B131" s="291"/>
      <c r="C131" s="291"/>
      <c r="D131" s="291"/>
      <c r="E131" s="291"/>
      <c r="F131" s="291"/>
      <c r="G131" s="291"/>
      <c r="H131" s="291"/>
      <c r="I131" s="291"/>
      <c r="J131" s="291"/>
      <c r="K131" s="291"/>
      <c r="L131" s="291"/>
      <c r="M131" s="291"/>
      <c r="N131" s="291"/>
      <c r="O131" s="299"/>
      <c r="P131" s="306" t="s">
        <v>71</v>
      </c>
      <c r="Q131" s="307"/>
      <c r="R131" s="307"/>
      <c r="S131" s="307"/>
      <c r="T131" s="307"/>
      <c r="U131" s="307"/>
      <c r="V131" s="308"/>
      <c r="W131" s="37" t="s">
        <v>68</v>
      </c>
      <c r="X131" s="286">
        <f>IFERROR(SUM(X129:X130),"0")</f>
        <v>420</v>
      </c>
      <c r="Y131" s="286">
        <f>IFERROR(SUM(Y129:Y130),"0")</f>
        <v>420</v>
      </c>
      <c r="Z131" s="286">
        <f>IFERROR(IF(Z129="",0,Z129),"0")+IFERROR(IF(Z130="",0,Z130),"0")</f>
        <v>7.5095999999999998</v>
      </c>
      <c r="AA131" s="287"/>
      <c r="AB131" s="287"/>
      <c r="AC131" s="287"/>
    </row>
    <row r="132" spans="1:68" x14ac:dyDescent="0.2">
      <c r="A132" s="291"/>
      <c r="B132" s="291"/>
      <c r="C132" s="291"/>
      <c r="D132" s="291"/>
      <c r="E132" s="291"/>
      <c r="F132" s="291"/>
      <c r="G132" s="291"/>
      <c r="H132" s="291"/>
      <c r="I132" s="291"/>
      <c r="J132" s="291"/>
      <c r="K132" s="291"/>
      <c r="L132" s="291"/>
      <c r="M132" s="291"/>
      <c r="N132" s="291"/>
      <c r="O132" s="299"/>
      <c r="P132" s="306" t="s">
        <v>71</v>
      </c>
      <c r="Q132" s="307"/>
      <c r="R132" s="307"/>
      <c r="S132" s="307"/>
      <c r="T132" s="307"/>
      <c r="U132" s="307"/>
      <c r="V132" s="308"/>
      <c r="W132" s="37" t="s">
        <v>72</v>
      </c>
      <c r="X132" s="286">
        <f>IFERROR(SUMPRODUCT(X129:X130*H129:H130),"0")</f>
        <v>1260</v>
      </c>
      <c r="Y132" s="286">
        <f>IFERROR(SUMPRODUCT(Y129:Y130*H129:H130),"0")</f>
        <v>1260</v>
      </c>
      <c r="Z132" s="37"/>
      <c r="AA132" s="287"/>
      <c r="AB132" s="287"/>
      <c r="AC132" s="287"/>
    </row>
    <row r="133" spans="1:68" ht="16.5" customHeight="1" x14ac:dyDescent="0.25">
      <c r="A133" s="290" t="s">
        <v>203</v>
      </c>
      <c r="B133" s="291"/>
      <c r="C133" s="291"/>
      <c r="D133" s="291"/>
      <c r="E133" s="291"/>
      <c r="F133" s="291"/>
      <c r="G133" s="291"/>
      <c r="H133" s="291"/>
      <c r="I133" s="291"/>
      <c r="J133" s="291"/>
      <c r="K133" s="291"/>
      <c r="L133" s="291"/>
      <c r="M133" s="291"/>
      <c r="N133" s="291"/>
      <c r="O133" s="291"/>
      <c r="P133" s="291"/>
      <c r="Q133" s="291"/>
      <c r="R133" s="291"/>
      <c r="S133" s="291"/>
      <c r="T133" s="291"/>
      <c r="U133" s="291"/>
      <c r="V133" s="291"/>
      <c r="W133" s="291"/>
      <c r="X133" s="291"/>
      <c r="Y133" s="291"/>
      <c r="Z133" s="291"/>
      <c r="AA133" s="279"/>
      <c r="AB133" s="279"/>
      <c r="AC133" s="279"/>
    </row>
    <row r="134" spans="1:68" ht="14.25" customHeight="1" x14ac:dyDescent="0.25">
      <c r="A134" s="309" t="s">
        <v>121</v>
      </c>
      <c r="B134" s="291"/>
      <c r="C134" s="291"/>
      <c r="D134" s="291"/>
      <c r="E134" s="291"/>
      <c r="F134" s="291"/>
      <c r="G134" s="291"/>
      <c r="H134" s="291"/>
      <c r="I134" s="291"/>
      <c r="J134" s="291"/>
      <c r="K134" s="291"/>
      <c r="L134" s="291"/>
      <c r="M134" s="291"/>
      <c r="N134" s="291"/>
      <c r="O134" s="291"/>
      <c r="P134" s="291"/>
      <c r="Q134" s="291"/>
      <c r="R134" s="291"/>
      <c r="S134" s="291"/>
      <c r="T134" s="291"/>
      <c r="U134" s="291"/>
      <c r="V134" s="291"/>
      <c r="W134" s="291"/>
      <c r="X134" s="291"/>
      <c r="Y134" s="291"/>
      <c r="Z134" s="291"/>
      <c r="AA134" s="280"/>
      <c r="AB134" s="280"/>
      <c r="AC134" s="280"/>
    </row>
    <row r="135" spans="1:68" ht="27" customHeight="1" x14ac:dyDescent="0.25">
      <c r="A135" s="54" t="s">
        <v>204</v>
      </c>
      <c r="B135" s="54" t="s">
        <v>205</v>
      </c>
      <c r="C135" s="31">
        <v>4301135753</v>
      </c>
      <c r="D135" s="293">
        <v>4620207490914</v>
      </c>
      <c r="E135" s="294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78</v>
      </c>
      <c r="L135" s="32" t="s">
        <v>66</v>
      </c>
      <c r="M135" s="33" t="s">
        <v>67</v>
      </c>
      <c r="N135" s="33"/>
      <c r="O135" s="32">
        <v>180</v>
      </c>
      <c r="P135" s="34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6"/>
      <c r="R135" s="296"/>
      <c r="S135" s="296"/>
      <c r="T135" s="297"/>
      <c r="U135" s="34"/>
      <c r="V135" s="34"/>
      <c r="W135" s="35" t="s">
        <v>68</v>
      </c>
      <c r="X135" s="284">
        <v>140</v>
      </c>
      <c r="Y135" s="285">
        <f>IFERROR(IF(X135="","",X135),"")</f>
        <v>140</v>
      </c>
      <c r="Z135" s="36">
        <f>IFERROR(IF(X135="","",X135*0.01788),"")</f>
        <v>2.5032000000000001</v>
      </c>
      <c r="AA135" s="56"/>
      <c r="AB135" s="57"/>
      <c r="AC135" s="156" t="s">
        <v>192</v>
      </c>
      <c r="AG135" s="67"/>
      <c r="AJ135" s="71" t="s">
        <v>70</v>
      </c>
      <c r="AK135" s="71">
        <v>1</v>
      </c>
      <c r="BB135" s="157" t="s">
        <v>80</v>
      </c>
      <c r="BM135" s="67">
        <f>IFERROR(X135*I135,"0")</f>
        <v>375.20000000000005</v>
      </c>
      <c r="BN135" s="67">
        <f>IFERROR(Y135*I135,"0")</f>
        <v>375.20000000000005</v>
      </c>
      <c r="BO135" s="67">
        <f>IFERROR(X135/J135,"0")</f>
        <v>2</v>
      </c>
      <c r="BP135" s="67">
        <f>IFERROR(Y135/J135,"0")</f>
        <v>2</v>
      </c>
    </row>
    <row r="136" spans="1:68" ht="27" customHeight="1" x14ac:dyDescent="0.25">
      <c r="A136" s="54" t="s">
        <v>206</v>
      </c>
      <c r="B136" s="54" t="s">
        <v>207</v>
      </c>
      <c r="C136" s="31">
        <v>4301135778</v>
      </c>
      <c r="D136" s="293">
        <v>4620207490853</v>
      </c>
      <c r="E136" s="294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32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6"/>
      <c r="R136" s="296"/>
      <c r="S136" s="296"/>
      <c r="T136" s="297"/>
      <c r="U136" s="34"/>
      <c r="V136" s="34"/>
      <c r="W136" s="35" t="s">
        <v>68</v>
      </c>
      <c r="X136" s="284">
        <v>140</v>
      </c>
      <c r="Y136" s="285">
        <f>IFERROR(IF(X136="","",X136),"")</f>
        <v>140</v>
      </c>
      <c r="Z136" s="36">
        <f>IFERROR(IF(X136="","",X136*0.01788),"")</f>
        <v>2.5032000000000001</v>
      </c>
      <c r="AA136" s="56"/>
      <c r="AB136" s="57"/>
      <c r="AC136" s="158" t="s">
        <v>192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375.20000000000005</v>
      </c>
      <c r="BN136" s="67">
        <f>IFERROR(Y136*I136,"0")</f>
        <v>375.20000000000005</v>
      </c>
      <c r="BO136" s="67">
        <f>IFERROR(X136/J136,"0")</f>
        <v>2</v>
      </c>
      <c r="BP136" s="67">
        <f>IFERROR(Y136/J136,"0")</f>
        <v>2</v>
      </c>
    </row>
    <row r="137" spans="1:68" x14ac:dyDescent="0.2">
      <c r="A137" s="298"/>
      <c r="B137" s="291"/>
      <c r="C137" s="291"/>
      <c r="D137" s="291"/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9"/>
      <c r="P137" s="306" t="s">
        <v>71</v>
      </c>
      <c r="Q137" s="307"/>
      <c r="R137" s="307"/>
      <c r="S137" s="307"/>
      <c r="T137" s="307"/>
      <c r="U137" s="307"/>
      <c r="V137" s="308"/>
      <c r="W137" s="37" t="s">
        <v>68</v>
      </c>
      <c r="X137" s="286">
        <f>IFERROR(SUM(X135:X136),"0")</f>
        <v>280</v>
      </c>
      <c r="Y137" s="286">
        <f>IFERROR(SUM(Y135:Y136),"0")</f>
        <v>280</v>
      </c>
      <c r="Z137" s="286">
        <f>IFERROR(IF(Z135="",0,Z135),"0")+IFERROR(IF(Z136="",0,Z136),"0")</f>
        <v>5.0064000000000002</v>
      </c>
      <c r="AA137" s="287"/>
      <c r="AB137" s="287"/>
      <c r="AC137" s="287"/>
    </row>
    <row r="138" spans="1:68" x14ac:dyDescent="0.2">
      <c r="A138" s="291"/>
      <c r="B138" s="291"/>
      <c r="C138" s="291"/>
      <c r="D138" s="291"/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9"/>
      <c r="P138" s="306" t="s">
        <v>71</v>
      </c>
      <c r="Q138" s="307"/>
      <c r="R138" s="307"/>
      <c r="S138" s="307"/>
      <c r="T138" s="307"/>
      <c r="U138" s="307"/>
      <c r="V138" s="308"/>
      <c r="W138" s="37" t="s">
        <v>72</v>
      </c>
      <c r="X138" s="286">
        <f>IFERROR(SUMPRODUCT(X135:X136*H135:H136),"0")</f>
        <v>672</v>
      </c>
      <c r="Y138" s="286">
        <f>IFERROR(SUMPRODUCT(Y135:Y136*H135:H136),"0")</f>
        <v>672</v>
      </c>
      <c r="Z138" s="37"/>
      <c r="AA138" s="287"/>
      <c r="AB138" s="287"/>
      <c r="AC138" s="287"/>
    </row>
    <row r="139" spans="1:68" ht="16.5" customHeight="1" x14ac:dyDescent="0.25">
      <c r="A139" s="290" t="s">
        <v>208</v>
      </c>
      <c r="B139" s="291"/>
      <c r="C139" s="291"/>
      <c r="D139" s="291"/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1"/>
      <c r="P139" s="291"/>
      <c r="Q139" s="291"/>
      <c r="R139" s="291"/>
      <c r="S139" s="291"/>
      <c r="T139" s="291"/>
      <c r="U139" s="291"/>
      <c r="V139" s="291"/>
      <c r="W139" s="291"/>
      <c r="X139" s="291"/>
      <c r="Y139" s="291"/>
      <c r="Z139" s="291"/>
      <c r="AA139" s="279"/>
      <c r="AB139" s="279"/>
      <c r="AC139" s="279"/>
    </row>
    <row r="140" spans="1:68" ht="14.25" customHeight="1" x14ac:dyDescent="0.25">
      <c r="A140" s="309" t="s">
        <v>121</v>
      </c>
      <c r="B140" s="291"/>
      <c r="C140" s="291"/>
      <c r="D140" s="291"/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  <c r="P140" s="291"/>
      <c r="Q140" s="291"/>
      <c r="R140" s="291"/>
      <c r="S140" s="291"/>
      <c r="T140" s="291"/>
      <c r="U140" s="291"/>
      <c r="V140" s="291"/>
      <c r="W140" s="291"/>
      <c r="X140" s="291"/>
      <c r="Y140" s="291"/>
      <c r="Z140" s="291"/>
      <c r="AA140" s="280"/>
      <c r="AB140" s="280"/>
      <c r="AC140" s="280"/>
    </row>
    <row r="141" spans="1:68" ht="27" customHeight="1" x14ac:dyDescent="0.25">
      <c r="A141" s="54" t="s">
        <v>209</v>
      </c>
      <c r="B141" s="54" t="s">
        <v>210</v>
      </c>
      <c r="C141" s="31">
        <v>4301135570</v>
      </c>
      <c r="D141" s="293">
        <v>4607111035806</v>
      </c>
      <c r="E141" s="294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78</v>
      </c>
      <c r="L141" s="32" t="s">
        <v>66</v>
      </c>
      <c r="M141" s="33" t="s">
        <v>67</v>
      </c>
      <c r="N141" s="33"/>
      <c r="O141" s="32">
        <v>180</v>
      </c>
      <c r="P141" s="39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6"/>
      <c r="R141" s="296"/>
      <c r="S141" s="296"/>
      <c r="T141" s="297"/>
      <c r="U141" s="34"/>
      <c r="V141" s="34"/>
      <c r="W141" s="35" t="s">
        <v>68</v>
      </c>
      <c r="X141" s="284">
        <v>0</v>
      </c>
      <c r="Y141" s="28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211</v>
      </c>
      <c r="AG141" s="67"/>
      <c r="AJ141" s="71" t="s">
        <v>70</v>
      </c>
      <c r="AK141" s="71">
        <v>1</v>
      </c>
      <c r="BB141" s="161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8"/>
      <c r="B142" s="291"/>
      <c r="C142" s="291"/>
      <c r="D142" s="291"/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9"/>
      <c r="P142" s="306" t="s">
        <v>71</v>
      </c>
      <c r="Q142" s="307"/>
      <c r="R142" s="307"/>
      <c r="S142" s="307"/>
      <c r="T142" s="307"/>
      <c r="U142" s="307"/>
      <c r="V142" s="308"/>
      <c r="W142" s="37" t="s">
        <v>68</v>
      </c>
      <c r="X142" s="286">
        <f>IFERROR(SUM(X141:X141),"0")</f>
        <v>0</v>
      </c>
      <c r="Y142" s="286">
        <f>IFERROR(SUM(Y141:Y141),"0")</f>
        <v>0</v>
      </c>
      <c r="Z142" s="286">
        <f>IFERROR(IF(Z141="",0,Z141),"0")</f>
        <v>0</v>
      </c>
      <c r="AA142" s="287"/>
      <c r="AB142" s="287"/>
      <c r="AC142" s="287"/>
    </row>
    <row r="143" spans="1:68" x14ac:dyDescent="0.2">
      <c r="A143" s="291"/>
      <c r="B143" s="291"/>
      <c r="C143" s="291"/>
      <c r="D143" s="291"/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9"/>
      <c r="P143" s="306" t="s">
        <v>71</v>
      </c>
      <c r="Q143" s="307"/>
      <c r="R143" s="307"/>
      <c r="S143" s="307"/>
      <c r="T143" s="307"/>
      <c r="U143" s="307"/>
      <c r="V143" s="308"/>
      <c r="W143" s="37" t="s">
        <v>72</v>
      </c>
      <c r="X143" s="286">
        <f>IFERROR(SUMPRODUCT(X141:X141*H141:H141),"0")</f>
        <v>0</v>
      </c>
      <c r="Y143" s="286">
        <f>IFERROR(SUMPRODUCT(Y141:Y141*H141:H141),"0")</f>
        <v>0</v>
      </c>
      <c r="Z143" s="37"/>
      <c r="AA143" s="287"/>
      <c r="AB143" s="287"/>
      <c r="AC143" s="287"/>
    </row>
    <row r="144" spans="1:68" ht="16.5" customHeight="1" x14ac:dyDescent="0.25">
      <c r="A144" s="290" t="s">
        <v>212</v>
      </c>
      <c r="B144" s="291"/>
      <c r="C144" s="291"/>
      <c r="D144" s="291"/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1"/>
      <c r="P144" s="291"/>
      <c r="Q144" s="291"/>
      <c r="R144" s="291"/>
      <c r="S144" s="291"/>
      <c r="T144" s="291"/>
      <c r="U144" s="291"/>
      <c r="V144" s="291"/>
      <c r="W144" s="291"/>
      <c r="X144" s="291"/>
      <c r="Y144" s="291"/>
      <c r="Z144" s="291"/>
      <c r="AA144" s="279"/>
      <c r="AB144" s="279"/>
      <c r="AC144" s="279"/>
    </row>
    <row r="145" spans="1:68" ht="14.25" customHeight="1" x14ac:dyDescent="0.25">
      <c r="A145" s="309" t="s">
        <v>121</v>
      </c>
      <c r="B145" s="291"/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80"/>
      <c r="AB145" s="280"/>
      <c r="AC145" s="280"/>
    </row>
    <row r="146" spans="1:68" ht="16.5" customHeight="1" x14ac:dyDescent="0.25">
      <c r="A146" s="54" t="s">
        <v>213</v>
      </c>
      <c r="B146" s="54" t="s">
        <v>214</v>
      </c>
      <c r="C146" s="31">
        <v>4301135607</v>
      </c>
      <c r="D146" s="293">
        <v>4607111039613</v>
      </c>
      <c r="E146" s="294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78</v>
      </c>
      <c r="L146" s="32" t="s">
        <v>66</v>
      </c>
      <c r="M146" s="33" t="s">
        <v>67</v>
      </c>
      <c r="N146" s="33"/>
      <c r="O146" s="32">
        <v>180</v>
      </c>
      <c r="P146" s="3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6"/>
      <c r="R146" s="296"/>
      <c r="S146" s="296"/>
      <c r="T146" s="297"/>
      <c r="U146" s="34"/>
      <c r="V146" s="34"/>
      <c r="W146" s="35" t="s">
        <v>68</v>
      </c>
      <c r="X146" s="284">
        <v>0</v>
      </c>
      <c r="Y146" s="28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199</v>
      </c>
      <c r="AG146" s="67"/>
      <c r="AJ146" s="71" t="s">
        <v>70</v>
      </c>
      <c r="AK146" s="71">
        <v>1</v>
      </c>
      <c r="BB146" s="163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8"/>
      <c r="B147" s="291"/>
      <c r="C147" s="291"/>
      <c r="D147" s="291"/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9"/>
      <c r="P147" s="306" t="s">
        <v>71</v>
      </c>
      <c r="Q147" s="307"/>
      <c r="R147" s="307"/>
      <c r="S147" s="307"/>
      <c r="T147" s="307"/>
      <c r="U147" s="307"/>
      <c r="V147" s="308"/>
      <c r="W147" s="37" t="s">
        <v>68</v>
      </c>
      <c r="X147" s="286">
        <f>IFERROR(SUM(X146:X146),"0")</f>
        <v>0</v>
      </c>
      <c r="Y147" s="286">
        <f>IFERROR(SUM(Y146:Y146),"0")</f>
        <v>0</v>
      </c>
      <c r="Z147" s="286">
        <f>IFERROR(IF(Z146="",0,Z146),"0")</f>
        <v>0</v>
      </c>
      <c r="AA147" s="287"/>
      <c r="AB147" s="287"/>
      <c r="AC147" s="287"/>
    </row>
    <row r="148" spans="1:68" x14ac:dyDescent="0.2">
      <c r="A148" s="291"/>
      <c r="B148" s="291"/>
      <c r="C148" s="291"/>
      <c r="D148" s="291"/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9"/>
      <c r="P148" s="306" t="s">
        <v>71</v>
      </c>
      <c r="Q148" s="307"/>
      <c r="R148" s="307"/>
      <c r="S148" s="307"/>
      <c r="T148" s="307"/>
      <c r="U148" s="307"/>
      <c r="V148" s="308"/>
      <c r="W148" s="37" t="s">
        <v>72</v>
      </c>
      <c r="X148" s="286">
        <f>IFERROR(SUMPRODUCT(X146:X146*H146:H146),"0")</f>
        <v>0</v>
      </c>
      <c r="Y148" s="286">
        <f>IFERROR(SUMPRODUCT(Y146:Y146*H146:H146),"0")</f>
        <v>0</v>
      </c>
      <c r="Z148" s="37"/>
      <c r="AA148" s="287"/>
      <c r="AB148" s="287"/>
      <c r="AC148" s="287"/>
    </row>
    <row r="149" spans="1:68" ht="16.5" customHeight="1" x14ac:dyDescent="0.25">
      <c r="A149" s="290" t="s">
        <v>215</v>
      </c>
      <c r="B149" s="291"/>
      <c r="C149" s="291"/>
      <c r="D149" s="291"/>
      <c r="E149" s="291"/>
      <c r="F149" s="291"/>
      <c r="G149" s="291"/>
      <c r="H149" s="291"/>
      <c r="I149" s="291"/>
      <c r="J149" s="291"/>
      <c r="K149" s="291"/>
      <c r="L149" s="291"/>
      <c r="M149" s="291"/>
      <c r="N149" s="291"/>
      <c r="O149" s="291"/>
      <c r="P149" s="291"/>
      <c r="Q149" s="291"/>
      <c r="R149" s="291"/>
      <c r="S149" s="291"/>
      <c r="T149" s="291"/>
      <c r="U149" s="291"/>
      <c r="V149" s="291"/>
      <c r="W149" s="291"/>
      <c r="X149" s="291"/>
      <c r="Y149" s="291"/>
      <c r="Z149" s="291"/>
      <c r="AA149" s="279"/>
      <c r="AB149" s="279"/>
      <c r="AC149" s="279"/>
    </row>
    <row r="150" spans="1:68" ht="14.25" customHeight="1" x14ac:dyDescent="0.25">
      <c r="A150" s="309" t="s">
        <v>184</v>
      </c>
      <c r="B150" s="291"/>
      <c r="C150" s="291"/>
      <c r="D150" s="291"/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  <c r="P150" s="291"/>
      <c r="Q150" s="291"/>
      <c r="R150" s="291"/>
      <c r="S150" s="291"/>
      <c r="T150" s="291"/>
      <c r="U150" s="291"/>
      <c r="V150" s="291"/>
      <c r="W150" s="291"/>
      <c r="X150" s="291"/>
      <c r="Y150" s="291"/>
      <c r="Z150" s="291"/>
      <c r="AA150" s="280"/>
      <c r="AB150" s="280"/>
      <c r="AC150" s="280"/>
    </row>
    <row r="151" spans="1:68" ht="27" customHeight="1" x14ac:dyDescent="0.25">
      <c r="A151" s="54" t="s">
        <v>216</v>
      </c>
      <c r="B151" s="54" t="s">
        <v>217</v>
      </c>
      <c r="C151" s="31">
        <v>4301135540</v>
      </c>
      <c r="D151" s="293">
        <v>4607111035646</v>
      </c>
      <c r="E151" s="294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66</v>
      </c>
      <c r="M151" s="33" t="s">
        <v>67</v>
      </c>
      <c r="N151" s="33"/>
      <c r="O151" s="32">
        <v>180</v>
      </c>
      <c r="P151" s="3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6"/>
      <c r="R151" s="296"/>
      <c r="S151" s="296"/>
      <c r="T151" s="297"/>
      <c r="U151" s="34"/>
      <c r="V151" s="34"/>
      <c r="W151" s="35" t="s">
        <v>68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70</v>
      </c>
      <c r="AK151" s="71">
        <v>1</v>
      </c>
      <c r="BB151" s="165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8"/>
      <c r="B152" s="291"/>
      <c r="C152" s="291"/>
      <c r="D152" s="291"/>
      <c r="E152" s="291"/>
      <c r="F152" s="291"/>
      <c r="G152" s="291"/>
      <c r="H152" s="291"/>
      <c r="I152" s="291"/>
      <c r="J152" s="291"/>
      <c r="K152" s="291"/>
      <c r="L152" s="291"/>
      <c r="M152" s="291"/>
      <c r="N152" s="291"/>
      <c r="O152" s="299"/>
      <c r="P152" s="306" t="s">
        <v>71</v>
      </c>
      <c r="Q152" s="307"/>
      <c r="R152" s="307"/>
      <c r="S152" s="307"/>
      <c r="T152" s="307"/>
      <c r="U152" s="307"/>
      <c r="V152" s="308"/>
      <c r="W152" s="37" t="s">
        <v>68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x14ac:dyDescent="0.2">
      <c r="A153" s="291"/>
      <c r="B153" s="291"/>
      <c r="C153" s="291"/>
      <c r="D153" s="291"/>
      <c r="E153" s="291"/>
      <c r="F153" s="291"/>
      <c r="G153" s="291"/>
      <c r="H153" s="291"/>
      <c r="I153" s="291"/>
      <c r="J153" s="291"/>
      <c r="K153" s="291"/>
      <c r="L153" s="291"/>
      <c r="M153" s="291"/>
      <c r="N153" s="291"/>
      <c r="O153" s="299"/>
      <c r="P153" s="306" t="s">
        <v>71</v>
      </c>
      <c r="Q153" s="307"/>
      <c r="R153" s="307"/>
      <c r="S153" s="307"/>
      <c r="T153" s="307"/>
      <c r="U153" s="307"/>
      <c r="V153" s="308"/>
      <c r="W153" s="37" t="s">
        <v>72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customHeight="1" x14ac:dyDescent="0.25">
      <c r="A154" s="290" t="s">
        <v>220</v>
      </c>
      <c r="B154" s="291"/>
      <c r="C154" s="291"/>
      <c r="D154" s="291"/>
      <c r="E154" s="291"/>
      <c r="F154" s="291"/>
      <c r="G154" s="291"/>
      <c r="H154" s="291"/>
      <c r="I154" s="291"/>
      <c r="J154" s="291"/>
      <c r="K154" s="291"/>
      <c r="L154" s="291"/>
      <c r="M154" s="291"/>
      <c r="N154" s="291"/>
      <c r="O154" s="291"/>
      <c r="P154" s="291"/>
      <c r="Q154" s="291"/>
      <c r="R154" s="291"/>
      <c r="S154" s="291"/>
      <c r="T154" s="291"/>
      <c r="U154" s="291"/>
      <c r="V154" s="291"/>
      <c r="W154" s="291"/>
      <c r="X154" s="291"/>
      <c r="Y154" s="291"/>
      <c r="Z154" s="291"/>
      <c r="AA154" s="279"/>
      <c r="AB154" s="279"/>
      <c r="AC154" s="279"/>
    </row>
    <row r="155" spans="1:68" ht="14.25" customHeight="1" x14ac:dyDescent="0.25">
      <c r="A155" s="309" t="s">
        <v>121</v>
      </c>
      <c r="B155" s="291"/>
      <c r="C155" s="291"/>
      <c r="D155" s="291"/>
      <c r="E155" s="291"/>
      <c r="F155" s="291"/>
      <c r="G155" s="291"/>
      <c r="H155" s="291"/>
      <c r="I155" s="291"/>
      <c r="J155" s="291"/>
      <c r="K155" s="291"/>
      <c r="L155" s="291"/>
      <c r="M155" s="291"/>
      <c r="N155" s="291"/>
      <c r="O155" s="291"/>
      <c r="P155" s="291"/>
      <c r="Q155" s="291"/>
      <c r="R155" s="291"/>
      <c r="S155" s="291"/>
      <c r="T155" s="291"/>
      <c r="U155" s="291"/>
      <c r="V155" s="291"/>
      <c r="W155" s="291"/>
      <c r="X155" s="291"/>
      <c r="Y155" s="291"/>
      <c r="Z155" s="291"/>
      <c r="AA155" s="280"/>
      <c r="AB155" s="280"/>
      <c r="AC155" s="280"/>
    </row>
    <row r="156" spans="1:68" ht="27" customHeight="1" x14ac:dyDescent="0.25">
      <c r="A156" s="54" t="s">
        <v>221</v>
      </c>
      <c r="B156" s="54" t="s">
        <v>222</v>
      </c>
      <c r="C156" s="31">
        <v>4301135591</v>
      </c>
      <c r="D156" s="293">
        <v>4607111036568</v>
      </c>
      <c r="E156" s="294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78</v>
      </c>
      <c r="L156" s="32" t="s">
        <v>66</v>
      </c>
      <c r="M156" s="33" t="s">
        <v>67</v>
      </c>
      <c r="N156" s="33"/>
      <c r="O156" s="32">
        <v>180</v>
      </c>
      <c r="P156" s="41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6"/>
      <c r="R156" s="296"/>
      <c r="S156" s="296"/>
      <c r="T156" s="297"/>
      <c r="U156" s="34"/>
      <c r="V156" s="34"/>
      <c r="W156" s="35" t="s">
        <v>68</v>
      </c>
      <c r="X156" s="284">
        <v>0</v>
      </c>
      <c r="Y156" s="28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223</v>
      </c>
      <c r="AG156" s="67"/>
      <c r="AJ156" s="71" t="s">
        <v>70</v>
      </c>
      <c r="AK156" s="71">
        <v>1</v>
      </c>
      <c r="BB156" s="167" t="s">
        <v>80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8"/>
      <c r="B157" s="291"/>
      <c r="C157" s="291"/>
      <c r="D157" s="291"/>
      <c r="E157" s="291"/>
      <c r="F157" s="291"/>
      <c r="G157" s="291"/>
      <c r="H157" s="291"/>
      <c r="I157" s="291"/>
      <c r="J157" s="291"/>
      <c r="K157" s="291"/>
      <c r="L157" s="291"/>
      <c r="M157" s="291"/>
      <c r="N157" s="291"/>
      <c r="O157" s="299"/>
      <c r="P157" s="306" t="s">
        <v>71</v>
      </c>
      <c r="Q157" s="307"/>
      <c r="R157" s="307"/>
      <c r="S157" s="307"/>
      <c r="T157" s="307"/>
      <c r="U157" s="307"/>
      <c r="V157" s="308"/>
      <c r="W157" s="37" t="s">
        <v>68</v>
      </c>
      <c r="X157" s="286">
        <f>IFERROR(SUM(X156:X156),"0")</f>
        <v>0</v>
      </c>
      <c r="Y157" s="286">
        <f>IFERROR(SUM(Y156:Y156),"0")</f>
        <v>0</v>
      </c>
      <c r="Z157" s="286">
        <f>IFERROR(IF(Z156="",0,Z156),"0")</f>
        <v>0</v>
      </c>
      <c r="AA157" s="287"/>
      <c r="AB157" s="287"/>
      <c r="AC157" s="287"/>
    </row>
    <row r="158" spans="1:68" x14ac:dyDescent="0.2">
      <c r="A158" s="291"/>
      <c r="B158" s="291"/>
      <c r="C158" s="291"/>
      <c r="D158" s="291"/>
      <c r="E158" s="291"/>
      <c r="F158" s="291"/>
      <c r="G158" s="291"/>
      <c r="H158" s="291"/>
      <c r="I158" s="291"/>
      <c r="J158" s="291"/>
      <c r="K158" s="291"/>
      <c r="L158" s="291"/>
      <c r="M158" s="291"/>
      <c r="N158" s="291"/>
      <c r="O158" s="299"/>
      <c r="P158" s="306" t="s">
        <v>71</v>
      </c>
      <c r="Q158" s="307"/>
      <c r="R158" s="307"/>
      <c r="S158" s="307"/>
      <c r="T158" s="307"/>
      <c r="U158" s="307"/>
      <c r="V158" s="308"/>
      <c r="W158" s="37" t="s">
        <v>72</v>
      </c>
      <c r="X158" s="286">
        <f>IFERROR(SUMPRODUCT(X156:X156*H156:H156),"0")</f>
        <v>0</v>
      </c>
      <c r="Y158" s="286">
        <f>IFERROR(SUMPRODUCT(Y156:Y156*H156:H156),"0")</f>
        <v>0</v>
      </c>
      <c r="Z158" s="37"/>
      <c r="AA158" s="287"/>
      <c r="AB158" s="287"/>
      <c r="AC158" s="287"/>
    </row>
    <row r="159" spans="1:68" ht="27.75" customHeight="1" x14ac:dyDescent="0.2">
      <c r="A159" s="326" t="s">
        <v>224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48"/>
      <c r="AB159" s="48"/>
      <c r="AC159" s="48"/>
    </row>
    <row r="160" spans="1:68" ht="16.5" customHeight="1" x14ac:dyDescent="0.25">
      <c r="A160" s="290" t="s">
        <v>225</v>
      </c>
      <c r="B160" s="291"/>
      <c r="C160" s="291"/>
      <c r="D160" s="291"/>
      <c r="E160" s="291"/>
      <c r="F160" s="291"/>
      <c r="G160" s="291"/>
      <c r="H160" s="291"/>
      <c r="I160" s="291"/>
      <c r="J160" s="291"/>
      <c r="K160" s="291"/>
      <c r="L160" s="291"/>
      <c r="M160" s="291"/>
      <c r="N160" s="291"/>
      <c r="O160" s="291"/>
      <c r="P160" s="291"/>
      <c r="Q160" s="291"/>
      <c r="R160" s="291"/>
      <c r="S160" s="291"/>
      <c r="T160" s="291"/>
      <c r="U160" s="291"/>
      <c r="V160" s="291"/>
      <c r="W160" s="291"/>
      <c r="X160" s="291"/>
      <c r="Y160" s="291"/>
      <c r="Z160" s="291"/>
      <c r="AA160" s="279"/>
      <c r="AB160" s="279"/>
      <c r="AC160" s="279"/>
    </row>
    <row r="161" spans="1:68" ht="14.25" customHeight="1" x14ac:dyDescent="0.25">
      <c r="A161" s="309" t="s">
        <v>62</v>
      </c>
      <c r="B161" s="291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291"/>
      <c r="Q161" s="291"/>
      <c r="R161" s="291"/>
      <c r="S161" s="291"/>
      <c r="T161" s="291"/>
      <c r="U161" s="291"/>
      <c r="V161" s="291"/>
      <c r="W161" s="291"/>
      <c r="X161" s="291"/>
      <c r="Y161" s="291"/>
      <c r="Z161" s="291"/>
      <c r="AA161" s="280"/>
      <c r="AB161" s="280"/>
      <c r="AC161" s="280"/>
    </row>
    <row r="162" spans="1:68" ht="16.5" customHeight="1" x14ac:dyDescent="0.25">
      <c r="A162" s="54" t="s">
        <v>226</v>
      </c>
      <c r="B162" s="54" t="s">
        <v>227</v>
      </c>
      <c r="C162" s="31">
        <v>4301071062</v>
      </c>
      <c r="D162" s="293">
        <v>4607111036384</v>
      </c>
      <c r="E162" s="294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65</v>
      </c>
      <c r="L162" s="32" t="s">
        <v>66</v>
      </c>
      <c r="M162" s="33" t="s">
        <v>67</v>
      </c>
      <c r="N162" s="33"/>
      <c r="O162" s="32">
        <v>180</v>
      </c>
      <c r="P162" s="364" t="s">
        <v>228</v>
      </c>
      <c r="Q162" s="296"/>
      <c r="R162" s="296"/>
      <c r="S162" s="296"/>
      <c r="T162" s="297"/>
      <c r="U162" s="34"/>
      <c r="V162" s="34"/>
      <c r="W162" s="35" t="s">
        <v>68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70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230</v>
      </c>
      <c r="B163" s="54" t="s">
        <v>231</v>
      </c>
      <c r="C163" s="31">
        <v>4301071050</v>
      </c>
      <c r="D163" s="293">
        <v>4607111036216</v>
      </c>
      <c r="E163" s="294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6"/>
      <c r="R163" s="296"/>
      <c r="S163" s="296"/>
      <c r="T163" s="297"/>
      <c r="U163" s="34"/>
      <c r="V163" s="34"/>
      <c r="W163" s="35" t="s">
        <v>68</v>
      </c>
      <c r="X163" s="284">
        <v>0</v>
      </c>
      <c r="Y163" s="28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232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8"/>
      <c r="B164" s="291"/>
      <c r="C164" s="291"/>
      <c r="D164" s="291"/>
      <c r="E164" s="291"/>
      <c r="F164" s="291"/>
      <c r="G164" s="291"/>
      <c r="H164" s="291"/>
      <c r="I164" s="291"/>
      <c r="J164" s="291"/>
      <c r="K164" s="291"/>
      <c r="L164" s="291"/>
      <c r="M164" s="291"/>
      <c r="N164" s="291"/>
      <c r="O164" s="299"/>
      <c r="P164" s="306" t="s">
        <v>71</v>
      </c>
      <c r="Q164" s="307"/>
      <c r="R164" s="307"/>
      <c r="S164" s="307"/>
      <c r="T164" s="307"/>
      <c r="U164" s="307"/>
      <c r="V164" s="308"/>
      <c r="W164" s="37" t="s">
        <v>68</v>
      </c>
      <c r="X164" s="286">
        <f>IFERROR(SUM(X162:X163),"0")</f>
        <v>0</v>
      </c>
      <c r="Y164" s="286">
        <f>IFERROR(SUM(Y162:Y163),"0")</f>
        <v>0</v>
      </c>
      <c r="Z164" s="286">
        <f>IFERROR(IF(Z162="",0,Z162),"0")+IFERROR(IF(Z163="",0,Z163),"0")</f>
        <v>0</v>
      </c>
      <c r="AA164" s="287"/>
      <c r="AB164" s="287"/>
      <c r="AC164" s="287"/>
    </row>
    <row r="165" spans="1:68" x14ac:dyDescent="0.2">
      <c r="A165" s="291"/>
      <c r="B165" s="291"/>
      <c r="C165" s="291"/>
      <c r="D165" s="291"/>
      <c r="E165" s="291"/>
      <c r="F165" s="291"/>
      <c r="G165" s="291"/>
      <c r="H165" s="291"/>
      <c r="I165" s="291"/>
      <c r="J165" s="291"/>
      <c r="K165" s="291"/>
      <c r="L165" s="291"/>
      <c r="M165" s="291"/>
      <c r="N165" s="291"/>
      <c r="O165" s="299"/>
      <c r="P165" s="306" t="s">
        <v>71</v>
      </c>
      <c r="Q165" s="307"/>
      <c r="R165" s="307"/>
      <c r="S165" s="307"/>
      <c r="T165" s="307"/>
      <c r="U165" s="307"/>
      <c r="V165" s="308"/>
      <c r="W165" s="37" t="s">
        <v>72</v>
      </c>
      <c r="X165" s="286">
        <f>IFERROR(SUMPRODUCT(X162:X163*H162:H163),"0")</f>
        <v>0</v>
      </c>
      <c r="Y165" s="286">
        <f>IFERROR(SUMPRODUCT(Y162:Y163*H162:H163),"0")</f>
        <v>0</v>
      </c>
      <c r="Z165" s="37"/>
      <c r="AA165" s="287"/>
      <c r="AB165" s="287"/>
      <c r="AC165" s="287"/>
    </row>
    <row r="166" spans="1:68" ht="27.75" customHeight="1" x14ac:dyDescent="0.2">
      <c r="A166" s="326" t="s">
        <v>233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48"/>
      <c r="AB166" s="48"/>
      <c r="AC166" s="48"/>
    </row>
    <row r="167" spans="1:68" ht="16.5" customHeight="1" x14ac:dyDescent="0.25">
      <c r="A167" s="290" t="s">
        <v>234</v>
      </c>
      <c r="B167" s="291"/>
      <c r="C167" s="291"/>
      <c r="D167" s="291"/>
      <c r="E167" s="291"/>
      <c r="F167" s="291"/>
      <c r="G167" s="291"/>
      <c r="H167" s="291"/>
      <c r="I167" s="291"/>
      <c r="J167" s="291"/>
      <c r="K167" s="291"/>
      <c r="L167" s="291"/>
      <c r="M167" s="291"/>
      <c r="N167" s="291"/>
      <c r="O167" s="291"/>
      <c r="P167" s="291"/>
      <c r="Q167" s="291"/>
      <c r="R167" s="291"/>
      <c r="S167" s="291"/>
      <c r="T167" s="291"/>
      <c r="U167" s="291"/>
      <c r="V167" s="291"/>
      <c r="W167" s="291"/>
      <c r="X167" s="291"/>
      <c r="Y167" s="291"/>
      <c r="Z167" s="291"/>
      <c r="AA167" s="279"/>
      <c r="AB167" s="279"/>
      <c r="AC167" s="279"/>
    </row>
    <row r="168" spans="1:68" ht="14.25" customHeight="1" x14ac:dyDescent="0.25">
      <c r="A168" s="309" t="s">
        <v>75</v>
      </c>
      <c r="B168" s="291"/>
      <c r="C168" s="291"/>
      <c r="D168" s="291"/>
      <c r="E168" s="291"/>
      <c r="F168" s="291"/>
      <c r="G168" s="291"/>
      <c r="H168" s="291"/>
      <c r="I168" s="291"/>
      <c r="J168" s="291"/>
      <c r="K168" s="291"/>
      <c r="L168" s="291"/>
      <c r="M168" s="291"/>
      <c r="N168" s="291"/>
      <c r="O168" s="291"/>
      <c r="P168" s="291"/>
      <c r="Q168" s="291"/>
      <c r="R168" s="291"/>
      <c r="S168" s="291"/>
      <c r="T168" s="291"/>
      <c r="U168" s="291"/>
      <c r="V168" s="291"/>
      <c r="W168" s="291"/>
      <c r="X168" s="291"/>
      <c r="Y168" s="291"/>
      <c r="Z168" s="291"/>
      <c r="AA168" s="280"/>
      <c r="AB168" s="280"/>
      <c r="AC168" s="280"/>
    </row>
    <row r="169" spans="1:68" ht="16.5" customHeight="1" x14ac:dyDescent="0.25">
      <c r="A169" s="54" t="s">
        <v>235</v>
      </c>
      <c r="B169" s="54" t="s">
        <v>236</v>
      </c>
      <c r="C169" s="31">
        <v>4301132179</v>
      </c>
      <c r="D169" s="293">
        <v>4607111035691</v>
      </c>
      <c r="E169" s="294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78</v>
      </c>
      <c r="L169" s="32" t="s">
        <v>66</v>
      </c>
      <c r="M169" s="33" t="s">
        <v>67</v>
      </c>
      <c r="N169" s="33"/>
      <c r="O169" s="32">
        <v>365</v>
      </c>
      <c r="P169" s="4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6"/>
      <c r="R169" s="296"/>
      <c r="S169" s="296"/>
      <c r="T169" s="297"/>
      <c r="U169" s="34"/>
      <c r="V169" s="34"/>
      <c r="W169" s="35" t="s">
        <v>68</v>
      </c>
      <c r="X169" s="284">
        <v>0</v>
      </c>
      <c r="Y169" s="28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237</v>
      </c>
      <c r="AG169" s="67"/>
      <c r="AJ169" s="71" t="s">
        <v>70</v>
      </c>
      <c r="AK169" s="71">
        <v>1</v>
      </c>
      <c r="BB169" s="173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238</v>
      </c>
      <c r="B170" s="54" t="s">
        <v>239</v>
      </c>
      <c r="C170" s="31">
        <v>4301132182</v>
      </c>
      <c r="D170" s="293">
        <v>4607111035721</v>
      </c>
      <c r="E170" s="294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46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6"/>
      <c r="R170" s="296"/>
      <c r="S170" s="296"/>
      <c r="T170" s="297"/>
      <c r="U170" s="34"/>
      <c r="V170" s="34"/>
      <c r="W170" s="35" t="s">
        <v>68</v>
      </c>
      <c r="X170" s="284">
        <v>0</v>
      </c>
      <c r="Y170" s="28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240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241</v>
      </c>
      <c r="B171" s="54" t="s">
        <v>242</v>
      </c>
      <c r="C171" s="31">
        <v>4301132170</v>
      </c>
      <c r="D171" s="293">
        <v>4607111038487</v>
      </c>
      <c r="E171" s="294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180</v>
      </c>
      <c r="P171" s="44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6"/>
      <c r="R171" s="296"/>
      <c r="S171" s="296"/>
      <c r="T171" s="297"/>
      <c r="U171" s="34"/>
      <c r="V171" s="34"/>
      <c r="W171" s="35" t="s">
        <v>68</v>
      </c>
      <c r="X171" s="284">
        <v>0</v>
      </c>
      <c r="Y171" s="28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243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8"/>
      <c r="B172" s="291"/>
      <c r="C172" s="291"/>
      <c r="D172" s="291"/>
      <c r="E172" s="291"/>
      <c r="F172" s="291"/>
      <c r="G172" s="291"/>
      <c r="H172" s="291"/>
      <c r="I172" s="291"/>
      <c r="J172" s="291"/>
      <c r="K172" s="291"/>
      <c r="L172" s="291"/>
      <c r="M172" s="291"/>
      <c r="N172" s="291"/>
      <c r="O172" s="299"/>
      <c r="P172" s="306" t="s">
        <v>71</v>
      </c>
      <c r="Q172" s="307"/>
      <c r="R172" s="307"/>
      <c r="S172" s="307"/>
      <c r="T172" s="307"/>
      <c r="U172" s="307"/>
      <c r="V172" s="308"/>
      <c r="W172" s="37" t="s">
        <v>68</v>
      </c>
      <c r="X172" s="286">
        <f>IFERROR(SUM(X169:X171),"0")</f>
        <v>0</v>
      </c>
      <c r="Y172" s="286">
        <f>IFERROR(SUM(Y169:Y171),"0")</f>
        <v>0</v>
      </c>
      <c r="Z172" s="286">
        <f>IFERROR(IF(Z169="",0,Z169),"0")+IFERROR(IF(Z170="",0,Z170),"0")+IFERROR(IF(Z171="",0,Z171),"0")</f>
        <v>0</v>
      </c>
      <c r="AA172" s="287"/>
      <c r="AB172" s="287"/>
      <c r="AC172" s="287"/>
    </row>
    <row r="173" spans="1:68" x14ac:dyDescent="0.2">
      <c r="A173" s="291"/>
      <c r="B173" s="291"/>
      <c r="C173" s="291"/>
      <c r="D173" s="291"/>
      <c r="E173" s="291"/>
      <c r="F173" s="291"/>
      <c r="G173" s="291"/>
      <c r="H173" s="291"/>
      <c r="I173" s="291"/>
      <c r="J173" s="291"/>
      <c r="K173" s="291"/>
      <c r="L173" s="291"/>
      <c r="M173" s="291"/>
      <c r="N173" s="291"/>
      <c r="O173" s="299"/>
      <c r="P173" s="306" t="s">
        <v>71</v>
      </c>
      <c r="Q173" s="307"/>
      <c r="R173" s="307"/>
      <c r="S173" s="307"/>
      <c r="T173" s="307"/>
      <c r="U173" s="307"/>
      <c r="V173" s="308"/>
      <c r="W173" s="37" t="s">
        <v>72</v>
      </c>
      <c r="X173" s="286">
        <f>IFERROR(SUMPRODUCT(X169:X171*H169:H171),"0")</f>
        <v>0</v>
      </c>
      <c r="Y173" s="286">
        <f>IFERROR(SUMPRODUCT(Y169:Y171*H169:H171),"0")</f>
        <v>0</v>
      </c>
      <c r="Z173" s="37"/>
      <c r="AA173" s="287"/>
      <c r="AB173" s="287"/>
      <c r="AC173" s="287"/>
    </row>
    <row r="174" spans="1:68" ht="14.25" customHeight="1" x14ac:dyDescent="0.25">
      <c r="A174" s="309" t="s">
        <v>244</v>
      </c>
      <c r="B174" s="291"/>
      <c r="C174" s="291"/>
      <c r="D174" s="291"/>
      <c r="E174" s="291"/>
      <c r="F174" s="291"/>
      <c r="G174" s="291"/>
      <c r="H174" s="291"/>
      <c r="I174" s="291"/>
      <c r="J174" s="291"/>
      <c r="K174" s="291"/>
      <c r="L174" s="291"/>
      <c r="M174" s="291"/>
      <c r="N174" s="291"/>
      <c r="O174" s="291"/>
      <c r="P174" s="291"/>
      <c r="Q174" s="291"/>
      <c r="R174" s="291"/>
      <c r="S174" s="291"/>
      <c r="T174" s="291"/>
      <c r="U174" s="291"/>
      <c r="V174" s="291"/>
      <c r="W174" s="291"/>
      <c r="X174" s="291"/>
      <c r="Y174" s="291"/>
      <c r="Z174" s="291"/>
      <c r="AA174" s="280"/>
      <c r="AB174" s="280"/>
      <c r="AC174" s="280"/>
    </row>
    <row r="175" spans="1:68" ht="27" customHeight="1" x14ac:dyDescent="0.25">
      <c r="A175" s="54" t="s">
        <v>245</v>
      </c>
      <c r="B175" s="54" t="s">
        <v>246</v>
      </c>
      <c r="C175" s="31">
        <v>4301051855</v>
      </c>
      <c r="D175" s="293">
        <v>4680115885875</v>
      </c>
      <c r="E175" s="294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66</v>
      </c>
      <c r="M175" s="33" t="s">
        <v>248</v>
      </c>
      <c r="N175" s="33"/>
      <c r="O175" s="32">
        <v>365</v>
      </c>
      <c r="P175" s="363" t="s">
        <v>249</v>
      </c>
      <c r="Q175" s="296"/>
      <c r="R175" s="296"/>
      <c r="S175" s="296"/>
      <c r="T175" s="297"/>
      <c r="U175" s="34"/>
      <c r="V175" s="34"/>
      <c r="W175" s="35" t="s">
        <v>68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70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8"/>
      <c r="B176" s="291"/>
      <c r="C176" s="291"/>
      <c r="D176" s="291"/>
      <c r="E176" s="291"/>
      <c r="F176" s="291"/>
      <c r="G176" s="291"/>
      <c r="H176" s="291"/>
      <c r="I176" s="291"/>
      <c r="J176" s="291"/>
      <c r="K176" s="291"/>
      <c r="L176" s="291"/>
      <c r="M176" s="291"/>
      <c r="N176" s="291"/>
      <c r="O176" s="299"/>
      <c r="P176" s="306" t="s">
        <v>71</v>
      </c>
      <c r="Q176" s="307"/>
      <c r="R176" s="307"/>
      <c r="S176" s="307"/>
      <c r="T176" s="307"/>
      <c r="U176" s="307"/>
      <c r="V176" s="308"/>
      <c r="W176" s="37" t="s">
        <v>68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x14ac:dyDescent="0.2">
      <c r="A177" s="291"/>
      <c r="B177" s="291"/>
      <c r="C177" s="291"/>
      <c r="D177" s="291"/>
      <c r="E177" s="291"/>
      <c r="F177" s="291"/>
      <c r="G177" s="291"/>
      <c r="H177" s="291"/>
      <c r="I177" s="291"/>
      <c r="J177" s="291"/>
      <c r="K177" s="291"/>
      <c r="L177" s="291"/>
      <c r="M177" s="291"/>
      <c r="N177" s="291"/>
      <c r="O177" s="299"/>
      <c r="P177" s="306" t="s">
        <v>71</v>
      </c>
      <c r="Q177" s="307"/>
      <c r="R177" s="307"/>
      <c r="S177" s="307"/>
      <c r="T177" s="307"/>
      <c r="U177" s="307"/>
      <c r="V177" s="308"/>
      <c r="W177" s="37" t="s">
        <v>72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customHeight="1" x14ac:dyDescent="0.2">
      <c r="A178" s="326" t="s">
        <v>252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48"/>
      <c r="AB178" s="48"/>
      <c r="AC178" s="48"/>
    </row>
    <row r="179" spans="1:68" ht="16.5" customHeight="1" x14ac:dyDescent="0.25">
      <c r="A179" s="290" t="s">
        <v>253</v>
      </c>
      <c r="B179" s="291"/>
      <c r="C179" s="291"/>
      <c r="D179" s="291"/>
      <c r="E179" s="291"/>
      <c r="F179" s="291"/>
      <c r="G179" s="291"/>
      <c r="H179" s="291"/>
      <c r="I179" s="291"/>
      <c r="J179" s="291"/>
      <c r="K179" s="291"/>
      <c r="L179" s="291"/>
      <c r="M179" s="291"/>
      <c r="N179" s="291"/>
      <c r="O179" s="291"/>
      <c r="P179" s="291"/>
      <c r="Q179" s="291"/>
      <c r="R179" s="291"/>
      <c r="S179" s="291"/>
      <c r="T179" s="291"/>
      <c r="U179" s="291"/>
      <c r="V179" s="291"/>
      <c r="W179" s="291"/>
      <c r="X179" s="291"/>
      <c r="Y179" s="291"/>
      <c r="Z179" s="291"/>
      <c r="AA179" s="279"/>
      <c r="AB179" s="279"/>
      <c r="AC179" s="279"/>
    </row>
    <row r="180" spans="1:68" ht="14.25" customHeight="1" x14ac:dyDescent="0.25">
      <c r="A180" s="309" t="s">
        <v>75</v>
      </c>
      <c r="B180" s="291"/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1"/>
      <c r="S180" s="291"/>
      <c r="T180" s="291"/>
      <c r="U180" s="291"/>
      <c r="V180" s="291"/>
      <c r="W180" s="291"/>
      <c r="X180" s="291"/>
      <c r="Y180" s="291"/>
      <c r="Z180" s="291"/>
      <c r="AA180" s="280"/>
      <c r="AB180" s="280"/>
      <c r="AC180" s="280"/>
    </row>
    <row r="181" spans="1:68" ht="27" customHeight="1" x14ac:dyDescent="0.25">
      <c r="A181" s="54" t="s">
        <v>254</v>
      </c>
      <c r="B181" s="54" t="s">
        <v>255</v>
      </c>
      <c r="C181" s="31">
        <v>4301132227</v>
      </c>
      <c r="D181" s="293">
        <v>4620207491133</v>
      </c>
      <c r="E181" s="294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78</v>
      </c>
      <c r="L181" s="32" t="s">
        <v>66</v>
      </c>
      <c r="M181" s="33" t="s">
        <v>67</v>
      </c>
      <c r="N181" s="33"/>
      <c r="O181" s="32">
        <v>180</v>
      </c>
      <c r="P181" s="348" t="s">
        <v>256</v>
      </c>
      <c r="Q181" s="296"/>
      <c r="R181" s="296"/>
      <c r="S181" s="296"/>
      <c r="T181" s="297"/>
      <c r="U181" s="34"/>
      <c r="V181" s="34"/>
      <c r="W181" s="35" t="s">
        <v>68</v>
      </c>
      <c r="X181" s="284">
        <v>0</v>
      </c>
      <c r="Y181" s="28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257</v>
      </c>
      <c r="AG181" s="67"/>
      <c r="AJ181" s="71" t="s">
        <v>70</v>
      </c>
      <c r="AK181" s="71">
        <v>1</v>
      </c>
      <c r="BB181" s="181" t="s">
        <v>80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8"/>
      <c r="B182" s="291"/>
      <c r="C182" s="291"/>
      <c r="D182" s="291"/>
      <c r="E182" s="291"/>
      <c r="F182" s="291"/>
      <c r="G182" s="291"/>
      <c r="H182" s="291"/>
      <c r="I182" s="291"/>
      <c r="J182" s="291"/>
      <c r="K182" s="291"/>
      <c r="L182" s="291"/>
      <c r="M182" s="291"/>
      <c r="N182" s="291"/>
      <c r="O182" s="299"/>
      <c r="P182" s="306" t="s">
        <v>71</v>
      </c>
      <c r="Q182" s="307"/>
      <c r="R182" s="307"/>
      <c r="S182" s="307"/>
      <c r="T182" s="307"/>
      <c r="U182" s="307"/>
      <c r="V182" s="308"/>
      <c r="W182" s="37" t="s">
        <v>68</v>
      </c>
      <c r="X182" s="286">
        <f>IFERROR(SUM(X181:X181),"0")</f>
        <v>0</v>
      </c>
      <c r="Y182" s="286">
        <f>IFERROR(SUM(Y181:Y181),"0")</f>
        <v>0</v>
      </c>
      <c r="Z182" s="286">
        <f>IFERROR(IF(Z181="",0,Z181),"0")</f>
        <v>0</v>
      </c>
      <c r="AA182" s="287"/>
      <c r="AB182" s="287"/>
      <c r="AC182" s="287"/>
    </row>
    <row r="183" spans="1:68" x14ac:dyDescent="0.2">
      <c r="A183" s="291"/>
      <c r="B183" s="291"/>
      <c r="C183" s="291"/>
      <c r="D183" s="291"/>
      <c r="E183" s="291"/>
      <c r="F183" s="291"/>
      <c r="G183" s="291"/>
      <c r="H183" s="291"/>
      <c r="I183" s="291"/>
      <c r="J183" s="291"/>
      <c r="K183" s="291"/>
      <c r="L183" s="291"/>
      <c r="M183" s="291"/>
      <c r="N183" s="291"/>
      <c r="O183" s="299"/>
      <c r="P183" s="306" t="s">
        <v>71</v>
      </c>
      <c r="Q183" s="307"/>
      <c r="R183" s="307"/>
      <c r="S183" s="307"/>
      <c r="T183" s="307"/>
      <c r="U183" s="307"/>
      <c r="V183" s="308"/>
      <c r="W183" s="37" t="s">
        <v>72</v>
      </c>
      <c r="X183" s="286">
        <f>IFERROR(SUMPRODUCT(X181:X181*H181:H181),"0")</f>
        <v>0</v>
      </c>
      <c r="Y183" s="286">
        <f>IFERROR(SUMPRODUCT(Y181:Y181*H181:H181),"0")</f>
        <v>0</v>
      </c>
      <c r="Z183" s="37"/>
      <c r="AA183" s="287"/>
      <c r="AB183" s="287"/>
      <c r="AC183" s="287"/>
    </row>
    <row r="184" spans="1:68" ht="14.25" customHeight="1" x14ac:dyDescent="0.25">
      <c r="A184" s="309" t="s">
        <v>121</v>
      </c>
      <c r="B184" s="291"/>
      <c r="C184" s="291"/>
      <c r="D184" s="291"/>
      <c r="E184" s="291"/>
      <c r="F184" s="291"/>
      <c r="G184" s="291"/>
      <c r="H184" s="291"/>
      <c r="I184" s="291"/>
      <c r="J184" s="291"/>
      <c r="K184" s="291"/>
      <c r="L184" s="291"/>
      <c r="M184" s="291"/>
      <c r="N184" s="291"/>
      <c r="O184" s="291"/>
      <c r="P184" s="291"/>
      <c r="Q184" s="291"/>
      <c r="R184" s="291"/>
      <c r="S184" s="291"/>
      <c r="T184" s="291"/>
      <c r="U184" s="291"/>
      <c r="V184" s="291"/>
      <c r="W184" s="291"/>
      <c r="X184" s="291"/>
      <c r="Y184" s="291"/>
      <c r="Z184" s="291"/>
      <c r="AA184" s="280"/>
      <c r="AB184" s="280"/>
      <c r="AC184" s="280"/>
    </row>
    <row r="185" spans="1:68" ht="27" customHeight="1" x14ac:dyDescent="0.25">
      <c r="A185" s="54" t="s">
        <v>258</v>
      </c>
      <c r="B185" s="54" t="s">
        <v>259</v>
      </c>
      <c r="C185" s="31">
        <v>4301135707</v>
      </c>
      <c r="D185" s="293">
        <v>4620207490198</v>
      </c>
      <c r="E185" s="294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78</v>
      </c>
      <c r="L185" s="32" t="s">
        <v>66</v>
      </c>
      <c r="M185" s="33" t="s">
        <v>67</v>
      </c>
      <c r="N185" s="33"/>
      <c r="O185" s="32">
        <v>180</v>
      </c>
      <c r="P185" s="4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6"/>
      <c r="R185" s="296"/>
      <c r="S185" s="296"/>
      <c r="T185" s="297"/>
      <c r="U185" s="34"/>
      <c r="V185" s="34"/>
      <c r="W185" s="35" t="s">
        <v>68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70</v>
      </c>
      <c r="AK185" s="71">
        <v>1</v>
      </c>
      <c r="BB185" s="183" t="s">
        <v>80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261</v>
      </c>
      <c r="B186" s="54" t="s">
        <v>262</v>
      </c>
      <c r="C186" s="31">
        <v>4301135696</v>
      </c>
      <c r="D186" s="293">
        <v>4620207490235</v>
      </c>
      <c r="E186" s="294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3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6"/>
      <c r="R186" s="296"/>
      <c r="S186" s="296"/>
      <c r="T186" s="297"/>
      <c r="U186" s="34"/>
      <c r="V186" s="34"/>
      <c r="W186" s="35" t="s">
        <v>68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264</v>
      </c>
      <c r="B187" s="54" t="s">
        <v>265</v>
      </c>
      <c r="C187" s="31">
        <v>4301135697</v>
      </c>
      <c r="D187" s="293">
        <v>4620207490259</v>
      </c>
      <c r="E187" s="294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43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6"/>
      <c r="R187" s="296"/>
      <c r="S187" s="296"/>
      <c r="T187" s="297"/>
      <c r="U187" s="34"/>
      <c r="V187" s="34"/>
      <c r="W187" s="35" t="s">
        <v>68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266</v>
      </c>
      <c r="B188" s="54" t="s">
        <v>267</v>
      </c>
      <c r="C188" s="31">
        <v>4301135681</v>
      </c>
      <c r="D188" s="293">
        <v>4620207490143</v>
      </c>
      <c r="E188" s="294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38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6"/>
      <c r="R188" s="296"/>
      <c r="S188" s="296"/>
      <c r="T188" s="297"/>
      <c r="U188" s="34"/>
      <c r="V188" s="34"/>
      <c r="W188" s="35" t="s">
        <v>68</v>
      </c>
      <c r="X188" s="284">
        <v>0</v>
      </c>
      <c r="Y188" s="28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8"/>
      <c r="B189" s="291"/>
      <c r="C189" s="291"/>
      <c r="D189" s="291"/>
      <c r="E189" s="291"/>
      <c r="F189" s="291"/>
      <c r="G189" s="291"/>
      <c r="H189" s="291"/>
      <c r="I189" s="291"/>
      <c r="J189" s="291"/>
      <c r="K189" s="291"/>
      <c r="L189" s="291"/>
      <c r="M189" s="291"/>
      <c r="N189" s="291"/>
      <c r="O189" s="299"/>
      <c r="P189" s="306" t="s">
        <v>71</v>
      </c>
      <c r="Q189" s="307"/>
      <c r="R189" s="307"/>
      <c r="S189" s="307"/>
      <c r="T189" s="307"/>
      <c r="U189" s="307"/>
      <c r="V189" s="308"/>
      <c r="W189" s="37" t="s">
        <v>68</v>
      </c>
      <c r="X189" s="286">
        <f>IFERROR(SUM(X185:X188),"0")</f>
        <v>0</v>
      </c>
      <c r="Y189" s="286">
        <f>IFERROR(SUM(Y185:Y188),"0")</f>
        <v>0</v>
      </c>
      <c r="Z189" s="286">
        <f>IFERROR(IF(Z185="",0,Z185),"0")+IFERROR(IF(Z186="",0,Z186),"0")+IFERROR(IF(Z187="",0,Z187),"0")+IFERROR(IF(Z188="",0,Z188),"0")</f>
        <v>0</v>
      </c>
      <c r="AA189" s="287"/>
      <c r="AB189" s="287"/>
      <c r="AC189" s="287"/>
    </row>
    <row r="190" spans="1:68" x14ac:dyDescent="0.2">
      <c r="A190" s="291"/>
      <c r="B190" s="291"/>
      <c r="C190" s="291"/>
      <c r="D190" s="291"/>
      <c r="E190" s="291"/>
      <c r="F190" s="291"/>
      <c r="G190" s="291"/>
      <c r="H190" s="291"/>
      <c r="I190" s="291"/>
      <c r="J190" s="291"/>
      <c r="K190" s="291"/>
      <c r="L190" s="291"/>
      <c r="M190" s="291"/>
      <c r="N190" s="291"/>
      <c r="O190" s="299"/>
      <c r="P190" s="306" t="s">
        <v>71</v>
      </c>
      <c r="Q190" s="307"/>
      <c r="R190" s="307"/>
      <c r="S190" s="307"/>
      <c r="T190" s="307"/>
      <c r="U190" s="307"/>
      <c r="V190" s="308"/>
      <c r="W190" s="37" t="s">
        <v>72</v>
      </c>
      <c r="X190" s="286">
        <f>IFERROR(SUMPRODUCT(X185:X188*H185:H188),"0")</f>
        <v>0</v>
      </c>
      <c r="Y190" s="286">
        <f>IFERROR(SUMPRODUCT(Y185:Y188*H185:H188),"0")</f>
        <v>0</v>
      </c>
      <c r="Z190" s="37"/>
      <c r="AA190" s="287"/>
      <c r="AB190" s="287"/>
      <c r="AC190" s="287"/>
    </row>
    <row r="191" spans="1:68" ht="16.5" customHeight="1" x14ac:dyDescent="0.25">
      <c r="A191" s="290" t="s">
        <v>269</v>
      </c>
      <c r="B191" s="291"/>
      <c r="C191" s="291"/>
      <c r="D191" s="291"/>
      <c r="E191" s="291"/>
      <c r="F191" s="291"/>
      <c r="G191" s="291"/>
      <c r="H191" s="291"/>
      <c r="I191" s="291"/>
      <c r="J191" s="291"/>
      <c r="K191" s="291"/>
      <c r="L191" s="291"/>
      <c r="M191" s="291"/>
      <c r="N191" s="291"/>
      <c r="O191" s="291"/>
      <c r="P191" s="291"/>
      <c r="Q191" s="291"/>
      <c r="R191" s="291"/>
      <c r="S191" s="291"/>
      <c r="T191" s="291"/>
      <c r="U191" s="291"/>
      <c r="V191" s="291"/>
      <c r="W191" s="291"/>
      <c r="X191" s="291"/>
      <c r="Y191" s="291"/>
      <c r="Z191" s="291"/>
      <c r="AA191" s="279"/>
      <c r="AB191" s="279"/>
      <c r="AC191" s="279"/>
    </row>
    <row r="192" spans="1:68" ht="14.25" customHeight="1" x14ac:dyDescent="0.25">
      <c r="A192" s="309" t="s">
        <v>62</v>
      </c>
      <c r="B192" s="291"/>
      <c r="C192" s="291"/>
      <c r="D192" s="291"/>
      <c r="E192" s="291"/>
      <c r="F192" s="291"/>
      <c r="G192" s="291"/>
      <c r="H192" s="291"/>
      <c r="I192" s="291"/>
      <c r="J192" s="291"/>
      <c r="K192" s="291"/>
      <c r="L192" s="291"/>
      <c r="M192" s="291"/>
      <c r="N192" s="291"/>
      <c r="O192" s="291"/>
      <c r="P192" s="291"/>
      <c r="Q192" s="291"/>
      <c r="R192" s="291"/>
      <c r="S192" s="291"/>
      <c r="T192" s="291"/>
      <c r="U192" s="291"/>
      <c r="V192" s="291"/>
      <c r="W192" s="291"/>
      <c r="X192" s="291"/>
      <c r="Y192" s="291"/>
      <c r="Z192" s="291"/>
      <c r="AA192" s="280"/>
      <c r="AB192" s="280"/>
      <c r="AC192" s="280"/>
    </row>
    <row r="193" spans="1:68" ht="27" customHeight="1" x14ac:dyDescent="0.25">
      <c r="A193" s="54" t="s">
        <v>270</v>
      </c>
      <c r="B193" s="54" t="s">
        <v>271</v>
      </c>
      <c r="C193" s="31">
        <v>4301070996</v>
      </c>
      <c r="D193" s="293">
        <v>4607111038654</v>
      </c>
      <c r="E193" s="294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65</v>
      </c>
      <c r="L193" s="32" t="s">
        <v>66</v>
      </c>
      <c r="M193" s="33" t="s">
        <v>67</v>
      </c>
      <c r="N193" s="33"/>
      <c r="O193" s="32">
        <v>180</v>
      </c>
      <c r="P193" s="37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96"/>
      <c r="R193" s="296"/>
      <c r="S193" s="296"/>
      <c r="T193" s="297"/>
      <c r="U193" s="34"/>
      <c r="V193" s="34"/>
      <c r="W193" s="35" t="s">
        <v>68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70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273</v>
      </c>
      <c r="B194" s="54" t="s">
        <v>274</v>
      </c>
      <c r="C194" s="31">
        <v>4301070997</v>
      </c>
      <c r="D194" s="293">
        <v>4607111038586</v>
      </c>
      <c r="E194" s="294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4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6"/>
      <c r="R194" s="296"/>
      <c r="S194" s="296"/>
      <c r="T194" s="297"/>
      <c r="U194" s="34"/>
      <c r="V194" s="34"/>
      <c r="W194" s="35" t="s">
        <v>68</v>
      </c>
      <c r="X194" s="284">
        <v>0</v>
      </c>
      <c r="Y194" s="28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272</v>
      </c>
      <c r="AG194" s="67"/>
      <c r="AJ194" s="71" t="s">
        <v>70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4301070962</v>
      </c>
      <c r="D195" s="293">
        <v>4607111038609</v>
      </c>
      <c r="E195" s="294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43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6"/>
      <c r="R195" s="296"/>
      <c r="S195" s="296"/>
      <c r="T195" s="297"/>
      <c r="U195" s="34"/>
      <c r="V195" s="34"/>
      <c r="W195" s="35" t="s">
        <v>68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70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4301070963</v>
      </c>
      <c r="D196" s="293">
        <v>4607111038630</v>
      </c>
      <c r="E196" s="294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34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96"/>
      <c r="R196" s="296"/>
      <c r="S196" s="296"/>
      <c r="T196" s="297"/>
      <c r="U196" s="34"/>
      <c r="V196" s="34"/>
      <c r="W196" s="35" t="s">
        <v>68</v>
      </c>
      <c r="X196" s="284">
        <v>0</v>
      </c>
      <c r="Y196" s="285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277</v>
      </c>
      <c r="AG196" s="67"/>
      <c r="AJ196" s="71" t="s">
        <v>70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280</v>
      </c>
      <c r="B197" s="54" t="s">
        <v>281</v>
      </c>
      <c r="C197" s="31">
        <v>4301070959</v>
      </c>
      <c r="D197" s="293">
        <v>4607111038616</v>
      </c>
      <c r="E197" s="294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43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96"/>
      <c r="R197" s="296"/>
      <c r="S197" s="296"/>
      <c r="T197" s="297"/>
      <c r="U197" s="34"/>
      <c r="V197" s="34"/>
      <c r="W197" s="35" t="s">
        <v>68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70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8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9"/>
      <c r="P198" s="306" t="s">
        <v>71</v>
      </c>
      <c r="Q198" s="307"/>
      <c r="R198" s="307"/>
      <c r="S198" s="307"/>
      <c r="T198" s="307"/>
      <c r="U198" s="307"/>
      <c r="V198" s="308"/>
      <c r="W198" s="37" t="s">
        <v>68</v>
      </c>
      <c r="X198" s="286">
        <f>IFERROR(SUM(X193:X197),"0")</f>
        <v>0</v>
      </c>
      <c r="Y198" s="286">
        <f>IFERROR(SUM(Y193:Y197),"0")</f>
        <v>0</v>
      </c>
      <c r="Z198" s="286">
        <f>IFERROR(IF(Z193="",0,Z193),"0")+IFERROR(IF(Z194="",0,Z194),"0")+IFERROR(IF(Z195="",0,Z195),"0")+IFERROR(IF(Z196="",0,Z196),"0")+IFERROR(IF(Z197="",0,Z197),"0")</f>
        <v>0</v>
      </c>
      <c r="AA198" s="287"/>
      <c r="AB198" s="287"/>
      <c r="AC198" s="287"/>
    </row>
    <row r="199" spans="1:68" x14ac:dyDescent="0.2">
      <c r="A199" s="291"/>
      <c r="B199" s="291"/>
      <c r="C199" s="291"/>
      <c r="D199" s="291"/>
      <c r="E199" s="291"/>
      <c r="F199" s="291"/>
      <c r="G199" s="291"/>
      <c r="H199" s="291"/>
      <c r="I199" s="291"/>
      <c r="J199" s="291"/>
      <c r="K199" s="291"/>
      <c r="L199" s="291"/>
      <c r="M199" s="291"/>
      <c r="N199" s="291"/>
      <c r="O199" s="299"/>
      <c r="P199" s="306" t="s">
        <v>71</v>
      </c>
      <c r="Q199" s="307"/>
      <c r="R199" s="307"/>
      <c r="S199" s="307"/>
      <c r="T199" s="307"/>
      <c r="U199" s="307"/>
      <c r="V199" s="308"/>
      <c r="W199" s="37" t="s">
        <v>72</v>
      </c>
      <c r="X199" s="286">
        <f>IFERROR(SUMPRODUCT(X193:X197*H193:H197),"0")</f>
        <v>0</v>
      </c>
      <c r="Y199" s="286">
        <f>IFERROR(SUMPRODUCT(Y193:Y197*H193:H197),"0")</f>
        <v>0</v>
      </c>
      <c r="Z199" s="37"/>
      <c r="AA199" s="287"/>
      <c r="AB199" s="287"/>
      <c r="AC199" s="287"/>
    </row>
    <row r="200" spans="1:68" ht="16.5" customHeight="1" x14ac:dyDescent="0.25">
      <c r="A200" s="290" t="s">
        <v>282</v>
      </c>
      <c r="B200" s="291"/>
      <c r="C200" s="291"/>
      <c r="D200" s="291"/>
      <c r="E200" s="291"/>
      <c r="F200" s="291"/>
      <c r="G200" s="291"/>
      <c r="H200" s="291"/>
      <c r="I200" s="291"/>
      <c r="J200" s="291"/>
      <c r="K200" s="291"/>
      <c r="L200" s="291"/>
      <c r="M200" s="291"/>
      <c r="N200" s="291"/>
      <c r="O200" s="291"/>
      <c r="P200" s="291"/>
      <c r="Q200" s="291"/>
      <c r="R200" s="291"/>
      <c r="S200" s="291"/>
      <c r="T200" s="291"/>
      <c r="U200" s="291"/>
      <c r="V200" s="291"/>
      <c r="W200" s="291"/>
      <c r="X200" s="291"/>
      <c r="Y200" s="291"/>
      <c r="Z200" s="291"/>
      <c r="AA200" s="279"/>
      <c r="AB200" s="279"/>
      <c r="AC200" s="279"/>
    </row>
    <row r="201" spans="1:68" ht="14.25" customHeight="1" x14ac:dyDescent="0.25">
      <c r="A201" s="309" t="s">
        <v>62</v>
      </c>
      <c r="B201" s="291"/>
      <c r="C201" s="291"/>
      <c r="D201" s="291"/>
      <c r="E201" s="291"/>
      <c r="F201" s="291"/>
      <c r="G201" s="291"/>
      <c r="H201" s="291"/>
      <c r="I201" s="291"/>
      <c r="J201" s="291"/>
      <c r="K201" s="291"/>
      <c r="L201" s="291"/>
      <c r="M201" s="291"/>
      <c r="N201" s="291"/>
      <c r="O201" s="291"/>
      <c r="P201" s="291"/>
      <c r="Q201" s="291"/>
      <c r="R201" s="291"/>
      <c r="S201" s="291"/>
      <c r="T201" s="291"/>
      <c r="U201" s="291"/>
      <c r="V201" s="291"/>
      <c r="W201" s="291"/>
      <c r="X201" s="291"/>
      <c r="Y201" s="291"/>
      <c r="Z201" s="291"/>
      <c r="AA201" s="280"/>
      <c r="AB201" s="280"/>
      <c r="AC201" s="280"/>
    </row>
    <row r="202" spans="1:68" ht="27" customHeight="1" x14ac:dyDescent="0.25">
      <c r="A202" s="54" t="s">
        <v>283</v>
      </c>
      <c r="B202" s="54" t="s">
        <v>284</v>
      </c>
      <c r="C202" s="31">
        <v>4301070917</v>
      </c>
      <c r="D202" s="293">
        <v>4607111035912</v>
      </c>
      <c r="E202" s="294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3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96"/>
      <c r="R202" s="296"/>
      <c r="S202" s="296"/>
      <c r="T202" s="297"/>
      <c r="U202" s="34"/>
      <c r="V202" s="34"/>
      <c r="W202" s="35" t="s">
        <v>68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70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286</v>
      </c>
      <c r="B203" s="54" t="s">
        <v>287</v>
      </c>
      <c r="C203" s="31">
        <v>4301070920</v>
      </c>
      <c r="D203" s="293">
        <v>4607111035929</v>
      </c>
      <c r="E203" s="294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65</v>
      </c>
      <c r="L203" s="32" t="s">
        <v>66</v>
      </c>
      <c r="M203" s="33" t="s">
        <v>67</v>
      </c>
      <c r="N203" s="33"/>
      <c r="O203" s="32">
        <v>180</v>
      </c>
      <c r="P203" s="4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96"/>
      <c r="R203" s="296"/>
      <c r="S203" s="296"/>
      <c r="T203" s="297"/>
      <c r="U203" s="34"/>
      <c r="V203" s="34"/>
      <c r="W203" s="35" t="s">
        <v>68</v>
      </c>
      <c r="X203" s="284">
        <v>0</v>
      </c>
      <c r="Y203" s="285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285</v>
      </c>
      <c r="AG203" s="67"/>
      <c r="AJ203" s="71" t="s">
        <v>70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288</v>
      </c>
      <c r="B204" s="54" t="s">
        <v>289</v>
      </c>
      <c r="C204" s="31">
        <v>4301070915</v>
      </c>
      <c r="D204" s="293">
        <v>4607111035882</v>
      </c>
      <c r="E204" s="294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96"/>
      <c r="R204" s="296"/>
      <c r="S204" s="296"/>
      <c r="T204" s="297"/>
      <c r="U204" s="34"/>
      <c r="V204" s="34"/>
      <c r="W204" s="35" t="s">
        <v>68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4301070921</v>
      </c>
      <c r="D205" s="293">
        <v>4607111035905</v>
      </c>
      <c r="E205" s="294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43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96"/>
      <c r="R205" s="296"/>
      <c r="S205" s="296"/>
      <c r="T205" s="297"/>
      <c r="U205" s="34"/>
      <c r="V205" s="34"/>
      <c r="W205" s="35" t="s">
        <v>68</v>
      </c>
      <c r="X205" s="284">
        <v>0</v>
      </c>
      <c r="Y205" s="285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290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98"/>
      <c r="B206" s="291"/>
      <c r="C206" s="291"/>
      <c r="D206" s="291"/>
      <c r="E206" s="291"/>
      <c r="F206" s="291"/>
      <c r="G206" s="291"/>
      <c r="H206" s="291"/>
      <c r="I206" s="291"/>
      <c r="J206" s="291"/>
      <c r="K206" s="291"/>
      <c r="L206" s="291"/>
      <c r="M206" s="291"/>
      <c r="N206" s="291"/>
      <c r="O206" s="299"/>
      <c r="P206" s="306" t="s">
        <v>71</v>
      </c>
      <c r="Q206" s="307"/>
      <c r="R206" s="307"/>
      <c r="S206" s="307"/>
      <c r="T206" s="307"/>
      <c r="U206" s="307"/>
      <c r="V206" s="308"/>
      <c r="W206" s="37" t="s">
        <v>68</v>
      </c>
      <c r="X206" s="286">
        <f>IFERROR(SUM(X202:X205),"0")</f>
        <v>0</v>
      </c>
      <c r="Y206" s="286">
        <f>IFERROR(SUM(Y202:Y205),"0")</f>
        <v>0</v>
      </c>
      <c r="Z206" s="286">
        <f>IFERROR(IF(Z202="",0,Z202),"0")+IFERROR(IF(Z203="",0,Z203),"0")+IFERROR(IF(Z204="",0,Z204),"0")+IFERROR(IF(Z205="",0,Z205),"0")</f>
        <v>0</v>
      </c>
      <c r="AA206" s="287"/>
      <c r="AB206" s="287"/>
      <c r="AC206" s="287"/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9"/>
      <c r="P207" s="306" t="s">
        <v>71</v>
      </c>
      <c r="Q207" s="307"/>
      <c r="R207" s="307"/>
      <c r="S207" s="307"/>
      <c r="T207" s="307"/>
      <c r="U207" s="307"/>
      <c r="V207" s="308"/>
      <c r="W207" s="37" t="s">
        <v>72</v>
      </c>
      <c r="X207" s="286">
        <f>IFERROR(SUMPRODUCT(X202:X205*H202:H205),"0")</f>
        <v>0</v>
      </c>
      <c r="Y207" s="286">
        <f>IFERROR(SUMPRODUCT(Y202:Y205*H202:H205),"0")</f>
        <v>0</v>
      </c>
      <c r="Z207" s="37"/>
      <c r="AA207" s="287"/>
      <c r="AB207" s="287"/>
      <c r="AC207" s="287"/>
    </row>
    <row r="208" spans="1:68" ht="16.5" customHeight="1" x14ac:dyDescent="0.25">
      <c r="A208" s="290" t="s">
        <v>293</v>
      </c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1"/>
      <c r="P208" s="291"/>
      <c r="Q208" s="291"/>
      <c r="R208" s="291"/>
      <c r="S208" s="291"/>
      <c r="T208" s="291"/>
      <c r="U208" s="291"/>
      <c r="V208" s="291"/>
      <c r="W208" s="291"/>
      <c r="X208" s="291"/>
      <c r="Y208" s="291"/>
      <c r="Z208" s="291"/>
      <c r="AA208" s="279"/>
      <c r="AB208" s="279"/>
      <c r="AC208" s="279"/>
    </row>
    <row r="209" spans="1:68" ht="14.25" customHeight="1" x14ac:dyDescent="0.25">
      <c r="A209" s="309" t="s">
        <v>62</v>
      </c>
      <c r="B209" s="291"/>
      <c r="C209" s="291"/>
      <c r="D209" s="291"/>
      <c r="E209" s="291"/>
      <c r="F209" s="291"/>
      <c r="G209" s="291"/>
      <c r="H209" s="291"/>
      <c r="I209" s="291"/>
      <c r="J209" s="291"/>
      <c r="K209" s="291"/>
      <c r="L209" s="291"/>
      <c r="M209" s="291"/>
      <c r="N209" s="291"/>
      <c r="O209" s="291"/>
      <c r="P209" s="291"/>
      <c r="Q209" s="291"/>
      <c r="R209" s="291"/>
      <c r="S209" s="291"/>
      <c r="T209" s="291"/>
      <c r="U209" s="291"/>
      <c r="V209" s="291"/>
      <c r="W209" s="291"/>
      <c r="X209" s="291"/>
      <c r="Y209" s="291"/>
      <c r="Z209" s="291"/>
      <c r="AA209" s="280"/>
      <c r="AB209" s="280"/>
      <c r="AC209" s="280"/>
    </row>
    <row r="210" spans="1:68" ht="27" customHeight="1" x14ac:dyDescent="0.25">
      <c r="A210" s="54" t="s">
        <v>294</v>
      </c>
      <c r="B210" s="54" t="s">
        <v>295</v>
      </c>
      <c r="C210" s="31">
        <v>4301071097</v>
      </c>
      <c r="D210" s="293">
        <v>4620207491096</v>
      </c>
      <c r="E210" s="294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65</v>
      </c>
      <c r="L210" s="32" t="s">
        <v>66</v>
      </c>
      <c r="M210" s="33" t="s">
        <v>67</v>
      </c>
      <c r="N210" s="33"/>
      <c r="O210" s="32">
        <v>180</v>
      </c>
      <c r="P210" s="423" t="s">
        <v>296</v>
      </c>
      <c r="Q210" s="296"/>
      <c r="R210" s="296"/>
      <c r="S210" s="296"/>
      <c r="T210" s="297"/>
      <c r="U210" s="34"/>
      <c r="V210" s="34"/>
      <c r="W210" s="35" t="s">
        <v>68</v>
      </c>
      <c r="X210" s="284">
        <v>0</v>
      </c>
      <c r="Y210" s="285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297</v>
      </c>
      <c r="AG210" s="67"/>
      <c r="AJ210" s="71" t="s">
        <v>70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298"/>
      <c r="B211" s="291"/>
      <c r="C211" s="291"/>
      <c r="D211" s="291"/>
      <c r="E211" s="291"/>
      <c r="F211" s="291"/>
      <c r="G211" s="291"/>
      <c r="H211" s="291"/>
      <c r="I211" s="291"/>
      <c r="J211" s="291"/>
      <c r="K211" s="291"/>
      <c r="L211" s="291"/>
      <c r="M211" s="291"/>
      <c r="N211" s="291"/>
      <c r="O211" s="299"/>
      <c r="P211" s="306" t="s">
        <v>71</v>
      </c>
      <c r="Q211" s="307"/>
      <c r="R211" s="307"/>
      <c r="S211" s="307"/>
      <c r="T211" s="307"/>
      <c r="U211" s="307"/>
      <c r="V211" s="308"/>
      <c r="W211" s="37" t="s">
        <v>68</v>
      </c>
      <c r="X211" s="286">
        <f>IFERROR(SUM(X210:X210),"0")</f>
        <v>0</v>
      </c>
      <c r="Y211" s="286">
        <f>IFERROR(SUM(Y210:Y210),"0")</f>
        <v>0</v>
      </c>
      <c r="Z211" s="286">
        <f>IFERROR(IF(Z210="",0,Z210),"0")</f>
        <v>0</v>
      </c>
      <c r="AA211" s="287"/>
      <c r="AB211" s="287"/>
      <c r="AC211" s="287"/>
    </row>
    <row r="212" spans="1:68" x14ac:dyDescent="0.2">
      <c r="A212" s="291"/>
      <c r="B212" s="291"/>
      <c r="C212" s="291"/>
      <c r="D212" s="291"/>
      <c r="E212" s="291"/>
      <c r="F212" s="291"/>
      <c r="G212" s="291"/>
      <c r="H212" s="291"/>
      <c r="I212" s="291"/>
      <c r="J212" s="291"/>
      <c r="K212" s="291"/>
      <c r="L212" s="291"/>
      <c r="M212" s="291"/>
      <c r="N212" s="291"/>
      <c r="O212" s="299"/>
      <c r="P212" s="306" t="s">
        <v>71</v>
      </c>
      <c r="Q212" s="307"/>
      <c r="R212" s="307"/>
      <c r="S212" s="307"/>
      <c r="T212" s="307"/>
      <c r="U212" s="307"/>
      <c r="V212" s="308"/>
      <c r="W212" s="37" t="s">
        <v>72</v>
      </c>
      <c r="X212" s="286">
        <f>IFERROR(SUMPRODUCT(X210:X210*H210:H210),"0")</f>
        <v>0</v>
      </c>
      <c r="Y212" s="286">
        <f>IFERROR(SUMPRODUCT(Y210:Y210*H210:H210),"0")</f>
        <v>0</v>
      </c>
      <c r="Z212" s="37"/>
      <c r="AA212" s="287"/>
      <c r="AB212" s="287"/>
      <c r="AC212" s="287"/>
    </row>
    <row r="213" spans="1:68" ht="16.5" customHeight="1" x14ac:dyDescent="0.25">
      <c r="A213" s="290" t="s">
        <v>298</v>
      </c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1"/>
      <c r="P213" s="291"/>
      <c r="Q213" s="291"/>
      <c r="R213" s="291"/>
      <c r="S213" s="291"/>
      <c r="T213" s="291"/>
      <c r="U213" s="291"/>
      <c r="V213" s="291"/>
      <c r="W213" s="291"/>
      <c r="X213" s="291"/>
      <c r="Y213" s="291"/>
      <c r="Z213" s="291"/>
      <c r="AA213" s="279"/>
      <c r="AB213" s="279"/>
      <c r="AC213" s="279"/>
    </row>
    <row r="214" spans="1:68" ht="14.25" customHeight="1" x14ac:dyDescent="0.25">
      <c r="A214" s="309" t="s">
        <v>62</v>
      </c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1"/>
      <c r="P214" s="291"/>
      <c r="Q214" s="291"/>
      <c r="R214" s="291"/>
      <c r="S214" s="291"/>
      <c r="T214" s="291"/>
      <c r="U214" s="291"/>
      <c r="V214" s="291"/>
      <c r="W214" s="291"/>
      <c r="X214" s="291"/>
      <c r="Y214" s="291"/>
      <c r="Z214" s="291"/>
      <c r="AA214" s="280"/>
      <c r="AB214" s="280"/>
      <c r="AC214" s="280"/>
    </row>
    <row r="215" spans="1:68" ht="27" customHeight="1" x14ac:dyDescent="0.25">
      <c r="A215" s="54" t="s">
        <v>299</v>
      </c>
      <c r="B215" s="54" t="s">
        <v>300</v>
      </c>
      <c r="C215" s="31">
        <v>4301071093</v>
      </c>
      <c r="D215" s="293">
        <v>4620207490709</v>
      </c>
      <c r="E215" s="294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65</v>
      </c>
      <c r="L215" s="32" t="s">
        <v>66</v>
      </c>
      <c r="M215" s="33" t="s">
        <v>67</v>
      </c>
      <c r="N215" s="33"/>
      <c r="O215" s="32">
        <v>180</v>
      </c>
      <c r="P215" s="46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96"/>
      <c r="R215" s="296"/>
      <c r="S215" s="296"/>
      <c r="T215" s="297"/>
      <c r="U215" s="34"/>
      <c r="V215" s="34"/>
      <c r="W215" s="35" t="s">
        <v>68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70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98"/>
      <c r="B216" s="291"/>
      <c r="C216" s="291"/>
      <c r="D216" s="291"/>
      <c r="E216" s="291"/>
      <c r="F216" s="291"/>
      <c r="G216" s="291"/>
      <c r="H216" s="291"/>
      <c r="I216" s="291"/>
      <c r="J216" s="291"/>
      <c r="K216" s="291"/>
      <c r="L216" s="291"/>
      <c r="M216" s="291"/>
      <c r="N216" s="291"/>
      <c r="O216" s="299"/>
      <c r="P216" s="306" t="s">
        <v>71</v>
      </c>
      <c r="Q216" s="307"/>
      <c r="R216" s="307"/>
      <c r="S216" s="307"/>
      <c r="T216" s="307"/>
      <c r="U216" s="307"/>
      <c r="V216" s="308"/>
      <c r="W216" s="37" t="s">
        <v>68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x14ac:dyDescent="0.2">
      <c r="A217" s="291"/>
      <c r="B217" s="291"/>
      <c r="C217" s="291"/>
      <c r="D217" s="291"/>
      <c r="E217" s="291"/>
      <c r="F217" s="291"/>
      <c r="G217" s="291"/>
      <c r="H217" s="291"/>
      <c r="I217" s="291"/>
      <c r="J217" s="291"/>
      <c r="K217" s="291"/>
      <c r="L217" s="291"/>
      <c r="M217" s="291"/>
      <c r="N217" s="291"/>
      <c r="O217" s="299"/>
      <c r="P217" s="306" t="s">
        <v>71</v>
      </c>
      <c r="Q217" s="307"/>
      <c r="R217" s="307"/>
      <c r="S217" s="307"/>
      <c r="T217" s="307"/>
      <c r="U217" s="307"/>
      <c r="V217" s="308"/>
      <c r="W217" s="37" t="s">
        <v>72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customHeight="1" x14ac:dyDescent="0.25">
      <c r="A218" s="309" t="s">
        <v>121</v>
      </c>
      <c r="B218" s="291"/>
      <c r="C218" s="291"/>
      <c r="D218" s="291"/>
      <c r="E218" s="291"/>
      <c r="F218" s="291"/>
      <c r="G218" s="291"/>
      <c r="H218" s="291"/>
      <c r="I218" s="291"/>
      <c r="J218" s="291"/>
      <c r="K218" s="291"/>
      <c r="L218" s="291"/>
      <c r="M218" s="291"/>
      <c r="N218" s="291"/>
      <c r="O218" s="291"/>
      <c r="P218" s="291"/>
      <c r="Q218" s="291"/>
      <c r="R218" s="291"/>
      <c r="S218" s="291"/>
      <c r="T218" s="291"/>
      <c r="U218" s="291"/>
      <c r="V218" s="291"/>
      <c r="W218" s="291"/>
      <c r="X218" s="291"/>
      <c r="Y218" s="291"/>
      <c r="Z218" s="291"/>
      <c r="AA218" s="280"/>
      <c r="AB218" s="280"/>
      <c r="AC218" s="280"/>
    </row>
    <row r="219" spans="1:68" ht="27" customHeight="1" x14ac:dyDescent="0.25">
      <c r="A219" s="54" t="s">
        <v>302</v>
      </c>
      <c r="B219" s="54" t="s">
        <v>303</v>
      </c>
      <c r="C219" s="31">
        <v>4301135692</v>
      </c>
      <c r="D219" s="293">
        <v>4620207490570</v>
      </c>
      <c r="E219" s="294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78</v>
      </c>
      <c r="L219" s="32" t="s">
        <v>66</v>
      </c>
      <c r="M219" s="33" t="s">
        <v>67</v>
      </c>
      <c r="N219" s="33"/>
      <c r="O219" s="32">
        <v>180</v>
      </c>
      <c r="P219" s="42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96"/>
      <c r="R219" s="296"/>
      <c r="S219" s="296"/>
      <c r="T219" s="297"/>
      <c r="U219" s="34"/>
      <c r="V219" s="34"/>
      <c r="W219" s="35" t="s">
        <v>68</v>
      </c>
      <c r="X219" s="284">
        <v>0</v>
      </c>
      <c r="Y219" s="285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304</v>
      </c>
      <c r="AG219" s="67"/>
      <c r="AJ219" s="71" t="s">
        <v>70</v>
      </c>
      <c r="AK219" s="71">
        <v>1</v>
      </c>
      <c r="BB219" s="213" t="s">
        <v>80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305</v>
      </c>
      <c r="B220" s="54" t="s">
        <v>306</v>
      </c>
      <c r="C220" s="31">
        <v>4301135691</v>
      </c>
      <c r="D220" s="293">
        <v>4620207490549</v>
      </c>
      <c r="E220" s="294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78</v>
      </c>
      <c r="L220" s="32" t="s">
        <v>66</v>
      </c>
      <c r="M220" s="33" t="s">
        <v>67</v>
      </c>
      <c r="N220" s="33"/>
      <c r="O220" s="32">
        <v>180</v>
      </c>
      <c r="P220" s="47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96"/>
      <c r="R220" s="296"/>
      <c r="S220" s="296"/>
      <c r="T220" s="297"/>
      <c r="U220" s="34"/>
      <c r="V220" s="34"/>
      <c r="W220" s="35" t="s">
        <v>68</v>
      </c>
      <c r="X220" s="284">
        <v>0</v>
      </c>
      <c r="Y220" s="285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304</v>
      </c>
      <c r="AG220" s="67"/>
      <c r="AJ220" s="71" t="s">
        <v>70</v>
      </c>
      <c r="AK220" s="71">
        <v>1</v>
      </c>
      <c r="BB220" s="215" t="s">
        <v>80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307</v>
      </c>
      <c r="B221" s="54" t="s">
        <v>308</v>
      </c>
      <c r="C221" s="31">
        <v>4301135694</v>
      </c>
      <c r="D221" s="293">
        <v>4620207490501</v>
      </c>
      <c r="E221" s="294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46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96"/>
      <c r="R221" s="296"/>
      <c r="S221" s="296"/>
      <c r="T221" s="297"/>
      <c r="U221" s="34"/>
      <c r="V221" s="34"/>
      <c r="W221" s="35" t="s">
        <v>68</v>
      </c>
      <c r="X221" s="284">
        <v>0</v>
      </c>
      <c r="Y221" s="285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304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298"/>
      <c r="B222" s="291"/>
      <c r="C222" s="291"/>
      <c r="D222" s="291"/>
      <c r="E222" s="291"/>
      <c r="F222" s="291"/>
      <c r="G222" s="291"/>
      <c r="H222" s="291"/>
      <c r="I222" s="291"/>
      <c r="J222" s="291"/>
      <c r="K222" s="291"/>
      <c r="L222" s="291"/>
      <c r="M222" s="291"/>
      <c r="N222" s="291"/>
      <c r="O222" s="299"/>
      <c r="P222" s="306" t="s">
        <v>71</v>
      </c>
      <c r="Q222" s="307"/>
      <c r="R222" s="307"/>
      <c r="S222" s="307"/>
      <c r="T222" s="307"/>
      <c r="U222" s="307"/>
      <c r="V222" s="308"/>
      <c r="W222" s="37" t="s">
        <v>68</v>
      </c>
      <c r="X222" s="286">
        <f>IFERROR(SUM(X219:X221),"0")</f>
        <v>0</v>
      </c>
      <c r="Y222" s="286">
        <f>IFERROR(SUM(Y219:Y221),"0")</f>
        <v>0</v>
      </c>
      <c r="Z222" s="286">
        <f>IFERROR(IF(Z219="",0,Z219),"0")+IFERROR(IF(Z220="",0,Z220),"0")+IFERROR(IF(Z221="",0,Z221),"0")</f>
        <v>0</v>
      </c>
      <c r="AA222" s="287"/>
      <c r="AB222" s="287"/>
      <c r="AC222" s="287"/>
    </row>
    <row r="223" spans="1:68" x14ac:dyDescent="0.2">
      <c r="A223" s="291"/>
      <c r="B223" s="291"/>
      <c r="C223" s="291"/>
      <c r="D223" s="291"/>
      <c r="E223" s="291"/>
      <c r="F223" s="291"/>
      <c r="G223" s="291"/>
      <c r="H223" s="291"/>
      <c r="I223" s="291"/>
      <c r="J223" s="291"/>
      <c r="K223" s="291"/>
      <c r="L223" s="291"/>
      <c r="M223" s="291"/>
      <c r="N223" s="291"/>
      <c r="O223" s="299"/>
      <c r="P223" s="306" t="s">
        <v>71</v>
      </c>
      <c r="Q223" s="307"/>
      <c r="R223" s="307"/>
      <c r="S223" s="307"/>
      <c r="T223" s="307"/>
      <c r="U223" s="307"/>
      <c r="V223" s="308"/>
      <c r="W223" s="37" t="s">
        <v>72</v>
      </c>
      <c r="X223" s="286">
        <f>IFERROR(SUMPRODUCT(X219:X221*H219:H221),"0")</f>
        <v>0</v>
      </c>
      <c r="Y223" s="286">
        <f>IFERROR(SUMPRODUCT(Y219:Y221*H219:H221),"0")</f>
        <v>0</v>
      </c>
      <c r="Z223" s="37"/>
      <c r="AA223" s="287"/>
      <c r="AB223" s="287"/>
      <c r="AC223" s="287"/>
    </row>
    <row r="224" spans="1:68" ht="16.5" customHeight="1" x14ac:dyDescent="0.25">
      <c r="A224" s="290" t="s">
        <v>309</v>
      </c>
      <c r="B224" s="291"/>
      <c r="C224" s="291"/>
      <c r="D224" s="291"/>
      <c r="E224" s="291"/>
      <c r="F224" s="291"/>
      <c r="G224" s="291"/>
      <c r="H224" s="291"/>
      <c r="I224" s="291"/>
      <c r="J224" s="291"/>
      <c r="K224" s="291"/>
      <c r="L224" s="291"/>
      <c r="M224" s="291"/>
      <c r="N224" s="291"/>
      <c r="O224" s="291"/>
      <c r="P224" s="291"/>
      <c r="Q224" s="291"/>
      <c r="R224" s="291"/>
      <c r="S224" s="291"/>
      <c r="T224" s="291"/>
      <c r="U224" s="291"/>
      <c r="V224" s="291"/>
      <c r="W224" s="291"/>
      <c r="X224" s="291"/>
      <c r="Y224" s="291"/>
      <c r="Z224" s="291"/>
      <c r="AA224" s="279"/>
      <c r="AB224" s="279"/>
      <c r="AC224" s="279"/>
    </row>
    <row r="225" spans="1:68" ht="14.25" customHeight="1" x14ac:dyDescent="0.25">
      <c r="A225" s="309" t="s">
        <v>62</v>
      </c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1"/>
      <c r="P225" s="291"/>
      <c r="Q225" s="291"/>
      <c r="R225" s="291"/>
      <c r="S225" s="291"/>
      <c r="T225" s="291"/>
      <c r="U225" s="291"/>
      <c r="V225" s="291"/>
      <c r="W225" s="291"/>
      <c r="X225" s="291"/>
      <c r="Y225" s="291"/>
      <c r="Z225" s="291"/>
      <c r="AA225" s="280"/>
      <c r="AB225" s="280"/>
      <c r="AC225" s="280"/>
    </row>
    <row r="226" spans="1:68" ht="16.5" customHeight="1" x14ac:dyDescent="0.25">
      <c r="A226" s="54" t="s">
        <v>310</v>
      </c>
      <c r="B226" s="54" t="s">
        <v>311</v>
      </c>
      <c r="C226" s="31">
        <v>4301071063</v>
      </c>
      <c r="D226" s="293">
        <v>4607111039019</v>
      </c>
      <c r="E226" s="294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65</v>
      </c>
      <c r="L226" s="32" t="s">
        <v>66</v>
      </c>
      <c r="M226" s="33" t="s">
        <v>67</v>
      </c>
      <c r="N226" s="33"/>
      <c r="O226" s="32">
        <v>180</v>
      </c>
      <c r="P226" s="3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96"/>
      <c r="R226" s="296"/>
      <c r="S226" s="296"/>
      <c r="T226" s="297"/>
      <c r="U226" s="34"/>
      <c r="V226" s="34"/>
      <c r="W226" s="35" t="s">
        <v>68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70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313</v>
      </c>
      <c r="B227" s="54" t="s">
        <v>314</v>
      </c>
      <c r="C227" s="31">
        <v>4301071000</v>
      </c>
      <c r="D227" s="293">
        <v>4607111038708</v>
      </c>
      <c r="E227" s="294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65</v>
      </c>
      <c r="L227" s="32" t="s">
        <v>66</v>
      </c>
      <c r="M227" s="33" t="s">
        <v>67</v>
      </c>
      <c r="N227" s="33"/>
      <c r="O227" s="32">
        <v>180</v>
      </c>
      <c r="P227" s="3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96"/>
      <c r="R227" s="296"/>
      <c r="S227" s="296"/>
      <c r="T227" s="297"/>
      <c r="U227" s="34"/>
      <c r="V227" s="34"/>
      <c r="W227" s="35" t="s">
        <v>68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70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298"/>
      <c r="B228" s="291"/>
      <c r="C228" s="291"/>
      <c r="D228" s="291"/>
      <c r="E228" s="291"/>
      <c r="F228" s="291"/>
      <c r="G228" s="291"/>
      <c r="H228" s="291"/>
      <c r="I228" s="291"/>
      <c r="J228" s="291"/>
      <c r="K228" s="291"/>
      <c r="L228" s="291"/>
      <c r="M228" s="291"/>
      <c r="N228" s="291"/>
      <c r="O228" s="299"/>
      <c r="P228" s="306" t="s">
        <v>71</v>
      </c>
      <c r="Q228" s="307"/>
      <c r="R228" s="307"/>
      <c r="S228" s="307"/>
      <c r="T228" s="307"/>
      <c r="U228" s="307"/>
      <c r="V228" s="308"/>
      <c r="W228" s="37" t="s">
        <v>68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x14ac:dyDescent="0.2">
      <c r="A229" s="291"/>
      <c r="B229" s="291"/>
      <c r="C229" s="291"/>
      <c r="D229" s="291"/>
      <c r="E229" s="291"/>
      <c r="F229" s="291"/>
      <c r="G229" s="291"/>
      <c r="H229" s="291"/>
      <c r="I229" s="291"/>
      <c r="J229" s="291"/>
      <c r="K229" s="291"/>
      <c r="L229" s="291"/>
      <c r="M229" s="291"/>
      <c r="N229" s="291"/>
      <c r="O229" s="299"/>
      <c r="P229" s="306" t="s">
        <v>71</v>
      </c>
      <c r="Q229" s="307"/>
      <c r="R229" s="307"/>
      <c r="S229" s="307"/>
      <c r="T229" s="307"/>
      <c r="U229" s="307"/>
      <c r="V229" s="308"/>
      <c r="W229" s="37" t="s">
        <v>72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customHeight="1" x14ac:dyDescent="0.2">
      <c r="A230" s="326" t="s">
        <v>315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48"/>
      <c r="AB230" s="48"/>
      <c r="AC230" s="48"/>
    </row>
    <row r="231" spans="1:68" ht="16.5" customHeight="1" x14ac:dyDescent="0.25">
      <c r="A231" s="290" t="s">
        <v>316</v>
      </c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1"/>
      <c r="P231" s="291"/>
      <c r="Q231" s="291"/>
      <c r="R231" s="291"/>
      <c r="S231" s="291"/>
      <c r="T231" s="291"/>
      <c r="U231" s="291"/>
      <c r="V231" s="291"/>
      <c r="W231" s="291"/>
      <c r="X231" s="291"/>
      <c r="Y231" s="291"/>
      <c r="Z231" s="291"/>
      <c r="AA231" s="279"/>
      <c r="AB231" s="279"/>
      <c r="AC231" s="279"/>
    </row>
    <row r="232" spans="1:68" ht="14.25" customHeight="1" x14ac:dyDescent="0.25">
      <c r="A232" s="309" t="s">
        <v>62</v>
      </c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1"/>
      <c r="P232" s="291"/>
      <c r="Q232" s="291"/>
      <c r="R232" s="291"/>
      <c r="S232" s="291"/>
      <c r="T232" s="291"/>
      <c r="U232" s="291"/>
      <c r="V232" s="291"/>
      <c r="W232" s="291"/>
      <c r="X232" s="291"/>
      <c r="Y232" s="291"/>
      <c r="Z232" s="291"/>
      <c r="AA232" s="280"/>
      <c r="AB232" s="280"/>
      <c r="AC232" s="280"/>
    </row>
    <row r="233" spans="1:68" ht="27" customHeight="1" x14ac:dyDescent="0.25">
      <c r="A233" s="54" t="s">
        <v>317</v>
      </c>
      <c r="B233" s="54" t="s">
        <v>318</v>
      </c>
      <c r="C233" s="31">
        <v>4301071036</v>
      </c>
      <c r="D233" s="293">
        <v>4607111036162</v>
      </c>
      <c r="E233" s="294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65</v>
      </c>
      <c r="L233" s="32" t="s">
        <v>66</v>
      </c>
      <c r="M233" s="33" t="s">
        <v>67</v>
      </c>
      <c r="N233" s="33"/>
      <c r="O233" s="32">
        <v>90</v>
      </c>
      <c r="P233" s="3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96"/>
      <c r="R233" s="296"/>
      <c r="S233" s="296"/>
      <c r="T233" s="297"/>
      <c r="U233" s="34"/>
      <c r="V233" s="34"/>
      <c r="W233" s="35" t="s">
        <v>68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70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298"/>
      <c r="B234" s="291"/>
      <c r="C234" s="291"/>
      <c r="D234" s="291"/>
      <c r="E234" s="291"/>
      <c r="F234" s="291"/>
      <c r="G234" s="291"/>
      <c r="H234" s="291"/>
      <c r="I234" s="291"/>
      <c r="J234" s="291"/>
      <c r="K234" s="291"/>
      <c r="L234" s="291"/>
      <c r="M234" s="291"/>
      <c r="N234" s="291"/>
      <c r="O234" s="299"/>
      <c r="P234" s="306" t="s">
        <v>71</v>
      </c>
      <c r="Q234" s="307"/>
      <c r="R234" s="307"/>
      <c r="S234" s="307"/>
      <c r="T234" s="307"/>
      <c r="U234" s="307"/>
      <c r="V234" s="308"/>
      <c r="W234" s="37" t="s">
        <v>68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x14ac:dyDescent="0.2">
      <c r="A235" s="291"/>
      <c r="B235" s="291"/>
      <c r="C235" s="291"/>
      <c r="D235" s="291"/>
      <c r="E235" s="291"/>
      <c r="F235" s="291"/>
      <c r="G235" s="291"/>
      <c r="H235" s="291"/>
      <c r="I235" s="291"/>
      <c r="J235" s="291"/>
      <c r="K235" s="291"/>
      <c r="L235" s="291"/>
      <c r="M235" s="291"/>
      <c r="N235" s="291"/>
      <c r="O235" s="299"/>
      <c r="P235" s="306" t="s">
        <v>71</v>
      </c>
      <c r="Q235" s="307"/>
      <c r="R235" s="307"/>
      <c r="S235" s="307"/>
      <c r="T235" s="307"/>
      <c r="U235" s="307"/>
      <c r="V235" s="308"/>
      <c r="W235" s="37" t="s">
        <v>72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customHeight="1" x14ac:dyDescent="0.2">
      <c r="A236" s="326" t="s">
        <v>320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27"/>
      <c r="Z236" s="327"/>
      <c r="AA236" s="48"/>
      <c r="AB236" s="48"/>
      <c r="AC236" s="48"/>
    </row>
    <row r="237" spans="1:68" ht="16.5" customHeight="1" x14ac:dyDescent="0.25">
      <c r="A237" s="290" t="s">
        <v>321</v>
      </c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1"/>
      <c r="P237" s="291"/>
      <c r="Q237" s="291"/>
      <c r="R237" s="291"/>
      <c r="S237" s="291"/>
      <c r="T237" s="291"/>
      <c r="U237" s="291"/>
      <c r="V237" s="291"/>
      <c r="W237" s="291"/>
      <c r="X237" s="291"/>
      <c r="Y237" s="291"/>
      <c r="Z237" s="291"/>
      <c r="AA237" s="279"/>
      <c r="AB237" s="279"/>
      <c r="AC237" s="279"/>
    </row>
    <row r="238" spans="1:68" ht="14.25" customHeight="1" x14ac:dyDescent="0.25">
      <c r="A238" s="309" t="s">
        <v>62</v>
      </c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1"/>
      <c r="P238" s="291"/>
      <c r="Q238" s="291"/>
      <c r="R238" s="291"/>
      <c r="S238" s="291"/>
      <c r="T238" s="291"/>
      <c r="U238" s="291"/>
      <c r="V238" s="291"/>
      <c r="W238" s="291"/>
      <c r="X238" s="291"/>
      <c r="Y238" s="291"/>
      <c r="Z238" s="291"/>
      <c r="AA238" s="280"/>
      <c r="AB238" s="280"/>
      <c r="AC238" s="280"/>
    </row>
    <row r="239" spans="1:68" ht="27" customHeight="1" x14ac:dyDescent="0.25">
      <c r="A239" s="54" t="s">
        <v>322</v>
      </c>
      <c r="B239" s="54" t="s">
        <v>323</v>
      </c>
      <c r="C239" s="31">
        <v>4301071029</v>
      </c>
      <c r="D239" s="293">
        <v>4607111035899</v>
      </c>
      <c r="E239" s="294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65</v>
      </c>
      <c r="L239" s="32" t="s">
        <v>66</v>
      </c>
      <c r="M239" s="33" t="s">
        <v>67</v>
      </c>
      <c r="N239" s="33"/>
      <c r="O239" s="32">
        <v>180</v>
      </c>
      <c r="P239" s="46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96"/>
      <c r="R239" s="296"/>
      <c r="S239" s="296"/>
      <c r="T239" s="297"/>
      <c r="U239" s="34"/>
      <c r="V239" s="34"/>
      <c r="W239" s="35" t="s">
        <v>68</v>
      </c>
      <c r="X239" s="284">
        <v>0</v>
      </c>
      <c r="Y239" s="285">
        <f>IFERROR(IF(X239="","",X239),"")</f>
        <v>0</v>
      </c>
      <c r="Z239" s="36">
        <f>IFERROR(IF(X239="","",X239*0.0155),"")</f>
        <v>0</v>
      </c>
      <c r="AA239" s="56"/>
      <c r="AB239" s="57"/>
      <c r="AC239" s="224" t="s">
        <v>232</v>
      </c>
      <c r="AG239" s="67"/>
      <c r="AJ239" s="71" t="s">
        <v>70</v>
      </c>
      <c r="AK239" s="71">
        <v>1</v>
      </c>
      <c r="BB239" s="225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98"/>
      <c r="B240" s="291"/>
      <c r="C240" s="291"/>
      <c r="D240" s="291"/>
      <c r="E240" s="291"/>
      <c r="F240" s="291"/>
      <c r="G240" s="291"/>
      <c r="H240" s="291"/>
      <c r="I240" s="291"/>
      <c r="J240" s="291"/>
      <c r="K240" s="291"/>
      <c r="L240" s="291"/>
      <c r="M240" s="291"/>
      <c r="N240" s="291"/>
      <c r="O240" s="299"/>
      <c r="P240" s="306" t="s">
        <v>71</v>
      </c>
      <c r="Q240" s="307"/>
      <c r="R240" s="307"/>
      <c r="S240" s="307"/>
      <c r="T240" s="307"/>
      <c r="U240" s="307"/>
      <c r="V240" s="308"/>
      <c r="W240" s="37" t="s">
        <v>68</v>
      </c>
      <c r="X240" s="286">
        <f>IFERROR(SUM(X239:X239),"0")</f>
        <v>0</v>
      </c>
      <c r="Y240" s="286">
        <f>IFERROR(SUM(Y239:Y239),"0")</f>
        <v>0</v>
      </c>
      <c r="Z240" s="286">
        <f>IFERROR(IF(Z239="",0,Z239),"0")</f>
        <v>0</v>
      </c>
      <c r="AA240" s="287"/>
      <c r="AB240" s="287"/>
      <c r="AC240" s="287"/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9"/>
      <c r="P241" s="306" t="s">
        <v>71</v>
      </c>
      <c r="Q241" s="307"/>
      <c r="R241" s="307"/>
      <c r="S241" s="307"/>
      <c r="T241" s="307"/>
      <c r="U241" s="307"/>
      <c r="V241" s="308"/>
      <c r="W241" s="37" t="s">
        <v>72</v>
      </c>
      <c r="X241" s="286">
        <f>IFERROR(SUMPRODUCT(X239:X239*H239:H239),"0")</f>
        <v>0</v>
      </c>
      <c r="Y241" s="286">
        <f>IFERROR(SUMPRODUCT(Y239:Y239*H239:H239),"0")</f>
        <v>0</v>
      </c>
      <c r="Z241" s="37"/>
      <c r="AA241" s="287"/>
      <c r="AB241" s="287"/>
      <c r="AC241" s="287"/>
    </row>
    <row r="242" spans="1:68" ht="27.75" customHeight="1" x14ac:dyDescent="0.2">
      <c r="A242" s="326" t="s">
        <v>324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48"/>
      <c r="AB242" s="48"/>
      <c r="AC242" s="48"/>
    </row>
    <row r="243" spans="1:68" ht="16.5" customHeight="1" x14ac:dyDescent="0.25">
      <c r="A243" s="290" t="s">
        <v>325</v>
      </c>
      <c r="B243" s="291"/>
      <c r="C243" s="291"/>
      <c r="D243" s="291"/>
      <c r="E243" s="291"/>
      <c r="F243" s="291"/>
      <c r="G243" s="291"/>
      <c r="H243" s="291"/>
      <c r="I243" s="291"/>
      <c r="J243" s="291"/>
      <c r="K243" s="291"/>
      <c r="L243" s="291"/>
      <c r="M243" s="291"/>
      <c r="N243" s="291"/>
      <c r="O243" s="291"/>
      <c r="P243" s="291"/>
      <c r="Q243" s="291"/>
      <c r="R243" s="291"/>
      <c r="S243" s="291"/>
      <c r="T243" s="291"/>
      <c r="U243" s="291"/>
      <c r="V243" s="291"/>
      <c r="W243" s="291"/>
      <c r="X243" s="291"/>
      <c r="Y243" s="291"/>
      <c r="Z243" s="291"/>
      <c r="AA243" s="279"/>
      <c r="AB243" s="279"/>
      <c r="AC243" s="279"/>
    </row>
    <row r="244" spans="1:68" ht="14.25" customHeight="1" x14ac:dyDescent="0.25">
      <c r="A244" s="309" t="s">
        <v>326</v>
      </c>
      <c r="B244" s="291"/>
      <c r="C244" s="291"/>
      <c r="D244" s="291"/>
      <c r="E244" s="291"/>
      <c r="F244" s="291"/>
      <c r="G244" s="291"/>
      <c r="H244" s="291"/>
      <c r="I244" s="291"/>
      <c r="J244" s="291"/>
      <c r="K244" s="291"/>
      <c r="L244" s="291"/>
      <c r="M244" s="291"/>
      <c r="N244" s="291"/>
      <c r="O244" s="291"/>
      <c r="P244" s="291"/>
      <c r="Q244" s="291"/>
      <c r="R244" s="291"/>
      <c r="S244" s="291"/>
      <c r="T244" s="291"/>
      <c r="U244" s="291"/>
      <c r="V244" s="291"/>
      <c r="W244" s="291"/>
      <c r="X244" s="291"/>
      <c r="Y244" s="291"/>
      <c r="Z244" s="291"/>
      <c r="AA244" s="280"/>
      <c r="AB244" s="280"/>
      <c r="AC244" s="280"/>
    </row>
    <row r="245" spans="1:68" ht="27" customHeight="1" x14ac:dyDescent="0.25">
      <c r="A245" s="54" t="s">
        <v>327</v>
      </c>
      <c r="B245" s="54" t="s">
        <v>328</v>
      </c>
      <c r="C245" s="31">
        <v>4301133004</v>
      </c>
      <c r="D245" s="293">
        <v>4607111039774</v>
      </c>
      <c r="E245" s="294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78</v>
      </c>
      <c r="L245" s="32" t="s">
        <v>66</v>
      </c>
      <c r="M245" s="33" t="s">
        <v>67</v>
      </c>
      <c r="N245" s="33"/>
      <c r="O245" s="32">
        <v>180</v>
      </c>
      <c r="P245" s="39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96"/>
      <c r="R245" s="296"/>
      <c r="S245" s="296"/>
      <c r="T245" s="297"/>
      <c r="U245" s="34"/>
      <c r="V245" s="34"/>
      <c r="W245" s="35" t="s">
        <v>68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70</v>
      </c>
      <c r="AK245" s="71">
        <v>1</v>
      </c>
      <c r="BB245" s="22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98"/>
      <c r="B246" s="291"/>
      <c r="C246" s="291"/>
      <c r="D246" s="291"/>
      <c r="E246" s="291"/>
      <c r="F246" s="291"/>
      <c r="G246" s="291"/>
      <c r="H246" s="291"/>
      <c r="I246" s="291"/>
      <c r="J246" s="291"/>
      <c r="K246" s="291"/>
      <c r="L246" s="291"/>
      <c r="M246" s="291"/>
      <c r="N246" s="291"/>
      <c r="O246" s="299"/>
      <c r="P246" s="306" t="s">
        <v>71</v>
      </c>
      <c r="Q246" s="307"/>
      <c r="R246" s="307"/>
      <c r="S246" s="307"/>
      <c r="T246" s="307"/>
      <c r="U246" s="307"/>
      <c r="V246" s="308"/>
      <c r="W246" s="37" t="s">
        <v>68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x14ac:dyDescent="0.2">
      <c r="A247" s="291"/>
      <c r="B247" s="291"/>
      <c r="C247" s="291"/>
      <c r="D247" s="291"/>
      <c r="E247" s="291"/>
      <c r="F247" s="291"/>
      <c r="G247" s="291"/>
      <c r="H247" s="291"/>
      <c r="I247" s="291"/>
      <c r="J247" s="291"/>
      <c r="K247" s="291"/>
      <c r="L247" s="291"/>
      <c r="M247" s="291"/>
      <c r="N247" s="291"/>
      <c r="O247" s="299"/>
      <c r="P247" s="306" t="s">
        <v>71</v>
      </c>
      <c r="Q247" s="307"/>
      <c r="R247" s="307"/>
      <c r="S247" s="307"/>
      <c r="T247" s="307"/>
      <c r="U247" s="307"/>
      <c r="V247" s="308"/>
      <c r="W247" s="37" t="s">
        <v>72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customHeight="1" x14ac:dyDescent="0.25">
      <c r="A248" s="309" t="s">
        <v>121</v>
      </c>
      <c r="B248" s="291"/>
      <c r="C248" s="291"/>
      <c r="D248" s="291"/>
      <c r="E248" s="291"/>
      <c r="F248" s="291"/>
      <c r="G248" s="291"/>
      <c r="H248" s="291"/>
      <c r="I248" s="291"/>
      <c r="J248" s="291"/>
      <c r="K248" s="291"/>
      <c r="L248" s="291"/>
      <c r="M248" s="291"/>
      <c r="N248" s="291"/>
      <c r="O248" s="291"/>
      <c r="P248" s="291"/>
      <c r="Q248" s="291"/>
      <c r="R248" s="291"/>
      <c r="S248" s="291"/>
      <c r="T248" s="291"/>
      <c r="U248" s="291"/>
      <c r="V248" s="291"/>
      <c r="W248" s="291"/>
      <c r="X248" s="291"/>
      <c r="Y248" s="291"/>
      <c r="Z248" s="291"/>
      <c r="AA248" s="280"/>
      <c r="AB248" s="280"/>
      <c r="AC248" s="280"/>
    </row>
    <row r="249" spans="1:68" ht="37.5" customHeight="1" x14ac:dyDescent="0.25">
      <c r="A249" s="54" t="s">
        <v>330</v>
      </c>
      <c r="B249" s="54" t="s">
        <v>331</v>
      </c>
      <c r="C249" s="31">
        <v>4301135400</v>
      </c>
      <c r="D249" s="293">
        <v>4607111039361</v>
      </c>
      <c r="E249" s="294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78</v>
      </c>
      <c r="L249" s="32" t="s">
        <v>66</v>
      </c>
      <c r="M249" s="33" t="s">
        <v>67</v>
      </c>
      <c r="N249" s="33"/>
      <c r="O249" s="32">
        <v>180</v>
      </c>
      <c r="P249" s="48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96"/>
      <c r="R249" s="296"/>
      <c r="S249" s="296"/>
      <c r="T249" s="297"/>
      <c r="U249" s="34"/>
      <c r="V249" s="34"/>
      <c r="W249" s="35" t="s">
        <v>68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70</v>
      </c>
      <c r="AK249" s="71">
        <v>1</v>
      </c>
      <c r="BB249" s="229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98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9"/>
      <c r="P250" s="306" t="s">
        <v>71</v>
      </c>
      <c r="Q250" s="307"/>
      <c r="R250" s="307"/>
      <c r="S250" s="307"/>
      <c r="T250" s="307"/>
      <c r="U250" s="307"/>
      <c r="V250" s="308"/>
      <c r="W250" s="37" t="s">
        <v>68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x14ac:dyDescent="0.2">
      <c r="A251" s="291"/>
      <c r="B251" s="291"/>
      <c r="C251" s="291"/>
      <c r="D251" s="291"/>
      <c r="E251" s="291"/>
      <c r="F251" s="291"/>
      <c r="G251" s="291"/>
      <c r="H251" s="291"/>
      <c r="I251" s="291"/>
      <c r="J251" s="291"/>
      <c r="K251" s="291"/>
      <c r="L251" s="291"/>
      <c r="M251" s="291"/>
      <c r="N251" s="291"/>
      <c r="O251" s="299"/>
      <c r="P251" s="306" t="s">
        <v>71</v>
      </c>
      <c r="Q251" s="307"/>
      <c r="R251" s="307"/>
      <c r="S251" s="307"/>
      <c r="T251" s="307"/>
      <c r="U251" s="307"/>
      <c r="V251" s="308"/>
      <c r="W251" s="37" t="s">
        <v>72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customHeight="1" x14ac:dyDescent="0.2">
      <c r="A252" s="326" t="s">
        <v>332</v>
      </c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327"/>
      <c r="R252" s="327"/>
      <c r="S252" s="327"/>
      <c r="T252" s="327"/>
      <c r="U252" s="327"/>
      <c r="V252" s="327"/>
      <c r="W252" s="327"/>
      <c r="X252" s="327"/>
      <c r="Y252" s="327"/>
      <c r="Z252" s="327"/>
      <c r="AA252" s="48"/>
      <c r="AB252" s="48"/>
      <c r="AC252" s="48"/>
    </row>
    <row r="253" spans="1:68" ht="16.5" customHeight="1" x14ac:dyDescent="0.25">
      <c r="A253" s="290" t="s">
        <v>332</v>
      </c>
      <c r="B253" s="291"/>
      <c r="C253" s="291"/>
      <c r="D253" s="291"/>
      <c r="E253" s="291"/>
      <c r="F253" s="291"/>
      <c r="G253" s="291"/>
      <c r="H253" s="291"/>
      <c r="I253" s="291"/>
      <c r="J253" s="291"/>
      <c r="K253" s="291"/>
      <c r="L253" s="291"/>
      <c r="M253" s="291"/>
      <c r="N253" s="291"/>
      <c r="O253" s="291"/>
      <c r="P253" s="291"/>
      <c r="Q253" s="291"/>
      <c r="R253" s="291"/>
      <c r="S253" s="291"/>
      <c r="T253" s="291"/>
      <c r="U253" s="291"/>
      <c r="V253" s="291"/>
      <c r="W253" s="291"/>
      <c r="X253" s="291"/>
      <c r="Y253" s="291"/>
      <c r="Z253" s="291"/>
      <c r="AA253" s="279"/>
      <c r="AB253" s="279"/>
      <c r="AC253" s="279"/>
    </row>
    <row r="254" spans="1:68" ht="14.25" customHeight="1" x14ac:dyDescent="0.25">
      <c r="A254" s="309" t="s">
        <v>62</v>
      </c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1"/>
      <c r="P254" s="291"/>
      <c r="Q254" s="291"/>
      <c r="R254" s="291"/>
      <c r="S254" s="291"/>
      <c r="T254" s="291"/>
      <c r="U254" s="291"/>
      <c r="V254" s="291"/>
      <c r="W254" s="291"/>
      <c r="X254" s="291"/>
      <c r="Y254" s="291"/>
      <c r="Z254" s="291"/>
      <c r="AA254" s="280"/>
      <c r="AB254" s="280"/>
      <c r="AC254" s="280"/>
    </row>
    <row r="255" spans="1:68" ht="27" customHeight="1" x14ac:dyDescent="0.25">
      <c r="A255" s="54" t="s">
        <v>333</v>
      </c>
      <c r="B255" s="54" t="s">
        <v>334</v>
      </c>
      <c r="C255" s="31">
        <v>4301071014</v>
      </c>
      <c r="D255" s="293">
        <v>4640242181264</v>
      </c>
      <c r="E255" s="294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65</v>
      </c>
      <c r="L255" s="32" t="s">
        <v>66</v>
      </c>
      <c r="M255" s="33" t="s">
        <v>67</v>
      </c>
      <c r="N255" s="33"/>
      <c r="O255" s="32">
        <v>180</v>
      </c>
      <c r="P255" s="443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96"/>
      <c r="R255" s="296"/>
      <c r="S255" s="296"/>
      <c r="T255" s="297"/>
      <c r="U255" s="34"/>
      <c r="V255" s="34"/>
      <c r="W255" s="35" t="s">
        <v>68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70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336</v>
      </c>
      <c r="B256" s="54" t="s">
        <v>337</v>
      </c>
      <c r="C256" s="31">
        <v>4301071021</v>
      </c>
      <c r="D256" s="293">
        <v>4640242181325</v>
      </c>
      <c r="E256" s="294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65</v>
      </c>
      <c r="L256" s="32" t="s">
        <v>66</v>
      </c>
      <c r="M256" s="33" t="s">
        <v>67</v>
      </c>
      <c r="N256" s="33"/>
      <c r="O256" s="32">
        <v>180</v>
      </c>
      <c r="P256" s="39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96"/>
      <c r="R256" s="296"/>
      <c r="S256" s="296"/>
      <c r="T256" s="297"/>
      <c r="U256" s="34"/>
      <c r="V256" s="34"/>
      <c r="W256" s="35" t="s">
        <v>68</v>
      </c>
      <c r="X256" s="284">
        <v>0</v>
      </c>
      <c r="Y256" s="285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335</v>
      </c>
      <c r="AG256" s="67"/>
      <c r="AJ256" s="71" t="s">
        <v>70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338</v>
      </c>
      <c r="B257" s="54" t="s">
        <v>339</v>
      </c>
      <c r="C257" s="31">
        <v>4301070993</v>
      </c>
      <c r="D257" s="293">
        <v>4640242180670</v>
      </c>
      <c r="E257" s="294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38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96"/>
      <c r="R257" s="296"/>
      <c r="S257" s="296"/>
      <c r="T257" s="297"/>
      <c r="U257" s="34"/>
      <c r="V257" s="34"/>
      <c r="W257" s="35" t="s">
        <v>68</v>
      </c>
      <c r="X257" s="284">
        <v>0</v>
      </c>
      <c r="Y257" s="285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340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298"/>
      <c r="B258" s="291"/>
      <c r="C258" s="291"/>
      <c r="D258" s="291"/>
      <c r="E258" s="291"/>
      <c r="F258" s="291"/>
      <c r="G258" s="291"/>
      <c r="H258" s="291"/>
      <c r="I258" s="291"/>
      <c r="J258" s="291"/>
      <c r="K258" s="291"/>
      <c r="L258" s="291"/>
      <c r="M258" s="291"/>
      <c r="N258" s="291"/>
      <c r="O258" s="299"/>
      <c r="P258" s="306" t="s">
        <v>71</v>
      </c>
      <c r="Q258" s="307"/>
      <c r="R258" s="307"/>
      <c r="S258" s="307"/>
      <c r="T258" s="307"/>
      <c r="U258" s="307"/>
      <c r="V258" s="308"/>
      <c r="W258" s="37" t="s">
        <v>68</v>
      </c>
      <c r="X258" s="286">
        <f>IFERROR(SUM(X255:X257),"0")</f>
        <v>0</v>
      </c>
      <c r="Y258" s="286">
        <f>IFERROR(SUM(Y255:Y257),"0")</f>
        <v>0</v>
      </c>
      <c r="Z258" s="286">
        <f>IFERROR(IF(Z255="",0,Z255),"0")+IFERROR(IF(Z256="",0,Z256),"0")+IFERROR(IF(Z257="",0,Z257),"0")</f>
        <v>0</v>
      </c>
      <c r="AA258" s="287"/>
      <c r="AB258" s="287"/>
      <c r="AC258" s="287"/>
    </row>
    <row r="259" spans="1:68" x14ac:dyDescent="0.2">
      <c r="A259" s="291"/>
      <c r="B259" s="291"/>
      <c r="C259" s="291"/>
      <c r="D259" s="291"/>
      <c r="E259" s="291"/>
      <c r="F259" s="291"/>
      <c r="G259" s="291"/>
      <c r="H259" s="291"/>
      <c r="I259" s="291"/>
      <c r="J259" s="291"/>
      <c r="K259" s="291"/>
      <c r="L259" s="291"/>
      <c r="M259" s="291"/>
      <c r="N259" s="291"/>
      <c r="O259" s="299"/>
      <c r="P259" s="306" t="s">
        <v>71</v>
      </c>
      <c r="Q259" s="307"/>
      <c r="R259" s="307"/>
      <c r="S259" s="307"/>
      <c r="T259" s="307"/>
      <c r="U259" s="307"/>
      <c r="V259" s="308"/>
      <c r="W259" s="37" t="s">
        <v>72</v>
      </c>
      <c r="X259" s="286">
        <f>IFERROR(SUMPRODUCT(X255:X257*H255:H257),"0")</f>
        <v>0</v>
      </c>
      <c r="Y259" s="286">
        <f>IFERROR(SUMPRODUCT(Y255:Y257*H255:H257),"0")</f>
        <v>0</v>
      </c>
      <c r="Z259" s="37"/>
      <c r="AA259" s="287"/>
      <c r="AB259" s="287"/>
      <c r="AC259" s="287"/>
    </row>
    <row r="260" spans="1:68" ht="14.25" customHeight="1" x14ac:dyDescent="0.25">
      <c r="A260" s="309" t="s">
        <v>75</v>
      </c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1"/>
      <c r="P260" s="291"/>
      <c r="Q260" s="291"/>
      <c r="R260" s="291"/>
      <c r="S260" s="291"/>
      <c r="T260" s="291"/>
      <c r="U260" s="291"/>
      <c r="V260" s="291"/>
      <c r="W260" s="291"/>
      <c r="X260" s="291"/>
      <c r="Y260" s="291"/>
      <c r="Z260" s="291"/>
      <c r="AA260" s="280"/>
      <c r="AB260" s="280"/>
      <c r="AC260" s="280"/>
    </row>
    <row r="261" spans="1:68" ht="27" customHeight="1" x14ac:dyDescent="0.25">
      <c r="A261" s="54" t="s">
        <v>341</v>
      </c>
      <c r="B261" s="54" t="s">
        <v>342</v>
      </c>
      <c r="C261" s="31">
        <v>4301132080</v>
      </c>
      <c r="D261" s="293">
        <v>4640242180397</v>
      </c>
      <c r="E261" s="294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65</v>
      </c>
      <c r="L261" s="32" t="s">
        <v>66</v>
      </c>
      <c r="M261" s="33" t="s">
        <v>67</v>
      </c>
      <c r="N261" s="33"/>
      <c r="O261" s="32">
        <v>180</v>
      </c>
      <c r="P261" s="39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96"/>
      <c r="R261" s="296"/>
      <c r="S261" s="296"/>
      <c r="T261" s="297"/>
      <c r="U261" s="34"/>
      <c r="V261" s="34"/>
      <c r="W261" s="35" t="s">
        <v>68</v>
      </c>
      <c r="X261" s="284">
        <v>0</v>
      </c>
      <c r="Y261" s="285">
        <f>IFERROR(IF(X261="","",X261),"")</f>
        <v>0</v>
      </c>
      <c r="Z261" s="36">
        <f>IFERROR(IF(X261="","",X261*0.0155),"")</f>
        <v>0</v>
      </c>
      <c r="AA261" s="56"/>
      <c r="AB261" s="57"/>
      <c r="AC261" s="236" t="s">
        <v>343</v>
      </c>
      <c r="AG261" s="67"/>
      <c r="AJ261" s="71" t="s">
        <v>70</v>
      </c>
      <c r="AK261" s="71">
        <v>1</v>
      </c>
      <c r="BB261" s="237" t="s">
        <v>80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344</v>
      </c>
      <c r="B262" s="54" t="s">
        <v>345</v>
      </c>
      <c r="C262" s="31">
        <v>4301132104</v>
      </c>
      <c r="D262" s="293">
        <v>4640242181219</v>
      </c>
      <c r="E262" s="294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132</v>
      </c>
      <c r="L262" s="32" t="s">
        <v>66</v>
      </c>
      <c r="M262" s="33" t="s">
        <v>67</v>
      </c>
      <c r="N262" s="33"/>
      <c r="O262" s="32">
        <v>180</v>
      </c>
      <c r="P262" s="32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96"/>
      <c r="R262" s="296"/>
      <c r="S262" s="296"/>
      <c r="T262" s="297"/>
      <c r="U262" s="34"/>
      <c r="V262" s="34"/>
      <c r="W262" s="35" t="s">
        <v>68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70</v>
      </c>
      <c r="AK262" s="71">
        <v>1</v>
      </c>
      <c r="BB262" s="239" t="s">
        <v>80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298"/>
      <c r="B263" s="291"/>
      <c r="C263" s="291"/>
      <c r="D263" s="291"/>
      <c r="E263" s="291"/>
      <c r="F263" s="291"/>
      <c r="G263" s="291"/>
      <c r="H263" s="291"/>
      <c r="I263" s="291"/>
      <c r="J263" s="291"/>
      <c r="K263" s="291"/>
      <c r="L263" s="291"/>
      <c r="M263" s="291"/>
      <c r="N263" s="291"/>
      <c r="O263" s="299"/>
      <c r="P263" s="306" t="s">
        <v>71</v>
      </c>
      <c r="Q263" s="307"/>
      <c r="R263" s="307"/>
      <c r="S263" s="307"/>
      <c r="T263" s="307"/>
      <c r="U263" s="307"/>
      <c r="V263" s="308"/>
      <c r="W263" s="37" t="s">
        <v>68</v>
      </c>
      <c r="X263" s="286">
        <f>IFERROR(SUM(X261:X262),"0")</f>
        <v>0</v>
      </c>
      <c r="Y263" s="286">
        <f>IFERROR(SUM(Y261:Y262),"0")</f>
        <v>0</v>
      </c>
      <c r="Z263" s="286">
        <f>IFERROR(IF(Z261="",0,Z261),"0")+IFERROR(IF(Z262="",0,Z262),"0")</f>
        <v>0</v>
      </c>
      <c r="AA263" s="287"/>
      <c r="AB263" s="287"/>
      <c r="AC263" s="287"/>
    </row>
    <row r="264" spans="1:68" x14ac:dyDescent="0.2">
      <c r="A264" s="291"/>
      <c r="B264" s="291"/>
      <c r="C264" s="291"/>
      <c r="D264" s="291"/>
      <c r="E264" s="291"/>
      <c r="F264" s="291"/>
      <c r="G264" s="291"/>
      <c r="H264" s="291"/>
      <c r="I264" s="291"/>
      <c r="J264" s="291"/>
      <c r="K264" s="291"/>
      <c r="L264" s="291"/>
      <c r="M264" s="291"/>
      <c r="N264" s="291"/>
      <c r="O264" s="299"/>
      <c r="P264" s="306" t="s">
        <v>71</v>
      </c>
      <c r="Q264" s="307"/>
      <c r="R264" s="307"/>
      <c r="S264" s="307"/>
      <c r="T264" s="307"/>
      <c r="U264" s="307"/>
      <c r="V264" s="308"/>
      <c r="W264" s="37" t="s">
        <v>72</v>
      </c>
      <c r="X264" s="286">
        <f>IFERROR(SUMPRODUCT(X261:X262*H261:H262),"0")</f>
        <v>0</v>
      </c>
      <c r="Y264" s="286">
        <f>IFERROR(SUMPRODUCT(Y261:Y262*H261:H262),"0")</f>
        <v>0</v>
      </c>
      <c r="Z264" s="37"/>
      <c r="AA264" s="287"/>
      <c r="AB264" s="287"/>
      <c r="AC264" s="287"/>
    </row>
    <row r="265" spans="1:68" ht="14.25" customHeight="1" x14ac:dyDescent="0.25">
      <c r="A265" s="309" t="s">
        <v>115</v>
      </c>
      <c r="B265" s="291"/>
      <c r="C265" s="291"/>
      <c r="D265" s="291"/>
      <c r="E265" s="291"/>
      <c r="F265" s="291"/>
      <c r="G265" s="291"/>
      <c r="H265" s="291"/>
      <c r="I265" s="291"/>
      <c r="J265" s="291"/>
      <c r="K265" s="291"/>
      <c r="L265" s="291"/>
      <c r="M265" s="291"/>
      <c r="N265" s="291"/>
      <c r="O265" s="291"/>
      <c r="P265" s="291"/>
      <c r="Q265" s="291"/>
      <c r="R265" s="291"/>
      <c r="S265" s="291"/>
      <c r="T265" s="291"/>
      <c r="U265" s="291"/>
      <c r="V265" s="291"/>
      <c r="W265" s="291"/>
      <c r="X265" s="291"/>
      <c r="Y265" s="291"/>
      <c r="Z265" s="291"/>
      <c r="AA265" s="280"/>
      <c r="AB265" s="280"/>
      <c r="AC265" s="280"/>
    </row>
    <row r="266" spans="1:68" ht="27" customHeight="1" x14ac:dyDescent="0.25">
      <c r="A266" s="54" t="s">
        <v>346</v>
      </c>
      <c r="B266" s="54" t="s">
        <v>347</v>
      </c>
      <c r="C266" s="31">
        <v>4301136051</v>
      </c>
      <c r="D266" s="293">
        <v>4640242180304</v>
      </c>
      <c r="E266" s="294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78</v>
      </c>
      <c r="L266" s="32" t="s">
        <v>66</v>
      </c>
      <c r="M266" s="33" t="s">
        <v>67</v>
      </c>
      <c r="N266" s="33"/>
      <c r="O266" s="32">
        <v>180</v>
      </c>
      <c r="P266" s="45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96"/>
      <c r="R266" s="296"/>
      <c r="S266" s="296"/>
      <c r="T266" s="297"/>
      <c r="U266" s="34"/>
      <c r="V266" s="34"/>
      <c r="W266" s="35" t="s">
        <v>68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70</v>
      </c>
      <c r="AK266" s="71">
        <v>1</v>
      </c>
      <c r="BB266" s="241" t="s">
        <v>80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4301136053</v>
      </c>
      <c r="D267" s="293">
        <v>4640242180236</v>
      </c>
      <c r="E267" s="294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65</v>
      </c>
      <c r="L267" s="32" t="s">
        <v>66</v>
      </c>
      <c r="M267" s="33" t="s">
        <v>67</v>
      </c>
      <c r="N267" s="33"/>
      <c r="O267" s="32">
        <v>180</v>
      </c>
      <c r="P267" s="40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96"/>
      <c r="R267" s="296"/>
      <c r="S267" s="296"/>
      <c r="T267" s="297"/>
      <c r="U267" s="34"/>
      <c r="V267" s="34"/>
      <c r="W267" s="35" t="s">
        <v>68</v>
      </c>
      <c r="X267" s="284">
        <v>0</v>
      </c>
      <c r="Y267" s="285">
        <f>IFERROR(IF(X267="","",X267),"")</f>
        <v>0</v>
      </c>
      <c r="Z267" s="36">
        <f>IFERROR(IF(X267="","",X267*0.0155),"")</f>
        <v>0</v>
      </c>
      <c r="AA267" s="56"/>
      <c r="AB267" s="57"/>
      <c r="AC267" s="242" t="s">
        <v>348</v>
      </c>
      <c r="AG267" s="67"/>
      <c r="AJ267" s="71" t="s">
        <v>70</v>
      </c>
      <c r="AK267" s="71">
        <v>1</v>
      </c>
      <c r="BB267" s="243" t="s">
        <v>80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351</v>
      </c>
      <c r="B268" s="54" t="s">
        <v>352</v>
      </c>
      <c r="C268" s="31">
        <v>4301136052</v>
      </c>
      <c r="D268" s="293">
        <v>4640242180410</v>
      </c>
      <c r="E268" s="294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4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96"/>
      <c r="R268" s="296"/>
      <c r="S268" s="296"/>
      <c r="T268" s="297"/>
      <c r="U268" s="34"/>
      <c r="V268" s="34"/>
      <c r="W268" s="35" t="s">
        <v>68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298"/>
      <c r="B269" s="291"/>
      <c r="C269" s="291"/>
      <c r="D269" s="291"/>
      <c r="E269" s="291"/>
      <c r="F269" s="291"/>
      <c r="G269" s="291"/>
      <c r="H269" s="291"/>
      <c r="I269" s="291"/>
      <c r="J269" s="291"/>
      <c r="K269" s="291"/>
      <c r="L269" s="291"/>
      <c r="M269" s="291"/>
      <c r="N269" s="291"/>
      <c r="O269" s="299"/>
      <c r="P269" s="306" t="s">
        <v>71</v>
      </c>
      <c r="Q269" s="307"/>
      <c r="R269" s="307"/>
      <c r="S269" s="307"/>
      <c r="T269" s="307"/>
      <c r="U269" s="307"/>
      <c r="V269" s="308"/>
      <c r="W269" s="37" t="s">
        <v>68</v>
      </c>
      <c r="X269" s="286">
        <f>IFERROR(SUM(X266:X268),"0")</f>
        <v>0</v>
      </c>
      <c r="Y269" s="286">
        <f>IFERROR(SUM(Y266:Y268),"0")</f>
        <v>0</v>
      </c>
      <c r="Z269" s="286">
        <f>IFERROR(IF(Z266="",0,Z266),"0")+IFERROR(IF(Z267="",0,Z267),"0")+IFERROR(IF(Z268="",0,Z268),"0")</f>
        <v>0</v>
      </c>
      <c r="AA269" s="287"/>
      <c r="AB269" s="287"/>
      <c r="AC269" s="287"/>
    </row>
    <row r="270" spans="1:68" x14ac:dyDescent="0.2">
      <c r="A270" s="291"/>
      <c r="B270" s="291"/>
      <c r="C270" s="291"/>
      <c r="D270" s="291"/>
      <c r="E270" s="291"/>
      <c r="F270" s="291"/>
      <c r="G270" s="291"/>
      <c r="H270" s="291"/>
      <c r="I270" s="291"/>
      <c r="J270" s="291"/>
      <c r="K270" s="291"/>
      <c r="L270" s="291"/>
      <c r="M270" s="291"/>
      <c r="N270" s="291"/>
      <c r="O270" s="299"/>
      <c r="P270" s="306" t="s">
        <v>71</v>
      </c>
      <c r="Q270" s="307"/>
      <c r="R270" s="307"/>
      <c r="S270" s="307"/>
      <c r="T270" s="307"/>
      <c r="U270" s="307"/>
      <c r="V270" s="308"/>
      <c r="W270" s="37" t="s">
        <v>72</v>
      </c>
      <c r="X270" s="286">
        <f>IFERROR(SUMPRODUCT(X266:X268*H266:H268),"0")</f>
        <v>0</v>
      </c>
      <c r="Y270" s="286">
        <f>IFERROR(SUMPRODUCT(Y266:Y268*H266:H268),"0")</f>
        <v>0</v>
      </c>
      <c r="Z270" s="37"/>
      <c r="AA270" s="287"/>
      <c r="AB270" s="287"/>
      <c r="AC270" s="287"/>
    </row>
    <row r="271" spans="1:68" ht="14.25" customHeight="1" x14ac:dyDescent="0.25">
      <c r="A271" s="309" t="s">
        <v>121</v>
      </c>
      <c r="B271" s="291"/>
      <c r="C271" s="291"/>
      <c r="D271" s="291"/>
      <c r="E271" s="291"/>
      <c r="F271" s="291"/>
      <c r="G271" s="291"/>
      <c r="H271" s="291"/>
      <c r="I271" s="291"/>
      <c r="J271" s="291"/>
      <c r="K271" s="291"/>
      <c r="L271" s="291"/>
      <c r="M271" s="291"/>
      <c r="N271" s="291"/>
      <c r="O271" s="291"/>
      <c r="P271" s="291"/>
      <c r="Q271" s="291"/>
      <c r="R271" s="291"/>
      <c r="S271" s="291"/>
      <c r="T271" s="291"/>
      <c r="U271" s="291"/>
      <c r="V271" s="291"/>
      <c r="W271" s="291"/>
      <c r="X271" s="291"/>
      <c r="Y271" s="291"/>
      <c r="Z271" s="291"/>
      <c r="AA271" s="280"/>
      <c r="AB271" s="280"/>
      <c r="AC271" s="280"/>
    </row>
    <row r="272" spans="1:68" ht="37.5" customHeight="1" x14ac:dyDescent="0.25">
      <c r="A272" s="54" t="s">
        <v>353</v>
      </c>
      <c r="B272" s="54" t="s">
        <v>354</v>
      </c>
      <c r="C272" s="31">
        <v>4301135504</v>
      </c>
      <c r="D272" s="293">
        <v>4640242181554</v>
      </c>
      <c r="E272" s="294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78</v>
      </c>
      <c r="L272" s="32" t="s">
        <v>66</v>
      </c>
      <c r="M272" s="33" t="s">
        <v>67</v>
      </c>
      <c r="N272" s="33"/>
      <c r="O272" s="32">
        <v>180</v>
      </c>
      <c r="P272" s="42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96"/>
      <c r="R272" s="296"/>
      <c r="S272" s="296"/>
      <c r="T272" s="297"/>
      <c r="U272" s="34"/>
      <c r="V272" s="34"/>
      <c r="W272" s="35" t="s">
        <v>68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70</v>
      </c>
      <c r="AK272" s="71">
        <v>1</v>
      </c>
      <c r="BB272" s="247" t="s">
        <v>80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customHeight="1" x14ac:dyDescent="0.25">
      <c r="A273" s="54" t="s">
        <v>356</v>
      </c>
      <c r="B273" s="54" t="s">
        <v>357</v>
      </c>
      <c r="C273" s="31">
        <v>4301135518</v>
      </c>
      <c r="D273" s="293">
        <v>4640242181561</v>
      </c>
      <c r="E273" s="294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78</v>
      </c>
      <c r="L273" s="32" t="s">
        <v>66</v>
      </c>
      <c r="M273" s="33" t="s">
        <v>67</v>
      </c>
      <c r="N273" s="33"/>
      <c r="O273" s="32">
        <v>180</v>
      </c>
      <c r="P273" s="44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96"/>
      <c r="R273" s="296"/>
      <c r="S273" s="296"/>
      <c r="T273" s="297"/>
      <c r="U273" s="34"/>
      <c r="V273" s="34"/>
      <c r="W273" s="35" t="s">
        <v>68</v>
      </c>
      <c r="X273" s="284">
        <v>0</v>
      </c>
      <c r="Y273" s="285">
        <f t="shared" si="6"/>
        <v>0</v>
      </c>
      <c r="Z273" s="36">
        <f>IFERROR(IF(X273="","",X273*0.00936),"")</f>
        <v>0</v>
      </c>
      <c r="AA273" s="56"/>
      <c r="AB273" s="57"/>
      <c r="AC273" s="248" t="s">
        <v>358</v>
      </c>
      <c r="AG273" s="67"/>
      <c r="AJ273" s="71" t="s">
        <v>70</v>
      </c>
      <c r="AK273" s="71">
        <v>1</v>
      </c>
      <c r="BB273" s="249" t="s">
        <v>80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359</v>
      </c>
      <c r="B274" s="54" t="s">
        <v>360</v>
      </c>
      <c r="C274" s="31">
        <v>4301135374</v>
      </c>
      <c r="D274" s="293">
        <v>4640242181424</v>
      </c>
      <c r="E274" s="294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65</v>
      </c>
      <c r="L274" s="32" t="s">
        <v>66</v>
      </c>
      <c r="M274" s="33" t="s">
        <v>67</v>
      </c>
      <c r="N274" s="33"/>
      <c r="O274" s="32">
        <v>180</v>
      </c>
      <c r="P274" s="3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96"/>
      <c r="R274" s="296"/>
      <c r="S274" s="296"/>
      <c r="T274" s="297"/>
      <c r="U274" s="34"/>
      <c r="V274" s="34"/>
      <c r="W274" s="35" t="s">
        <v>68</v>
      </c>
      <c r="X274" s="284">
        <v>0</v>
      </c>
      <c r="Y274" s="285">
        <f t="shared" si="6"/>
        <v>0</v>
      </c>
      <c r="Z274" s="36">
        <f>IFERROR(IF(X274="","",X274*0.0155),"")</f>
        <v>0</v>
      </c>
      <c r="AA274" s="56"/>
      <c r="AB274" s="57"/>
      <c r="AC274" s="250" t="s">
        <v>355</v>
      </c>
      <c r="AG274" s="67"/>
      <c r="AJ274" s="71" t="s">
        <v>70</v>
      </c>
      <c r="AK274" s="71">
        <v>1</v>
      </c>
      <c r="BB274" s="251" t="s">
        <v>80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361</v>
      </c>
      <c r="B275" s="54" t="s">
        <v>362</v>
      </c>
      <c r="C275" s="31">
        <v>4301135552</v>
      </c>
      <c r="D275" s="293">
        <v>4640242181431</v>
      </c>
      <c r="E275" s="294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481" t="s">
        <v>363</v>
      </c>
      <c r="Q275" s="296"/>
      <c r="R275" s="296"/>
      <c r="S275" s="296"/>
      <c r="T275" s="297"/>
      <c r="U275" s="34"/>
      <c r="V275" s="34"/>
      <c r="W275" s="35" t="s">
        <v>68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70</v>
      </c>
      <c r="AK275" s="71">
        <v>1</v>
      </c>
      <c r="BB275" s="253" t="s">
        <v>80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365</v>
      </c>
      <c r="B276" s="54" t="s">
        <v>366</v>
      </c>
      <c r="C276" s="31">
        <v>4301135405</v>
      </c>
      <c r="D276" s="293">
        <v>4640242181523</v>
      </c>
      <c r="E276" s="294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78</v>
      </c>
      <c r="L276" s="32" t="s">
        <v>66</v>
      </c>
      <c r="M276" s="33" t="s">
        <v>67</v>
      </c>
      <c r="N276" s="33"/>
      <c r="O276" s="32">
        <v>180</v>
      </c>
      <c r="P276" s="39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296"/>
      <c r="R276" s="296"/>
      <c r="S276" s="296"/>
      <c r="T276" s="297"/>
      <c r="U276" s="34"/>
      <c r="V276" s="34"/>
      <c r="W276" s="35" t="s">
        <v>68</v>
      </c>
      <c r="X276" s="284">
        <v>0</v>
      </c>
      <c r="Y276" s="285">
        <f t="shared" si="6"/>
        <v>0</v>
      </c>
      <c r="Z276" s="36">
        <f t="shared" si="11"/>
        <v>0</v>
      </c>
      <c r="AA276" s="56"/>
      <c r="AB276" s="57"/>
      <c r="AC276" s="254" t="s">
        <v>358</v>
      </c>
      <c r="AG276" s="67"/>
      <c r="AJ276" s="71" t="s">
        <v>70</v>
      </c>
      <c r="AK276" s="71">
        <v>1</v>
      </c>
      <c r="BB276" s="255" t="s">
        <v>80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367</v>
      </c>
      <c r="B277" s="54" t="s">
        <v>368</v>
      </c>
      <c r="C277" s="31">
        <v>4301135375</v>
      </c>
      <c r="D277" s="293">
        <v>4640242181486</v>
      </c>
      <c r="E277" s="294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296"/>
      <c r="R277" s="296"/>
      <c r="S277" s="296"/>
      <c r="T277" s="297"/>
      <c r="U277" s="34"/>
      <c r="V277" s="34"/>
      <c r="W277" s="35" t="s">
        <v>68</v>
      </c>
      <c r="X277" s="284">
        <v>0</v>
      </c>
      <c r="Y277" s="285">
        <f t="shared" si="6"/>
        <v>0</v>
      </c>
      <c r="Z277" s="36">
        <f t="shared" si="11"/>
        <v>0</v>
      </c>
      <c r="AA277" s="56"/>
      <c r="AB277" s="57"/>
      <c r="AC277" s="256" t="s">
        <v>355</v>
      </c>
      <c r="AG277" s="67"/>
      <c r="AJ277" s="71" t="s">
        <v>70</v>
      </c>
      <c r="AK277" s="71">
        <v>1</v>
      </c>
      <c r="BB277" s="257" t="s">
        <v>80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37.5" customHeight="1" x14ac:dyDescent="0.25">
      <c r="A278" s="54" t="s">
        <v>369</v>
      </c>
      <c r="B278" s="54" t="s">
        <v>370</v>
      </c>
      <c r="C278" s="31">
        <v>4301135402</v>
      </c>
      <c r="D278" s="293">
        <v>4640242181493</v>
      </c>
      <c r="E278" s="294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1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296"/>
      <c r="R278" s="296"/>
      <c r="S278" s="296"/>
      <c r="T278" s="297"/>
      <c r="U278" s="34"/>
      <c r="V278" s="34"/>
      <c r="W278" s="35" t="s">
        <v>68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70</v>
      </c>
      <c r="AK278" s="71">
        <v>1</v>
      </c>
      <c r="BB278" s="259" t="s">
        <v>80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customHeight="1" x14ac:dyDescent="0.25">
      <c r="A279" s="54" t="s">
        <v>371</v>
      </c>
      <c r="B279" s="54" t="s">
        <v>372</v>
      </c>
      <c r="C279" s="31">
        <v>4301135403</v>
      </c>
      <c r="D279" s="293">
        <v>4640242181509</v>
      </c>
      <c r="E279" s="294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38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296"/>
      <c r="R279" s="296"/>
      <c r="S279" s="296"/>
      <c r="T279" s="297"/>
      <c r="U279" s="34"/>
      <c r="V279" s="34"/>
      <c r="W279" s="35" t="s">
        <v>68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70</v>
      </c>
      <c r="AK279" s="71">
        <v>1</v>
      </c>
      <c r="BB279" s="261" t="s">
        <v>80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373</v>
      </c>
      <c r="B280" s="54" t="s">
        <v>374</v>
      </c>
      <c r="C280" s="31">
        <v>4301135304</v>
      </c>
      <c r="D280" s="293">
        <v>4640242181240</v>
      </c>
      <c r="E280" s="294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296"/>
      <c r="R280" s="296"/>
      <c r="S280" s="296"/>
      <c r="T280" s="297"/>
      <c r="U280" s="34"/>
      <c r="V280" s="34"/>
      <c r="W280" s="35" t="s">
        <v>68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70</v>
      </c>
      <c r="AK280" s="71">
        <v>1</v>
      </c>
      <c r="BB280" s="263" t="s">
        <v>80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375</v>
      </c>
      <c r="B281" s="54" t="s">
        <v>376</v>
      </c>
      <c r="C281" s="31">
        <v>4301135610</v>
      </c>
      <c r="D281" s="293">
        <v>4640242181318</v>
      </c>
      <c r="E281" s="294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43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296"/>
      <c r="R281" s="296"/>
      <c r="S281" s="296"/>
      <c r="T281" s="297"/>
      <c r="U281" s="34"/>
      <c r="V281" s="34"/>
      <c r="W281" s="35" t="s">
        <v>68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70</v>
      </c>
      <c r="AK281" s="71">
        <v>1</v>
      </c>
      <c r="BB281" s="265" t="s">
        <v>80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4301135306</v>
      </c>
      <c r="D282" s="293">
        <v>4640242181387</v>
      </c>
      <c r="E282" s="294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132</v>
      </c>
      <c r="L282" s="32" t="s">
        <v>66</v>
      </c>
      <c r="M282" s="33" t="s">
        <v>67</v>
      </c>
      <c r="N282" s="33"/>
      <c r="O282" s="32">
        <v>180</v>
      </c>
      <c r="P282" s="39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296"/>
      <c r="R282" s="296"/>
      <c r="S282" s="296"/>
      <c r="T282" s="297"/>
      <c r="U282" s="34"/>
      <c r="V282" s="34"/>
      <c r="W282" s="35" t="s">
        <v>68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70</v>
      </c>
      <c r="AK282" s="71">
        <v>1</v>
      </c>
      <c r="BB282" s="267" t="s">
        <v>80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379</v>
      </c>
      <c r="B283" s="54" t="s">
        <v>380</v>
      </c>
      <c r="C283" s="31">
        <v>4301135305</v>
      </c>
      <c r="D283" s="293">
        <v>4640242181394</v>
      </c>
      <c r="E283" s="294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132</v>
      </c>
      <c r="L283" s="32" t="s">
        <v>66</v>
      </c>
      <c r="M283" s="33" t="s">
        <v>67</v>
      </c>
      <c r="N283" s="33"/>
      <c r="O283" s="32">
        <v>180</v>
      </c>
      <c r="P283" s="425" t="s">
        <v>381</v>
      </c>
      <c r="Q283" s="296"/>
      <c r="R283" s="296"/>
      <c r="S283" s="296"/>
      <c r="T283" s="297"/>
      <c r="U283" s="34"/>
      <c r="V283" s="34"/>
      <c r="W283" s="35" t="s">
        <v>68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70</v>
      </c>
      <c r="AK283" s="71">
        <v>1</v>
      </c>
      <c r="BB283" s="269" t="s">
        <v>80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customHeight="1" x14ac:dyDescent="0.25">
      <c r="A284" s="54" t="s">
        <v>382</v>
      </c>
      <c r="B284" s="54" t="s">
        <v>383</v>
      </c>
      <c r="C284" s="31">
        <v>4301135309</v>
      </c>
      <c r="D284" s="293">
        <v>4640242181332</v>
      </c>
      <c r="E284" s="294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44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296"/>
      <c r="R284" s="296"/>
      <c r="S284" s="296"/>
      <c r="T284" s="297"/>
      <c r="U284" s="34"/>
      <c r="V284" s="34"/>
      <c r="W284" s="35" t="s">
        <v>68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70</v>
      </c>
      <c r="AK284" s="71">
        <v>1</v>
      </c>
      <c r="BB284" s="271" t="s">
        <v>80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4301135308</v>
      </c>
      <c r="D285" s="293">
        <v>4640242181349</v>
      </c>
      <c r="E285" s="294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14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296"/>
      <c r="R285" s="296"/>
      <c r="S285" s="296"/>
      <c r="T285" s="297"/>
      <c r="U285" s="34"/>
      <c r="V285" s="34"/>
      <c r="W285" s="35" t="s">
        <v>68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70</v>
      </c>
      <c r="AK285" s="71">
        <v>1</v>
      </c>
      <c r="BB285" s="273" t="s">
        <v>80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customHeight="1" x14ac:dyDescent="0.25">
      <c r="A286" s="54" t="s">
        <v>386</v>
      </c>
      <c r="B286" s="54" t="s">
        <v>387</v>
      </c>
      <c r="C286" s="31">
        <v>4301135307</v>
      </c>
      <c r="D286" s="293">
        <v>4640242181370</v>
      </c>
      <c r="E286" s="294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435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296"/>
      <c r="R286" s="296"/>
      <c r="S286" s="296"/>
      <c r="T286" s="297"/>
      <c r="U286" s="34"/>
      <c r="V286" s="34"/>
      <c r="W286" s="35" t="s">
        <v>68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70</v>
      </c>
      <c r="AK286" s="71">
        <v>1</v>
      </c>
      <c r="BB286" s="275" t="s">
        <v>80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x14ac:dyDescent="0.2">
      <c r="A287" s="298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91"/>
      <c r="O287" s="299"/>
      <c r="P287" s="306" t="s">
        <v>71</v>
      </c>
      <c r="Q287" s="307"/>
      <c r="R287" s="307"/>
      <c r="S287" s="307"/>
      <c r="T287" s="307"/>
      <c r="U287" s="307"/>
      <c r="V287" s="308"/>
      <c r="W287" s="37" t="s">
        <v>68</v>
      </c>
      <c r="X287" s="286">
        <f>IFERROR(SUM(X272:X286),"0")</f>
        <v>0</v>
      </c>
      <c r="Y287" s="286">
        <f>IFERROR(SUM(Y272:Y286),"0")</f>
        <v>0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0</v>
      </c>
      <c r="AA287" s="287"/>
      <c r="AB287" s="287"/>
      <c r="AC287" s="287"/>
    </row>
    <row r="288" spans="1:68" x14ac:dyDescent="0.2">
      <c r="A288" s="291"/>
      <c r="B288" s="291"/>
      <c r="C288" s="291"/>
      <c r="D288" s="291"/>
      <c r="E288" s="291"/>
      <c r="F288" s="291"/>
      <c r="G288" s="291"/>
      <c r="H288" s="291"/>
      <c r="I288" s="291"/>
      <c r="J288" s="291"/>
      <c r="K288" s="291"/>
      <c r="L288" s="291"/>
      <c r="M288" s="291"/>
      <c r="N288" s="291"/>
      <c r="O288" s="299"/>
      <c r="P288" s="306" t="s">
        <v>71</v>
      </c>
      <c r="Q288" s="307"/>
      <c r="R288" s="307"/>
      <c r="S288" s="307"/>
      <c r="T288" s="307"/>
      <c r="U288" s="307"/>
      <c r="V288" s="308"/>
      <c r="W288" s="37" t="s">
        <v>72</v>
      </c>
      <c r="X288" s="286">
        <f>IFERROR(SUMPRODUCT(X272:X286*H272:H286),"0")</f>
        <v>0</v>
      </c>
      <c r="Y288" s="286">
        <f>IFERROR(SUMPRODUCT(Y272:Y286*H272:H286),"0")</f>
        <v>0</v>
      </c>
      <c r="Z288" s="37"/>
      <c r="AA288" s="287"/>
      <c r="AB288" s="287"/>
      <c r="AC288" s="287"/>
    </row>
    <row r="289" spans="1:32" ht="15" customHeight="1" x14ac:dyDescent="0.2">
      <c r="A289" s="458"/>
      <c r="B289" s="291"/>
      <c r="C289" s="291"/>
      <c r="D289" s="291"/>
      <c r="E289" s="291"/>
      <c r="F289" s="291"/>
      <c r="G289" s="291"/>
      <c r="H289" s="291"/>
      <c r="I289" s="291"/>
      <c r="J289" s="291"/>
      <c r="K289" s="291"/>
      <c r="L289" s="291"/>
      <c r="M289" s="291"/>
      <c r="N289" s="291"/>
      <c r="O289" s="408"/>
      <c r="P289" s="323" t="s">
        <v>389</v>
      </c>
      <c r="Q289" s="324"/>
      <c r="R289" s="324"/>
      <c r="S289" s="324"/>
      <c r="T289" s="324"/>
      <c r="U289" s="324"/>
      <c r="V289" s="301"/>
      <c r="W289" s="37" t="s">
        <v>72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8089.2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8089.2</v>
      </c>
      <c r="Z289" s="37"/>
      <c r="AA289" s="287"/>
      <c r="AB289" s="287"/>
      <c r="AC289" s="287"/>
    </row>
    <row r="290" spans="1:32" x14ac:dyDescent="0.2">
      <c r="A290" s="291"/>
      <c r="B290" s="291"/>
      <c r="C290" s="291"/>
      <c r="D290" s="291"/>
      <c r="E290" s="291"/>
      <c r="F290" s="291"/>
      <c r="G290" s="291"/>
      <c r="H290" s="291"/>
      <c r="I290" s="291"/>
      <c r="J290" s="291"/>
      <c r="K290" s="291"/>
      <c r="L290" s="291"/>
      <c r="M290" s="291"/>
      <c r="N290" s="291"/>
      <c r="O290" s="408"/>
      <c r="P290" s="323" t="s">
        <v>390</v>
      </c>
      <c r="Q290" s="324"/>
      <c r="R290" s="324"/>
      <c r="S290" s="324"/>
      <c r="T290" s="324"/>
      <c r="U290" s="324"/>
      <c r="V290" s="301"/>
      <c r="W290" s="37" t="s">
        <v>72</v>
      </c>
      <c r="X290" s="286">
        <f>IFERROR(SUM(BM22:BM286),"0")</f>
        <v>9561.3000000000011</v>
      </c>
      <c r="Y290" s="286">
        <f>IFERROR(SUM(BN22:BN286),"0")</f>
        <v>9561.3000000000011</v>
      </c>
      <c r="Z290" s="37"/>
      <c r="AA290" s="287"/>
      <c r="AB290" s="287"/>
      <c r="AC290" s="287"/>
    </row>
    <row r="291" spans="1:32" x14ac:dyDescent="0.2">
      <c r="A291" s="291"/>
      <c r="B291" s="291"/>
      <c r="C291" s="291"/>
      <c r="D291" s="291"/>
      <c r="E291" s="291"/>
      <c r="F291" s="291"/>
      <c r="G291" s="291"/>
      <c r="H291" s="291"/>
      <c r="I291" s="291"/>
      <c r="J291" s="291"/>
      <c r="K291" s="291"/>
      <c r="L291" s="291"/>
      <c r="M291" s="291"/>
      <c r="N291" s="291"/>
      <c r="O291" s="408"/>
      <c r="P291" s="323" t="s">
        <v>391</v>
      </c>
      <c r="Q291" s="324"/>
      <c r="R291" s="324"/>
      <c r="S291" s="324"/>
      <c r="T291" s="324"/>
      <c r="U291" s="324"/>
      <c r="V291" s="301"/>
      <c r="W291" s="37" t="s">
        <v>392</v>
      </c>
      <c r="X291" s="38">
        <f>ROUNDUP(SUM(BO22:BO286),0)</f>
        <v>33</v>
      </c>
      <c r="Y291" s="38">
        <f>ROUNDUP(SUM(BP22:BP286),0)</f>
        <v>33</v>
      </c>
      <c r="Z291" s="37"/>
      <c r="AA291" s="287"/>
      <c r="AB291" s="287"/>
      <c r="AC291" s="287"/>
    </row>
    <row r="292" spans="1:32" x14ac:dyDescent="0.2">
      <c r="A292" s="291"/>
      <c r="B292" s="291"/>
      <c r="C292" s="291"/>
      <c r="D292" s="291"/>
      <c r="E292" s="291"/>
      <c r="F292" s="291"/>
      <c r="G292" s="291"/>
      <c r="H292" s="291"/>
      <c r="I292" s="291"/>
      <c r="J292" s="291"/>
      <c r="K292" s="291"/>
      <c r="L292" s="291"/>
      <c r="M292" s="291"/>
      <c r="N292" s="291"/>
      <c r="O292" s="408"/>
      <c r="P292" s="323" t="s">
        <v>393</v>
      </c>
      <c r="Q292" s="324"/>
      <c r="R292" s="324"/>
      <c r="S292" s="324"/>
      <c r="T292" s="324"/>
      <c r="U292" s="324"/>
      <c r="V292" s="301"/>
      <c r="W292" s="37" t="s">
        <v>72</v>
      </c>
      <c r="X292" s="286">
        <f>GrossWeightTotal+PalletQtyTotal*25</f>
        <v>10386.300000000001</v>
      </c>
      <c r="Y292" s="286">
        <f>GrossWeightTotalR+PalletQtyTotalR*25</f>
        <v>10386.300000000001</v>
      </c>
      <c r="Z292" s="37"/>
      <c r="AA292" s="287"/>
      <c r="AB292" s="287"/>
      <c r="AC292" s="287"/>
    </row>
    <row r="293" spans="1:32" x14ac:dyDescent="0.2">
      <c r="A293" s="291"/>
      <c r="B293" s="291"/>
      <c r="C293" s="291"/>
      <c r="D293" s="291"/>
      <c r="E293" s="291"/>
      <c r="F293" s="291"/>
      <c r="G293" s="291"/>
      <c r="H293" s="291"/>
      <c r="I293" s="291"/>
      <c r="J293" s="291"/>
      <c r="K293" s="291"/>
      <c r="L293" s="291"/>
      <c r="M293" s="291"/>
      <c r="N293" s="291"/>
      <c r="O293" s="408"/>
      <c r="P293" s="323" t="s">
        <v>394</v>
      </c>
      <c r="Q293" s="324"/>
      <c r="R293" s="324"/>
      <c r="S293" s="324"/>
      <c r="T293" s="324"/>
      <c r="U293" s="324"/>
      <c r="V293" s="301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2562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2562</v>
      </c>
      <c r="Z293" s="37"/>
      <c r="AA293" s="287"/>
      <c r="AB293" s="287"/>
      <c r="AC293" s="287"/>
    </row>
    <row r="294" spans="1:32" ht="14.25" customHeight="1" x14ac:dyDescent="0.2">
      <c r="A294" s="291"/>
      <c r="B294" s="291"/>
      <c r="C294" s="291"/>
      <c r="D294" s="291"/>
      <c r="E294" s="291"/>
      <c r="F294" s="291"/>
      <c r="G294" s="291"/>
      <c r="H294" s="291"/>
      <c r="I294" s="291"/>
      <c r="J294" s="291"/>
      <c r="K294" s="291"/>
      <c r="L294" s="291"/>
      <c r="M294" s="291"/>
      <c r="N294" s="291"/>
      <c r="O294" s="408"/>
      <c r="P294" s="323" t="s">
        <v>395</v>
      </c>
      <c r="Q294" s="324"/>
      <c r="R294" s="324"/>
      <c r="S294" s="324"/>
      <c r="T294" s="324"/>
      <c r="U294" s="324"/>
      <c r="V294" s="301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41.651399999999995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61</v>
      </c>
      <c r="C296" s="288" t="s">
        <v>73</v>
      </c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  <c r="R296" s="310"/>
      <c r="S296" s="310"/>
      <c r="T296" s="311"/>
      <c r="U296" s="281" t="s">
        <v>224</v>
      </c>
      <c r="V296" s="281" t="s">
        <v>233</v>
      </c>
      <c r="W296" s="288" t="s">
        <v>252</v>
      </c>
      <c r="X296" s="310"/>
      <c r="Y296" s="310"/>
      <c r="Z296" s="310"/>
      <c r="AA296" s="310"/>
      <c r="AB296" s="311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430" t="s">
        <v>398</v>
      </c>
      <c r="B297" s="288" t="s">
        <v>61</v>
      </c>
      <c r="C297" s="288" t="s">
        <v>74</v>
      </c>
      <c r="D297" s="288" t="s">
        <v>83</v>
      </c>
      <c r="E297" s="288" t="s">
        <v>93</v>
      </c>
      <c r="F297" s="288" t="s">
        <v>104</v>
      </c>
      <c r="G297" s="288" t="s">
        <v>129</v>
      </c>
      <c r="H297" s="288" t="s">
        <v>136</v>
      </c>
      <c r="I297" s="288" t="s">
        <v>140</v>
      </c>
      <c r="J297" s="288" t="s">
        <v>148</v>
      </c>
      <c r="K297" s="288" t="s">
        <v>163</v>
      </c>
      <c r="L297" s="288" t="s">
        <v>169</v>
      </c>
      <c r="M297" s="288" t="s">
        <v>189</v>
      </c>
      <c r="N297" s="282"/>
      <c r="O297" s="288" t="s">
        <v>195</v>
      </c>
      <c r="P297" s="288" t="s">
        <v>203</v>
      </c>
      <c r="Q297" s="288" t="s">
        <v>208</v>
      </c>
      <c r="R297" s="288" t="s">
        <v>212</v>
      </c>
      <c r="S297" s="288" t="s">
        <v>215</v>
      </c>
      <c r="T297" s="288" t="s">
        <v>220</v>
      </c>
      <c r="U297" s="288" t="s">
        <v>225</v>
      </c>
      <c r="V297" s="288" t="s">
        <v>234</v>
      </c>
      <c r="W297" s="288" t="s">
        <v>253</v>
      </c>
      <c r="X297" s="288" t="s">
        <v>269</v>
      </c>
      <c r="Y297" s="288" t="s">
        <v>282</v>
      </c>
      <c r="Z297" s="288" t="s">
        <v>293</v>
      </c>
      <c r="AA297" s="288" t="s">
        <v>298</v>
      </c>
      <c r="AB297" s="288" t="s">
        <v>309</v>
      </c>
      <c r="AC297" s="288" t="s">
        <v>316</v>
      </c>
      <c r="AD297" s="288" t="s">
        <v>321</v>
      </c>
      <c r="AE297" s="288" t="s">
        <v>325</v>
      </c>
      <c r="AF297" s="288" t="s">
        <v>332</v>
      </c>
    </row>
    <row r="298" spans="1:32" ht="13.5" customHeight="1" thickBot="1" x14ac:dyDescent="0.25">
      <c r="A298" s="431"/>
      <c r="B298" s="289"/>
      <c r="C298" s="289"/>
      <c r="D298" s="289"/>
      <c r="E298" s="289"/>
      <c r="F298" s="289"/>
      <c r="G298" s="289"/>
      <c r="H298" s="289"/>
      <c r="I298" s="289"/>
      <c r="J298" s="289"/>
      <c r="K298" s="289"/>
      <c r="L298" s="289"/>
      <c r="M298" s="289"/>
      <c r="N298" s="282"/>
      <c r="O298" s="289"/>
      <c r="P298" s="289"/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  <c r="AD298" s="289"/>
      <c r="AE298" s="289"/>
      <c r="AF298" s="289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630</v>
      </c>
      <c r="D299" s="46">
        <f>IFERROR(X34*H34,"0")+IFERROR(X35*H35,"0")+IFERROR(X36*H36,"0")</f>
        <v>0</v>
      </c>
      <c r="E299" s="46">
        <f>IFERROR(X41*H41,"0")+IFERROR(X42*H42,"0")+IFERROR(X43*H43,"0")+IFERROR(X44*H44,"0")</f>
        <v>1764</v>
      </c>
      <c r="F299" s="46">
        <f>IFERROR(X49*H49,"0")+IFERROR(X53*H53,"0")+IFERROR(X57*H57,"0")+IFERROR(X61*H61,"0")+IFERROR(X62*H62,"0")+IFERROR(X66*H66,"0")+IFERROR(X67*H67,"0")+IFERROR(X68*H68,"0")</f>
        <v>0</v>
      </c>
      <c r="G299" s="46">
        <f>IFERROR(X73*H73,"0")+IFERROR(X74*H74,"0")</f>
        <v>0</v>
      </c>
      <c r="H299" s="46">
        <f>IFERROR(X79*H79,"0")</f>
        <v>0</v>
      </c>
      <c r="I299" s="46">
        <f>IFERROR(X84*H84,"0")+IFERROR(X85*H85,"0")</f>
        <v>1512</v>
      </c>
      <c r="J299" s="46">
        <f>IFERROR(X90*H90,"0")+IFERROR(X91*H91,"0")+IFERROR(X92*H92,"0")+IFERROR(X93*H93,"0")+IFERROR(X94*H94,"0")+IFERROR(X95*H95,"0")</f>
        <v>1411.1999999999998</v>
      </c>
      <c r="K299" s="46">
        <f>IFERROR(X100*H100,"0")+IFERROR(X101*H101,"0")</f>
        <v>0</v>
      </c>
      <c r="L299" s="46">
        <f>IFERROR(X106*H106,"0")+IFERROR(X107*H107,"0")+IFERROR(X108*H108,"0")+IFERROR(X109*H109,"0")+IFERROR(X110*H110,"0")+IFERROR(X114*H114,"0")+IFERROR(X118*H118,"0")</f>
        <v>0</v>
      </c>
      <c r="M299" s="46">
        <f>IFERROR(X123*H123,"0")+IFERROR(X124*H124,"0")</f>
        <v>840</v>
      </c>
      <c r="N299" s="282"/>
      <c r="O299" s="46">
        <f>IFERROR(X129*H129,"0")+IFERROR(X130*H130,"0")</f>
        <v>1260</v>
      </c>
      <c r="P299" s="46">
        <f>IFERROR(X135*H135,"0")+IFERROR(X136*H136,"0")</f>
        <v>672</v>
      </c>
      <c r="Q299" s="46">
        <f>IFERROR(X141*H141,"0")</f>
        <v>0</v>
      </c>
      <c r="R299" s="46">
        <f>IFERROR(X146*H146,"0")</f>
        <v>0</v>
      </c>
      <c r="S299" s="46">
        <f>IFERROR(X151*H151,"0")</f>
        <v>0</v>
      </c>
      <c r="T299" s="46">
        <f>IFERROR(X156*H156,"0")</f>
        <v>0</v>
      </c>
      <c r="U299" s="46">
        <f>IFERROR(X162*H162,"0")+IFERROR(X163*H163,"0")</f>
        <v>0</v>
      </c>
      <c r="V299" s="46">
        <f>IFERROR(X169*H169,"0")+IFERROR(X170*H170,"0")+IFERROR(X171*H171,"0")+IFERROR(X175*H175,"0")</f>
        <v>0</v>
      </c>
      <c r="W299" s="46">
        <f>IFERROR(X181*H181,"0")+IFERROR(X185*H185,"0")+IFERROR(X186*H186,"0")+IFERROR(X187*H187,"0")+IFERROR(X188*H188,"0")</f>
        <v>0</v>
      </c>
      <c r="X299" s="46">
        <f>IFERROR(X193*H193,"0")+IFERROR(X194*H194,"0")+IFERROR(X195*H195,"0")+IFERROR(X196*H196,"0")+IFERROR(X197*H197,"0")</f>
        <v>0</v>
      </c>
      <c r="Y299" s="46">
        <f>IFERROR(X202*H202,"0")+IFERROR(X203*H203,"0")+IFERROR(X204*H204,"0")+IFERROR(X205*H205,"0")</f>
        <v>0</v>
      </c>
      <c r="Z299" s="46">
        <f>IFERROR(X210*H210,"0")</f>
        <v>0</v>
      </c>
      <c r="AA299" s="46">
        <f>IFERROR(X215*H215,"0")+IFERROR(X219*H219,"0")+IFERROR(X220*H220,"0")+IFERROR(X221*H221,"0")</f>
        <v>0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0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1764</v>
      </c>
      <c r="B302" s="60">
        <f>SUMPRODUCT(--(BB:BB="ПГП"),--(W:W="кор"),H:H,Y:Y)+SUMPRODUCT(--(BB:BB="ПГП"),--(W:W="кг"),Y:Y)</f>
        <v>6325.2</v>
      </c>
      <c r="C302" s="60">
        <f>SUMPRODUCT(--(BB:BB="КИЗ"),--(W:W="кор"),H:H,Y:Y)+SUMPRODUCT(--(BB:BB="КИЗ"),--(W:W="кг"),Y:Y)</f>
        <v>0</v>
      </c>
    </row>
  </sheetData>
  <sheetProtection algorithmName="SHA-512" hashValue="pjBMRPCpwAq4ZNbxwDCyaR+zIXjh2i3L/N5hZMkVTuwtWMIht8UXDc70G26P66+GRLi29d4aAJEmIq2oGZiXwQ==" saltValue="Qkhl3BvheyNPgd9Zm9ZU8g==" spinCount="100000" sheet="1" objects="1" scenarios="1" sort="0" autoFilter="0" pivotTables="0"/>
  <autoFilter ref="A18:AF2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1"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P266:T266"/>
    <mergeCell ref="P95:T95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P239:T239"/>
    <mergeCell ref="P68:T68"/>
    <mergeCell ref="D169:E169"/>
    <mergeCell ref="A134:Z134"/>
    <mergeCell ref="P269:V269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A140:Z140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51:V251"/>
    <mergeCell ref="P45:V45"/>
    <mergeCell ref="V10:W10"/>
    <mergeCell ref="Q11:R11"/>
    <mergeCell ref="D215:E215"/>
    <mergeCell ref="P250:V250"/>
    <mergeCell ref="O17:O18"/>
    <mergeCell ref="P131:V131"/>
    <mergeCell ref="P79:T79"/>
    <mergeCell ref="P73:T73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Q12:R12"/>
    <mergeCell ref="D261:E261"/>
    <mergeCell ref="P169:T169"/>
    <mergeCell ref="D90:E90"/>
    <mergeCell ref="P183:V183"/>
    <mergeCell ref="P198:V198"/>
    <mergeCell ref="A237:Z237"/>
    <mergeCell ref="P64:V64"/>
    <mergeCell ref="P51:V51"/>
    <mergeCell ref="A174:Z174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222:V222"/>
    <mergeCell ref="P246:V246"/>
    <mergeCell ref="D28:E28"/>
    <mergeCell ref="P171:T171"/>
    <mergeCell ref="D92:E92"/>
    <mergeCell ref="D67:E67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199:V199"/>
    <mergeCell ref="A198:O199"/>
    <mergeCell ref="P291:V291"/>
    <mergeCell ref="V297:V298"/>
    <mergeCell ref="P118:T118"/>
    <mergeCell ref="X297:X29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75:V75"/>
    <mergeCell ref="A161:Z161"/>
    <mergeCell ref="P102:V102"/>
    <mergeCell ref="P280:T280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A15:M15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91:T91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D226:E226"/>
    <mergeCell ref="P62:T62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A9:C9"/>
    <mergeCell ref="P70:V70"/>
    <mergeCell ref="P116:V116"/>
    <mergeCell ref="P103:V103"/>
    <mergeCell ref="A155:Z155"/>
    <mergeCell ref="P97:V97"/>
    <mergeCell ref="Q13:R13"/>
    <mergeCell ref="A125:O126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P287:V287"/>
    <mergeCell ref="D279:E279"/>
    <mergeCell ref="D202:E202"/>
    <mergeCell ref="A179:Z179"/>
    <mergeCell ref="P114:T114"/>
    <mergeCell ref="D84:E84"/>
    <mergeCell ref="A102:O103"/>
    <mergeCell ref="D151:E151"/>
    <mergeCell ref="P49:T49"/>
    <mergeCell ref="P107:T107"/>
    <mergeCell ref="P101:T101"/>
    <mergeCell ref="P63:V63"/>
    <mergeCell ref="P50:V50"/>
    <mergeCell ref="P288:V28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P41:T41"/>
    <mergeCell ref="D22:E22"/>
    <mergeCell ref="P34:T34"/>
    <mergeCell ref="P36:T36"/>
    <mergeCell ref="P35:T35"/>
    <mergeCell ref="P43:T43"/>
    <mergeCell ref="P285:T285"/>
    <mergeCell ref="P263:V263"/>
    <mergeCell ref="A253:Z253"/>
    <mergeCell ref="P228:V228"/>
    <mergeCell ref="D284:E284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405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13</v>
      </c>
      <c r="C9" s="47" t="s">
        <v>414</v>
      </c>
      <c r="D9" s="47" t="s">
        <v>415</v>
      </c>
      <c r="E9" s="47"/>
    </row>
    <row r="10" spans="2:8" x14ac:dyDescent="0.2">
      <c r="B10" s="47" t="s">
        <v>416</v>
      </c>
      <c r="C10" s="47" t="s">
        <v>417</v>
      </c>
      <c r="D10" s="47" t="s">
        <v>418</v>
      </c>
      <c r="E10" s="47"/>
    </row>
    <row r="12" spans="2:8" x14ac:dyDescent="0.2">
      <c r="B12" s="47" t="s">
        <v>419</v>
      </c>
      <c r="C12" s="47" t="s">
        <v>406</v>
      </c>
      <c r="D12" s="47"/>
      <c r="E12" s="47"/>
    </row>
    <row r="14" spans="2:8" x14ac:dyDescent="0.2">
      <c r="B14" s="47" t="s">
        <v>420</v>
      </c>
      <c r="C14" s="47" t="s">
        <v>409</v>
      </c>
      <c r="D14" s="47"/>
      <c r="E14" s="47"/>
    </row>
    <row r="16" spans="2:8" x14ac:dyDescent="0.2">
      <c r="B16" s="47" t="s">
        <v>421</v>
      </c>
      <c r="C16" s="47" t="s">
        <v>412</v>
      </c>
      <c r="D16" s="47"/>
      <c r="E16" s="47"/>
    </row>
    <row r="18" spans="2:5" x14ac:dyDescent="0.2">
      <c r="B18" s="47" t="s">
        <v>422</v>
      </c>
      <c r="C18" s="47" t="s">
        <v>414</v>
      </c>
      <c r="D18" s="47"/>
      <c r="E18" s="47"/>
    </row>
    <row r="20" spans="2:5" x14ac:dyDescent="0.2">
      <c r="B20" s="47" t="s">
        <v>423</v>
      </c>
      <c r="C20" s="47" t="s">
        <v>417</v>
      </c>
      <c r="D20" s="47"/>
      <c r="E20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  <row r="30" spans="2:5" x14ac:dyDescent="0.2">
      <c r="B30" s="47" t="s">
        <v>432</v>
      </c>
      <c r="C30" s="47"/>
      <c r="D30" s="47"/>
      <c r="E30" s="47"/>
    </row>
    <row r="31" spans="2:5" x14ac:dyDescent="0.2">
      <c r="B31" s="47" t="s">
        <v>433</v>
      </c>
      <c r="C31" s="47"/>
      <c r="D31" s="47"/>
      <c r="E31" s="47"/>
    </row>
    <row r="32" spans="2:5" x14ac:dyDescent="0.2">
      <c r="B32" s="47" t="s">
        <v>434</v>
      </c>
      <c r="C32" s="47"/>
      <c r="D32" s="47"/>
      <c r="E32" s="47"/>
    </row>
  </sheetData>
  <sheetProtection algorithmName="SHA-512" hashValue="VArZsuq/WVM/buMyhyr8i/QihGNRZXc643UKq40BthIYZ8JmG+i3nHUyVIMOUZXOBQnzhBVTfY8IZV0YRHz0Mw==" saltValue="mEuPNomY35Gnqw1aaRyH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457</vt:i4>
      </vt:variant>
    </vt:vector>
  </HeadingPairs>
  <TitlesOfParts>
    <vt:vector size="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2025-08-26T07:58:14Z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