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AB516" s="1"/>
  <c r="X500"/>
  <c r="X499"/>
  <c r="BO498"/>
  <c r="BM498"/>
  <c r="Y498"/>
  <c r="BN498" s="1"/>
  <c r="P498"/>
  <c r="BO497"/>
  <c r="BM497"/>
  <c r="Y497"/>
  <c r="BP497" s="1"/>
  <c r="P497"/>
  <c r="X495"/>
  <c r="X494"/>
  <c r="BO493"/>
  <c r="BM493"/>
  <c r="Z493"/>
  <c r="Y493"/>
  <c r="BP493" s="1"/>
  <c r="P493"/>
  <c r="BO492"/>
  <c r="BM492"/>
  <c r="Y492"/>
  <c r="P492"/>
  <c r="X490"/>
  <c r="X489"/>
  <c r="BO488"/>
  <c r="BM488"/>
  <c r="Y488"/>
  <c r="BP488" s="1"/>
  <c r="P488"/>
  <c r="BO487"/>
  <c r="BM487"/>
  <c r="Y487"/>
  <c r="BP487" s="1"/>
  <c r="P487"/>
  <c r="X485"/>
  <c r="X484"/>
  <c r="BO483"/>
  <c r="BM483"/>
  <c r="Y483"/>
  <c r="BP483" s="1"/>
  <c r="P483"/>
  <c r="BO482"/>
  <c r="BM482"/>
  <c r="Y482"/>
  <c r="BP482" s="1"/>
  <c r="BO481"/>
  <c r="BM481"/>
  <c r="Y481"/>
  <c r="P481"/>
  <c r="X479"/>
  <c r="X478"/>
  <c r="BO477"/>
  <c r="BM477"/>
  <c r="Y477"/>
  <c r="P477"/>
  <c r="BO476"/>
  <c r="BM476"/>
  <c r="Y476"/>
  <c r="BN476" s="1"/>
  <c r="P476"/>
  <c r="BO475"/>
  <c r="BM475"/>
  <c r="Y475"/>
  <c r="BP475" s="1"/>
  <c r="P475"/>
  <c r="BO474"/>
  <c r="BM474"/>
  <c r="Y474"/>
  <c r="P474"/>
  <c r="X470"/>
  <c r="X469"/>
  <c r="BO468"/>
  <c r="BM468"/>
  <c r="Y468"/>
  <c r="BP468" s="1"/>
  <c r="P468"/>
  <c r="BO467"/>
  <c r="BM467"/>
  <c r="Y467"/>
  <c r="P467"/>
  <c r="BO466"/>
  <c r="BM466"/>
  <c r="Y466"/>
  <c r="Y470" s="1"/>
  <c r="P466"/>
  <c r="X464"/>
  <c r="X463"/>
  <c r="BP462"/>
  <c r="BO462"/>
  <c r="BM462"/>
  <c r="Y462"/>
  <c r="Z462" s="1"/>
  <c r="P462"/>
  <c r="BO461"/>
  <c r="BM461"/>
  <c r="Y461"/>
  <c r="BP461" s="1"/>
  <c r="P461"/>
  <c r="BO460"/>
  <c r="BM460"/>
  <c r="Y460"/>
  <c r="P460"/>
  <c r="BO459"/>
  <c r="BM459"/>
  <c r="Y459"/>
  <c r="BN459" s="1"/>
  <c r="P459"/>
  <c r="BO458"/>
  <c r="BM458"/>
  <c r="Y458"/>
  <c r="BP458" s="1"/>
  <c r="P458"/>
  <c r="BO457"/>
  <c r="BM457"/>
  <c r="Y457"/>
  <c r="P457"/>
  <c r="BO456"/>
  <c r="BM456"/>
  <c r="Y456"/>
  <c r="BP456" s="1"/>
  <c r="P456"/>
  <c r="Y454"/>
  <c r="X454"/>
  <c r="X453"/>
  <c r="BO452"/>
  <c r="BM452"/>
  <c r="Y452"/>
  <c r="P452"/>
  <c r="BO451"/>
  <c r="BM451"/>
  <c r="Y451"/>
  <c r="BP451" s="1"/>
  <c r="P451"/>
  <c r="BO450"/>
  <c r="BN450"/>
  <c r="BM450"/>
  <c r="Z450"/>
  <c r="Y450"/>
  <c r="BP450" s="1"/>
  <c r="P450"/>
  <c r="X448"/>
  <c r="X447"/>
  <c r="BO446"/>
  <c r="BM446"/>
  <c r="Y446"/>
  <c r="BP446" s="1"/>
  <c r="P446"/>
  <c r="BO445"/>
  <c r="BM445"/>
  <c r="Y445"/>
  <c r="P445"/>
  <c r="BO444"/>
  <c r="BM444"/>
  <c r="Y444"/>
  <c r="P444"/>
  <c r="BP443"/>
  <c r="BO443"/>
  <c r="BN443"/>
  <c r="BM443"/>
  <c r="Z443"/>
  <c r="Y443"/>
  <c r="P443"/>
  <c r="BO442"/>
  <c r="BM442"/>
  <c r="Y442"/>
  <c r="BO441"/>
  <c r="BM441"/>
  <c r="Y441"/>
  <c r="BP441" s="1"/>
  <c r="P441"/>
  <c r="BO440"/>
  <c r="BM440"/>
  <c r="Y440"/>
  <c r="P440"/>
  <c r="BO439"/>
  <c r="BM439"/>
  <c r="Y439"/>
  <c r="BN439" s="1"/>
  <c r="P439"/>
  <c r="BO438"/>
  <c r="BM438"/>
  <c r="Y438"/>
  <c r="P438"/>
  <c r="BO437"/>
  <c r="BM437"/>
  <c r="Y437"/>
  <c r="Z437" s="1"/>
  <c r="P437"/>
  <c r="BO436"/>
  <c r="BM436"/>
  <c r="Y436"/>
  <c r="Z436" s="1"/>
  <c r="BO435"/>
  <c r="BM435"/>
  <c r="Y435"/>
  <c r="P435"/>
  <c r="BP434"/>
  <c r="BO434"/>
  <c r="BM434"/>
  <c r="Y434"/>
  <c r="Z434" s="1"/>
  <c r="P434"/>
  <c r="BO433"/>
  <c r="BM433"/>
  <c r="Y433"/>
  <c r="P433"/>
  <c r="X429"/>
  <c r="X428"/>
  <c r="BO427"/>
  <c r="BM427"/>
  <c r="Y427"/>
  <c r="P427"/>
  <c r="X424"/>
  <c r="X423"/>
  <c r="BO422"/>
  <c r="BM422"/>
  <c r="Y422"/>
  <c r="P422"/>
  <c r="X419"/>
  <c r="X418"/>
  <c r="BO417"/>
  <c r="BM417"/>
  <c r="Y417"/>
  <c r="BP417" s="1"/>
  <c r="P417"/>
  <c r="BP416"/>
  <c r="BO416"/>
  <c r="BM416"/>
  <c r="Y416"/>
  <c r="P416"/>
  <c r="BO415"/>
  <c r="BM415"/>
  <c r="Y415"/>
  <c r="BN415" s="1"/>
  <c r="P415"/>
  <c r="BO414"/>
  <c r="BM414"/>
  <c r="Y414"/>
  <c r="P414"/>
  <c r="X412"/>
  <c r="X411"/>
  <c r="BO410"/>
  <c r="BM410"/>
  <c r="Y410"/>
  <c r="P410"/>
  <c r="Y407"/>
  <c r="X407"/>
  <c r="X406"/>
  <c r="BO405"/>
  <c r="BM405"/>
  <c r="Y405"/>
  <c r="Z405" s="1"/>
  <c r="P405"/>
  <c r="BO404"/>
  <c r="BM404"/>
  <c r="Y404"/>
  <c r="Z404" s="1"/>
  <c r="Z406" s="1"/>
  <c r="P404"/>
  <c r="X402"/>
  <c r="X401"/>
  <c r="BO400"/>
  <c r="BM400"/>
  <c r="Y400"/>
  <c r="P400"/>
  <c r="BO399"/>
  <c r="BM399"/>
  <c r="Y399"/>
  <c r="BP399" s="1"/>
  <c r="P399"/>
  <c r="BP398"/>
  <c r="BO398"/>
  <c r="BM398"/>
  <c r="Y398"/>
  <c r="BN398" s="1"/>
  <c r="P398"/>
  <c r="BO397"/>
  <c r="BM397"/>
  <c r="Y397"/>
  <c r="BN397" s="1"/>
  <c r="P397"/>
  <c r="BO396"/>
  <c r="BN396"/>
  <c r="BM396"/>
  <c r="Z396"/>
  <c r="Y396"/>
  <c r="BP396" s="1"/>
  <c r="P396"/>
  <c r="BO395"/>
  <c r="BM395"/>
  <c r="Y395"/>
  <c r="Z395" s="1"/>
  <c r="P395"/>
  <c r="BO394"/>
  <c r="BM394"/>
  <c r="Y394"/>
  <c r="Z394" s="1"/>
  <c r="P394"/>
  <c r="BO393"/>
  <c r="BM393"/>
  <c r="Y393"/>
  <c r="P393"/>
  <c r="BO392"/>
  <c r="BM392"/>
  <c r="Y392"/>
  <c r="BP392" s="1"/>
  <c r="P392"/>
  <c r="BO391"/>
  <c r="BM391"/>
  <c r="Y391"/>
  <c r="Z391" s="1"/>
  <c r="P391"/>
  <c r="X387"/>
  <c r="X386"/>
  <c r="BO385"/>
  <c r="BM385"/>
  <c r="Y385"/>
  <c r="BN385" s="1"/>
  <c r="P385"/>
  <c r="X383"/>
  <c r="X382"/>
  <c r="BO381"/>
  <c r="BM381"/>
  <c r="Y381"/>
  <c r="P381"/>
  <c r="BO380"/>
  <c r="BM380"/>
  <c r="Y380"/>
  <c r="BN380" s="1"/>
  <c r="P380"/>
  <c r="X378"/>
  <c r="X377"/>
  <c r="BO376"/>
  <c r="BM376"/>
  <c r="Y376"/>
  <c r="P376"/>
  <c r="X374"/>
  <c r="X373"/>
  <c r="BO372"/>
  <c r="BN372"/>
  <c r="BM372"/>
  <c r="Z372"/>
  <c r="Y372"/>
  <c r="BP372" s="1"/>
  <c r="P372"/>
  <c r="BO371"/>
  <c r="BM371"/>
  <c r="Y371"/>
  <c r="Z371" s="1"/>
  <c r="P371"/>
  <c r="BO370"/>
  <c r="BM370"/>
  <c r="Y370"/>
  <c r="P370"/>
  <c r="X367"/>
  <c r="X366"/>
  <c r="BO365"/>
  <c r="BM365"/>
  <c r="Y365"/>
  <c r="P365"/>
  <c r="X363"/>
  <c r="X362"/>
  <c r="BO361"/>
  <c r="BM361"/>
  <c r="Y361"/>
  <c r="Z361" s="1"/>
  <c r="P361"/>
  <c r="BO360"/>
  <c r="BM360"/>
  <c r="Y360"/>
  <c r="P360"/>
  <c r="X358"/>
  <c r="X357"/>
  <c r="BP356"/>
  <c r="BO356"/>
  <c r="BM356"/>
  <c r="Y356"/>
  <c r="P356"/>
  <c r="BO355"/>
  <c r="BM355"/>
  <c r="Y355"/>
  <c r="P355"/>
  <c r="X353"/>
  <c r="X352"/>
  <c r="BO351"/>
  <c r="BM351"/>
  <c r="Y351"/>
  <c r="P351"/>
  <c r="BO350"/>
  <c r="BM350"/>
  <c r="Y350"/>
  <c r="BN350" s="1"/>
  <c r="P350"/>
  <c r="BO349"/>
  <c r="BM349"/>
  <c r="Y349"/>
  <c r="P349"/>
  <c r="BO348"/>
  <c r="BM348"/>
  <c r="Y348"/>
  <c r="Z348" s="1"/>
  <c r="P348"/>
  <c r="BO347"/>
  <c r="BM347"/>
  <c r="Y347"/>
  <c r="Z347" s="1"/>
  <c r="P347"/>
  <c r="BO346"/>
  <c r="BM346"/>
  <c r="Y346"/>
  <c r="BN346" s="1"/>
  <c r="P346"/>
  <c r="BO345"/>
  <c r="BM345"/>
  <c r="Y345"/>
  <c r="P345"/>
  <c r="X341"/>
  <c r="X340"/>
  <c r="BO339"/>
  <c r="BM339"/>
  <c r="Y339"/>
  <c r="P339"/>
  <c r="BO338"/>
  <c r="BM338"/>
  <c r="Y338"/>
  <c r="BN338" s="1"/>
  <c r="P338"/>
  <c r="BO337"/>
  <c r="BM337"/>
  <c r="Y337"/>
  <c r="P337"/>
  <c r="X334"/>
  <c r="X333"/>
  <c r="BO332"/>
  <c r="BM332"/>
  <c r="Y332"/>
  <c r="BN332" s="1"/>
  <c r="P332"/>
  <c r="BO331"/>
  <c r="BM331"/>
  <c r="Y331"/>
  <c r="BP331" s="1"/>
  <c r="P331"/>
  <c r="BO330"/>
  <c r="BM330"/>
  <c r="Y330"/>
  <c r="P330"/>
  <c r="X328"/>
  <c r="X327"/>
  <c r="BP326"/>
  <c r="BO326"/>
  <c r="BN326"/>
  <c r="BM326"/>
  <c r="Z326"/>
  <c r="Y326"/>
  <c r="P326"/>
  <c r="BO325"/>
  <c r="BM325"/>
  <c r="Y325"/>
  <c r="P325"/>
  <c r="BO324"/>
  <c r="BM324"/>
  <c r="Y324"/>
  <c r="BP324" s="1"/>
  <c r="BO323"/>
  <c r="BM323"/>
  <c r="Y323"/>
  <c r="X321"/>
  <c r="X320"/>
  <c r="BO319"/>
  <c r="BM319"/>
  <c r="Y319"/>
  <c r="BP319" s="1"/>
  <c r="P319"/>
  <c r="BO318"/>
  <c r="BM318"/>
  <c r="Y318"/>
  <c r="P318"/>
  <c r="BO317"/>
  <c r="BM317"/>
  <c r="Y317"/>
  <c r="Y320" s="1"/>
  <c r="P317"/>
  <c r="X315"/>
  <c r="X314"/>
  <c r="BO313"/>
  <c r="BM313"/>
  <c r="Z313"/>
  <c r="Y313"/>
  <c r="BN313" s="1"/>
  <c r="P313"/>
  <c r="BO312"/>
  <c r="BM312"/>
  <c r="Y312"/>
  <c r="BN312" s="1"/>
  <c r="P312"/>
  <c r="BO311"/>
  <c r="BM311"/>
  <c r="Y311"/>
  <c r="BP311" s="1"/>
  <c r="P311"/>
  <c r="BP310"/>
  <c r="BO310"/>
  <c r="BM310"/>
  <c r="Y310"/>
  <c r="BN310" s="1"/>
  <c r="P310"/>
  <c r="BO309"/>
  <c r="BM309"/>
  <c r="Y309"/>
  <c r="BP309" s="1"/>
  <c r="P309"/>
  <c r="X307"/>
  <c r="X306"/>
  <c r="BP305"/>
  <c r="BO305"/>
  <c r="BM305"/>
  <c r="Y305"/>
  <c r="Z305" s="1"/>
  <c r="P305"/>
  <c r="BO304"/>
  <c r="BM304"/>
  <c r="Y304"/>
  <c r="BP304" s="1"/>
  <c r="P304"/>
  <c r="BO303"/>
  <c r="BM303"/>
  <c r="Z303"/>
  <c r="Y303"/>
  <c r="BN303" s="1"/>
  <c r="P303"/>
  <c r="BO302"/>
  <c r="BM302"/>
  <c r="Y302"/>
  <c r="BN302" s="1"/>
  <c r="P302"/>
  <c r="BO301"/>
  <c r="BM301"/>
  <c r="Y301"/>
  <c r="BP301" s="1"/>
  <c r="P301"/>
  <c r="BP300"/>
  <c r="BO300"/>
  <c r="BM300"/>
  <c r="Y300"/>
  <c r="BN300" s="1"/>
  <c r="P300"/>
  <c r="BO299"/>
  <c r="BM299"/>
  <c r="Y299"/>
  <c r="BP299" s="1"/>
  <c r="P299"/>
  <c r="X297"/>
  <c r="X296"/>
  <c r="BP295"/>
  <c r="BO295"/>
  <c r="BM295"/>
  <c r="Y295"/>
  <c r="Z295" s="1"/>
  <c r="P295"/>
  <c r="BO294"/>
  <c r="BM294"/>
  <c r="Y294"/>
  <c r="BP294" s="1"/>
  <c r="P294"/>
  <c r="BO293"/>
  <c r="BM293"/>
  <c r="Z293"/>
  <c r="Y293"/>
  <c r="P293"/>
  <c r="BO292"/>
  <c r="BM292"/>
  <c r="Y292"/>
  <c r="BN292" s="1"/>
  <c r="P292"/>
  <c r="BO291"/>
  <c r="BM291"/>
  <c r="Y291"/>
  <c r="BP291" s="1"/>
  <c r="P291"/>
  <c r="BP290"/>
  <c r="BO290"/>
  <c r="BM290"/>
  <c r="Y290"/>
  <c r="BN290" s="1"/>
  <c r="P290"/>
  <c r="BO289"/>
  <c r="BM289"/>
  <c r="Y289"/>
  <c r="P289"/>
  <c r="X286"/>
  <c r="X285"/>
  <c r="BP284"/>
  <c r="BO284"/>
  <c r="BM284"/>
  <c r="Y284"/>
  <c r="Z284" s="1"/>
  <c r="Z285" s="1"/>
  <c r="P284"/>
  <c r="X281"/>
  <c r="X280"/>
  <c r="BO279"/>
  <c r="BM279"/>
  <c r="Y279"/>
  <c r="Y281" s="1"/>
  <c r="P279"/>
  <c r="X277"/>
  <c r="X276"/>
  <c r="BO275"/>
  <c r="BM275"/>
  <c r="Y275"/>
  <c r="Y276" s="1"/>
  <c r="P275"/>
  <c r="X272"/>
  <c r="X271"/>
  <c r="BO270"/>
  <c r="BM270"/>
  <c r="Y270"/>
  <c r="Z270" s="1"/>
  <c r="P270"/>
  <c r="BO269"/>
  <c r="BM269"/>
  <c r="Y269"/>
  <c r="Z269" s="1"/>
  <c r="P269"/>
  <c r="BO268"/>
  <c r="BM268"/>
  <c r="Y268"/>
  <c r="Y271" s="1"/>
  <c r="P268"/>
  <c r="X265"/>
  <c r="X264"/>
  <c r="BO263"/>
  <c r="BM263"/>
  <c r="Y263"/>
  <c r="BN263" s="1"/>
  <c r="BO262"/>
  <c r="BM262"/>
  <c r="Z262"/>
  <c r="Y262"/>
  <c r="BN262" s="1"/>
  <c r="P262"/>
  <c r="BO261"/>
  <c r="BM261"/>
  <c r="Y261"/>
  <c r="BN261" s="1"/>
  <c r="BO260"/>
  <c r="BM260"/>
  <c r="Y260"/>
  <c r="Y264" s="1"/>
  <c r="P260"/>
  <c r="X257"/>
  <c r="X256"/>
  <c r="BO255"/>
  <c r="BM255"/>
  <c r="Y255"/>
  <c r="BN255" s="1"/>
  <c r="P255"/>
  <c r="BO254"/>
  <c r="BM254"/>
  <c r="Y254"/>
  <c r="BP254" s="1"/>
  <c r="P254"/>
  <c r="BO253"/>
  <c r="BM253"/>
  <c r="Y253"/>
  <c r="BN253" s="1"/>
  <c r="P253"/>
  <c r="BO252"/>
  <c r="BM252"/>
  <c r="Y252"/>
  <c r="BP252" s="1"/>
  <c r="P252"/>
  <c r="BP251"/>
  <c r="BO251"/>
  <c r="BM251"/>
  <c r="Y251"/>
  <c r="BN251" s="1"/>
  <c r="P251"/>
  <c r="X248"/>
  <c r="X247"/>
  <c r="BO246"/>
  <c r="BM246"/>
  <c r="Y246"/>
  <c r="Z246" s="1"/>
  <c r="P246"/>
  <c r="BO245"/>
  <c r="BM245"/>
  <c r="Z245"/>
  <c r="Y245"/>
  <c r="BN245" s="1"/>
  <c r="P245"/>
  <c r="BO244"/>
  <c r="BM244"/>
  <c r="Y244"/>
  <c r="BN244" s="1"/>
  <c r="P244"/>
  <c r="BO243"/>
  <c r="BM243"/>
  <c r="Y243"/>
  <c r="Y247" s="1"/>
  <c r="BO242"/>
  <c r="BM242"/>
  <c r="Y242"/>
  <c r="P242"/>
  <c r="X240"/>
  <c r="Y239"/>
  <c r="X239"/>
  <c r="BO238"/>
  <c r="BM238"/>
  <c r="Y238"/>
  <c r="Y240" s="1"/>
  <c r="X236"/>
  <c r="X235"/>
  <c r="BO234"/>
  <c r="BM234"/>
  <c r="Y234"/>
  <c r="BN234" s="1"/>
  <c r="P234"/>
  <c r="X232"/>
  <c r="X231"/>
  <c r="BO230"/>
  <c r="BM230"/>
  <c r="Y230"/>
  <c r="BP230" s="1"/>
  <c r="P230"/>
  <c r="BP229"/>
  <c r="BO229"/>
  <c r="BN229"/>
  <c r="BM229"/>
  <c r="Z229"/>
  <c r="Y229"/>
  <c r="P229"/>
  <c r="BO228"/>
  <c r="BM228"/>
  <c r="Y228"/>
  <c r="BP228" s="1"/>
  <c r="P228"/>
  <c r="BP227"/>
  <c r="BO227"/>
  <c r="BM227"/>
  <c r="Y227"/>
  <c r="Z227" s="1"/>
  <c r="P227"/>
  <c r="BO226"/>
  <c r="BM226"/>
  <c r="Y226"/>
  <c r="BP226" s="1"/>
  <c r="P226"/>
  <c r="BO225"/>
  <c r="BM225"/>
  <c r="Z225"/>
  <c r="Y225"/>
  <c r="BN225" s="1"/>
  <c r="P225"/>
  <c r="BO224"/>
  <c r="BM224"/>
  <c r="Y224"/>
  <c r="BN224" s="1"/>
  <c r="P224"/>
  <c r="X221"/>
  <c r="X220"/>
  <c r="BP219"/>
  <c r="BO219"/>
  <c r="BN219"/>
  <c r="BM219"/>
  <c r="Z219"/>
  <c r="Y219"/>
  <c r="P219"/>
  <c r="BO218"/>
  <c r="BM218"/>
  <c r="Y218"/>
  <c r="Y221" s="1"/>
  <c r="P218"/>
  <c r="X216"/>
  <c r="X215"/>
  <c r="BO214"/>
  <c r="BM214"/>
  <c r="Y214"/>
  <c r="Z214" s="1"/>
  <c r="P214"/>
  <c r="BP213"/>
  <c r="BO213"/>
  <c r="BM213"/>
  <c r="Y213"/>
  <c r="BN213" s="1"/>
  <c r="P213"/>
  <c r="BO212"/>
  <c r="BM212"/>
  <c r="Y212"/>
  <c r="BN212" s="1"/>
  <c r="P212"/>
  <c r="BO211"/>
  <c r="BM211"/>
  <c r="Z211"/>
  <c r="Y211"/>
  <c r="BP211" s="1"/>
  <c r="P211"/>
  <c r="BO210"/>
  <c r="BM210"/>
  <c r="Y210"/>
  <c r="BP210" s="1"/>
  <c r="P210"/>
  <c r="BO209"/>
  <c r="BM209"/>
  <c r="Y209"/>
  <c r="BP209" s="1"/>
  <c r="P209"/>
  <c r="BO208"/>
  <c r="BM208"/>
  <c r="Y208"/>
  <c r="BN208" s="1"/>
  <c r="P208"/>
  <c r="BO207"/>
  <c r="BM207"/>
  <c r="Y207"/>
  <c r="BP207" s="1"/>
  <c r="P207"/>
  <c r="BP206"/>
  <c r="BO206"/>
  <c r="BM206"/>
  <c r="Y206"/>
  <c r="Z206" s="1"/>
  <c r="P206"/>
  <c r="X204"/>
  <c r="X203"/>
  <c r="BO202"/>
  <c r="BM202"/>
  <c r="Y202"/>
  <c r="BN202" s="1"/>
  <c r="P202"/>
  <c r="BO201"/>
  <c r="BM201"/>
  <c r="Z201"/>
  <c r="Y201"/>
  <c r="BP201" s="1"/>
  <c r="P201"/>
  <c r="BO200"/>
  <c r="BM200"/>
  <c r="Y200"/>
  <c r="BP200" s="1"/>
  <c r="P200"/>
  <c r="BO199"/>
  <c r="BM199"/>
  <c r="Y199"/>
  <c r="BP199" s="1"/>
  <c r="P199"/>
  <c r="BO198"/>
  <c r="BM198"/>
  <c r="Y198"/>
  <c r="Z198" s="1"/>
  <c r="P198"/>
  <c r="BO197"/>
  <c r="BM197"/>
  <c r="Y197"/>
  <c r="BP197" s="1"/>
  <c r="P197"/>
  <c r="BP196"/>
  <c r="BO196"/>
  <c r="BM196"/>
  <c r="Y196"/>
  <c r="Z196" s="1"/>
  <c r="P196"/>
  <c r="BO195"/>
  <c r="BM195"/>
  <c r="Y195"/>
  <c r="P195"/>
  <c r="X193"/>
  <c r="X192"/>
  <c r="BO191"/>
  <c r="BM191"/>
  <c r="Y191"/>
  <c r="BP191" s="1"/>
  <c r="P191"/>
  <c r="BO190"/>
  <c r="BM190"/>
  <c r="Y190"/>
  <c r="BP190" s="1"/>
  <c r="P190"/>
  <c r="X188"/>
  <c r="X187"/>
  <c r="BO186"/>
  <c r="BM186"/>
  <c r="Y186"/>
  <c r="Z186" s="1"/>
  <c r="P186"/>
  <c r="BO185"/>
  <c r="BM185"/>
  <c r="Y185"/>
  <c r="BP185" s="1"/>
  <c r="P185"/>
  <c r="X182"/>
  <c r="X181"/>
  <c r="BO180"/>
  <c r="BM180"/>
  <c r="Y180"/>
  <c r="BN180" s="1"/>
  <c r="P180"/>
  <c r="X178"/>
  <c r="X177"/>
  <c r="BO176"/>
  <c r="BM176"/>
  <c r="Y176"/>
  <c r="BP176" s="1"/>
  <c r="P176"/>
  <c r="BP175"/>
  <c r="BO175"/>
  <c r="BN175"/>
  <c r="BM175"/>
  <c r="Z175"/>
  <c r="Y175"/>
  <c r="P175"/>
  <c r="BO174"/>
  <c r="BM174"/>
  <c r="Y174"/>
  <c r="Y177" s="1"/>
  <c r="P174"/>
  <c r="X172"/>
  <c r="X171"/>
  <c r="BP170"/>
  <c r="BO170"/>
  <c r="BM170"/>
  <c r="Y170"/>
  <c r="BN170" s="1"/>
  <c r="P170"/>
  <c r="BO169"/>
  <c r="BM169"/>
  <c r="Y169"/>
  <c r="Z169" s="1"/>
  <c r="P169"/>
  <c r="BO168"/>
  <c r="BM168"/>
  <c r="Y168"/>
  <c r="BP168" s="1"/>
  <c r="P168"/>
  <c r="BO167"/>
  <c r="BM167"/>
  <c r="Y167"/>
  <c r="BP167" s="1"/>
  <c r="P167"/>
  <c r="BP166"/>
  <c r="BO166"/>
  <c r="BN166"/>
  <c r="BM166"/>
  <c r="Z166"/>
  <c r="Y166"/>
  <c r="P166"/>
  <c r="BO165"/>
  <c r="BM165"/>
  <c r="Y165"/>
  <c r="BP165" s="1"/>
  <c r="P165"/>
  <c r="BO164"/>
  <c r="BM164"/>
  <c r="Y164"/>
  <c r="BN164" s="1"/>
  <c r="P164"/>
  <c r="BO163"/>
  <c r="BM163"/>
  <c r="Y163"/>
  <c r="Z163" s="1"/>
  <c r="P163"/>
  <c r="BO162"/>
  <c r="BM162"/>
  <c r="Y162"/>
  <c r="BP162" s="1"/>
  <c r="P162"/>
  <c r="Y160"/>
  <c r="X160"/>
  <c r="Y159"/>
  <c r="X159"/>
  <c r="BO158"/>
  <c r="BM158"/>
  <c r="Z158"/>
  <c r="Z159" s="1"/>
  <c r="Y158"/>
  <c r="P158"/>
  <c r="X154"/>
  <c r="X153"/>
  <c r="BO152"/>
  <c r="BM152"/>
  <c r="Y152"/>
  <c r="P152"/>
  <c r="BO151"/>
  <c r="BM151"/>
  <c r="Y151"/>
  <c r="BN151" s="1"/>
  <c r="P151"/>
  <c r="BO150"/>
  <c r="BM150"/>
  <c r="Y150"/>
  <c r="BP150" s="1"/>
  <c r="P150"/>
  <c r="X148"/>
  <c r="X147"/>
  <c r="BO146"/>
  <c r="BM146"/>
  <c r="Y146"/>
  <c r="H516" s="1"/>
  <c r="P146"/>
  <c r="X143"/>
  <c r="X142"/>
  <c r="BO141"/>
  <c r="BM141"/>
  <c r="Y141"/>
  <c r="BP141" s="1"/>
  <c r="P141"/>
  <c r="BO140"/>
  <c r="BM140"/>
  <c r="Y140"/>
  <c r="Y142" s="1"/>
  <c r="P140"/>
  <c r="X138"/>
  <c r="X137"/>
  <c r="BO136"/>
  <c r="BM136"/>
  <c r="Y136"/>
  <c r="Z136" s="1"/>
  <c r="P136"/>
  <c r="BO135"/>
  <c r="BM135"/>
  <c r="Y135"/>
  <c r="BN135" s="1"/>
  <c r="P135"/>
  <c r="X133"/>
  <c r="X132"/>
  <c r="BP131"/>
  <c r="BO131"/>
  <c r="BM131"/>
  <c r="Y131"/>
  <c r="BN131" s="1"/>
  <c r="P131"/>
  <c r="BO130"/>
  <c r="BM130"/>
  <c r="Y130"/>
  <c r="BN130" s="1"/>
  <c r="P130"/>
  <c r="X127"/>
  <c r="X126"/>
  <c r="BP125"/>
  <c r="BO125"/>
  <c r="BM125"/>
  <c r="Y125"/>
  <c r="Z125" s="1"/>
  <c r="P125"/>
  <c r="BO124"/>
  <c r="BM124"/>
  <c r="Y124"/>
  <c r="Z124" s="1"/>
  <c r="Z126" s="1"/>
  <c r="P124"/>
  <c r="X122"/>
  <c r="X121"/>
  <c r="BO120"/>
  <c r="BM120"/>
  <c r="Y120"/>
  <c r="BP120" s="1"/>
  <c r="P120"/>
  <c r="BO119"/>
  <c r="BM119"/>
  <c r="Y119"/>
  <c r="BN119" s="1"/>
  <c r="P119"/>
  <c r="BP118"/>
  <c r="BO118"/>
  <c r="BN118"/>
  <c r="BM118"/>
  <c r="Z118"/>
  <c r="Y118"/>
  <c r="P118"/>
  <c r="BO117"/>
  <c r="BM117"/>
  <c r="Y117"/>
  <c r="BP117" s="1"/>
  <c r="P117"/>
  <c r="X115"/>
  <c r="X114"/>
  <c r="BO113"/>
  <c r="BM113"/>
  <c r="Y113"/>
  <c r="BP113" s="1"/>
  <c r="P113"/>
  <c r="BP112"/>
  <c r="BO112"/>
  <c r="BM112"/>
  <c r="Y112"/>
  <c r="BN112" s="1"/>
  <c r="P112"/>
  <c r="BO111"/>
  <c r="BM111"/>
  <c r="Y111"/>
  <c r="Z111" s="1"/>
  <c r="P111"/>
  <c r="X109"/>
  <c r="X108"/>
  <c r="BO107"/>
  <c r="BM107"/>
  <c r="Y107"/>
  <c r="BN107" s="1"/>
  <c r="P107"/>
  <c r="BO106"/>
  <c r="BM106"/>
  <c r="Y106"/>
  <c r="BN106" s="1"/>
  <c r="P106"/>
  <c r="BO105"/>
  <c r="BM105"/>
  <c r="Y105"/>
  <c r="Z105" s="1"/>
  <c r="P105"/>
  <c r="BO104"/>
  <c r="BM104"/>
  <c r="Y104"/>
  <c r="Y108" s="1"/>
  <c r="P104"/>
  <c r="X101"/>
  <c r="X100"/>
  <c r="BO99"/>
  <c r="BM99"/>
  <c r="Y99"/>
  <c r="BN99" s="1"/>
  <c r="P99"/>
  <c r="BO98"/>
  <c r="BM98"/>
  <c r="Y98"/>
  <c r="BP98" s="1"/>
  <c r="P98"/>
  <c r="BO97"/>
  <c r="BM97"/>
  <c r="Y97"/>
  <c r="BN97" s="1"/>
  <c r="P97"/>
  <c r="BO96"/>
  <c r="BM96"/>
  <c r="Y96"/>
  <c r="BP96" s="1"/>
  <c r="P96"/>
  <c r="BO95"/>
  <c r="BM95"/>
  <c r="Y95"/>
  <c r="BN95" s="1"/>
  <c r="X93"/>
  <c r="X92"/>
  <c r="BO91"/>
  <c r="BM91"/>
  <c r="Y91"/>
  <c r="BP91" s="1"/>
  <c r="P91"/>
  <c r="BP90"/>
  <c r="BO90"/>
  <c r="BM90"/>
  <c r="Y90"/>
  <c r="BN90" s="1"/>
  <c r="P90"/>
  <c r="BO89"/>
  <c r="BM89"/>
  <c r="Y89"/>
  <c r="P89"/>
  <c r="X86"/>
  <c r="X85"/>
  <c r="BO84"/>
  <c r="BM84"/>
  <c r="Y84"/>
  <c r="BN84" s="1"/>
  <c r="P84"/>
  <c r="BO83"/>
  <c r="BM83"/>
  <c r="Y83"/>
  <c r="BN83" s="1"/>
  <c r="P83"/>
  <c r="X81"/>
  <c r="X80"/>
  <c r="BO79"/>
  <c r="BM79"/>
  <c r="Y79"/>
  <c r="BP79" s="1"/>
  <c r="P79"/>
  <c r="BP78"/>
  <c r="BO78"/>
  <c r="BN78"/>
  <c r="BM78"/>
  <c r="Z78"/>
  <c r="Y78"/>
  <c r="P78"/>
  <c r="BO77"/>
  <c r="BM77"/>
  <c r="Y77"/>
  <c r="BP77" s="1"/>
  <c r="P77"/>
  <c r="BO76"/>
  <c r="BM76"/>
  <c r="Y76"/>
  <c r="BN76" s="1"/>
  <c r="P76"/>
  <c r="BO75"/>
  <c r="BM75"/>
  <c r="Y75"/>
  <c r="Z75" s="1"/>
  <c r="P75"/>
  <c r="BO74"/>
  <c r="BM74"/>
  <c r="Y74"/>
  <c r="BN74" s="1"/>
  <c r="P74"/>
  <c r="X72"/>
  <c r="X71"/>
  <c r="BO70"/>
  <c r="BM70"/>
  <c r="Y70"/>
  <c r="P70"/>
  <c r="BO69"/>
  <c r="BM69"/>
  <c r="Y69"/>
  <c r="BP69" s="1"/>
  <c r="P69"/>
  <c r="BP68"/>
  <c r="BO68"/>
  <c r="BN68"/>
  <c r="BM68"/>
  <c r="Z68"/>
  <c r="Y68"/>
  <c r="P68"/>
  <c r="X66"/>
  <c r="X65"/>
  <c r="BO64"/>
  <c r="BM64"/>
  <c r="Y64"/>
  <c r="BP64" s="1"/>
  <c r="P64"/>
  <c r="BO63"/>
  <c r="BM63"/>
  <c r="Y63"/>
  <c r="BN63" s="1"/>
  <c r="P63"/>
  <c r="BO62"/>
  <c r="BM62"/>
  <c r="Y62"/>
  <c r="Z62" s="1"/>
  <c r="P62"/>
  <c r="BO61"/>
  <c r="BM61"/>
  <c r="Z61"/>
  <c r="Y61"/>
  <c r="BP61" s="1"/>
  <c r="P61"/>
  <c r="X59"/>
  <c r="X58"/>
  <c r="BO57"/>
  <c r="BM57"/>
  <c r="Y57"/>
  <c r="P57"/>
  <c r="BO56"/>
  <c r="BM56"/>
  <c r="Y56"/>
  <c r="BN56" s="1"/>
  <c r="P56"/>
  <c r="BO55"/>
  <c r="BM55"/>
  <c r="Y55"/>
  <c r="BP55" s="1"/>
  <c r="P55"/>
  <c r="BO54"/>
  <c r="BM54"/>
  <c r="Y54"/>
  <c r="BP54" s="1"/>
  <c r="P54"/>
  <c r="BO53"/>
  <c r="BM53"/>
  <c r="Y53"/>
  <c r="BP53" s="1"/>
  <c r="P53"/>
  <c r="BO52"/>
  <c r="BM52"/>
  <c r="Y52"/>
  <c r="P52"/>
  <c r="X49"/>
  <c r="X48"/>
  <c r="BO47"/>
  <c r="BM47"/>
  <c r="Y47"/>
  <c r="BP47" s="1"/>
  <c r="P47"/>
  <c r="X45"/>
  <c r="X44"/>
  <c r="BP43"/>
  <c r="BO43"/>
  <c r="BM43"/>
  <c r="Y43"/>
  <c r="Z43" s="1"/>
  <c r="P43"/>
  <c r="BO42"/>
  <c r="BM42"/>
  <c r="Y42"/>
  <c r="Z42" s="1"/>
  <c r="P42"/>
  <c r="BO41"/>
  <c r="BM41"/>
  <c r="Z41"/>
  <c r="Z44" s="1"/>
  <c r="Y41"/>
  <c r="C516" s="1"/>
  <c r="P41"/>
  <c r="X37"/>
  <c r="X36"/>
  <c r="BO35"/>
  <c r="BM35"/>
  <c r="Y35"/>
  <c r="BP35" s="1"/>
  <c r="P35"/>
  <c r="X33"/>
  <c r="X32"/>
  <c r="BO31"/>
  <c r="BM31"/>
  <c r="Y31"/>
  <c r="BN31" s="1"/>
  <c r="P31"/>
  <c r="BO30"/>
  <c r="BN30"/>
  <c r="BM30"/>
  <c r="Z30"/>
  <c r="Y30"/>
  <c r="BP30" s="1"/>
  <c r="P30"/>
  <c r="BO29"/>
  <c r="BM29"/>
  <c r="Y29"/>
  <c r="BP29" s="1"/>
  <c r="P29"/>
  <c r="BO28"/>
  <c r="BM28"/>
  <c r="Y28"/>
  <c r="BN28" s="1"/>
  <c r="P28"/>
  <c r="BO27"/>
  <c r="BM27"/>
  <c r="Y27"/>
  <c r="Z27" s="1"/>
  <c r="P27"/>
  <c r="BO26"/>
  <c r="BM26"/>
  <c r="Y26"/>
  <c r="BP26" s="1"/>
  <c r="P26"/>
  <c r="X24"/>
  <c r="X23"/>
  <c r="BP22"/>
  <c r="BO22"/>
  <c r="BM22"/>
  <c r="Y22"/>
  <c r="Y24" s="1"/>
  <c r="P22"/>
  <c r="H10"/>
  <c r="A9"/>
  <c r="F9" s="1"/>
  <c r="D7"/>
  <c r="Q6"/>
  <c r="P2"/>
  <c r="BN361" l="1"/>
  <c r="BP361"/>
  <c r="BP164"/>
  <c r="Z164"/>
  <c r="Y374"/>
  <c r="BP135"/>
  <c r="Z74"/>
  <c r="BP95"/>
  <c r="Z392"/>
  <c r="BP208"/>
  <c r="Z208"/>
  <c r="BP76"/>
  <c r="BP140"/>
  <c r="BN140"/>
  <c r="Z140"/>
  <c r="BP346"/>
  <c r="BN198"/>
  <c r="BP198"/>
  <c r="X507"/>
  <c r="X506"/>
  <c r="BN27"/>
  <c r="BP27"/>
  <c r="BN29"/>
  <c r="Y59"/>
  <c r="BN62"/>
  <c r="BP62"/>
  <c r="BN64"/>
  <c r="BP84"/>
  <c r="Y85"/>
  <c r="BN113"/>
  <c r="Y115"/>
  <c r="BN136"/>
  <c r="BP136"/>
  <c r="Y143"/>
  <c r="Y154"/>
  <c r="Y178"/>
  <c r="Y187"/>
  <c r="Y188"/>
  <c r="BN214"/>
  <c r="BP214"/>
  <c r="Y220"/>
  <c r="BN243"/>
  <c r="BP268"/>
  <c r="Y272"/>
  <c r="BN291"/>
  <c r="BN301"/>
  <c r="BN311"/>
  <c r="BN318"/>
  <c r="BP318"/>
  <c r="Z325"/>
  <c r="BP325"/>
  <c r="BN347"/>
  <c r="BP347"/>
  <c r="BN348"/>
  <c r="BP348"/>
  <c r="BP349"/>
  <c r="BN349"/>
  <c r="Z349"/>
  <c r="Y353"/>
  <c r="BP351"/>
  <c r="BP355"/>
  <c r="Z355"/>
  <c r="BN365"/>
  <c r="Y367"/>
  <c r="Y366"/>
  <c r="BP365"/>
  <c r="Y377"/>
  <c r="BP376"/>
  <c r="BN376"/>
  <c r="Z376"/>
  <c r="Z377" s="1"/>
  <c r="Y378"/>
  <c r="BN381"/>
  <c r="Z381"/>
  <c r="BN400"/>
  <c r="BP400"/>
  <c r="X516"/>
  <c r="Y423"/>
  <c r="BP422"/>
  <c r="Y516"/>
  <c r="Y429"/>
  <c r="Y428"/>
  <c r="Z427"/>
  <c r="Z428" s="1"/>
  <c r="BN436"/>
  <c r="BP436"/>
  <c r="BN437"/>
  <c r="BP437"/>
  <c r="BP438"/>
  <c r="BN438"/>
  <c r="Z438"/>
  <c r="BN440"/>
  <c r="BP440"/>
  <c r="BP444"/>
  <c r="BN444"/>
  <c r="Z444"/>
  <c r="BP445"/>
  <c r="BN445"/>
  <c r="Z445"/>
  <c r="BN457"/>
  <c r="BP457"/>
  <c r="BP460"/>
  <c r="BN460"/>
  <c r="Z460"/>
  <c r="X508"/>
  <c r="X510"/>
  <c r="Y32"/>
  <c r="Y33"/>
  <c r="BP41"/>
  <c r="Y45"/>
  <c r="D516"/>
  <c r="BN52"/>
  <c r="BP52"/>
  <c r="BN54"/>
  <c r="Z55"/>
  <c r="BN55"/>
  <c r="BP57"/>
  <c r="Y65"/>
  <c r="Y66"/>
  <c r="Y72"/>
  <c r="Z69"/>
  <c r="BN69"/>
  <c r="Y71"/>
  <c r="BP74"/>
  <c r="Z77"/>
  <c r="BN77"/>
  <c r="Z79"/>
  <c r="BN79"/>
  <c r="Y80"/>
  <c r="Z84"/>
  <c r="Y92"/>
  <c r="BP97"/>
  <c r="BN98"/>
  <c r="Z104"/>
  <c r="BN104"/>
  <c r="BP106"/>
  <c r="BN111"/>
  <c r="BP111"/>
  <c r="Z117"/>
  <c r="BN117"/>
  <c r="Z120"/>
  <c r="Y127"/>
  <c r="Y133"/>
  <c r="Y138"/>
  <c r="Z141"/>
  <c r="BN141"/>
  <c r="Z150"/>
  <c r="BN150"/>
  <c r="BP152"/>
  <c r="I516"/>
  <c r="BP163"/>
  <c r="Z165"/>
  <c r="BN165"/>
  <c r="Z168"/>
  <c r="BN169"/>
  <c r="BP169"/>
  <c r="Z174"/>
  <c r="Z177" s="1"/>
  <c r="BN174"/>
  <c r="BP174"/>
  <c r="Z176"/>
  <c r="BN176"/>
  <c r="Z185"/>
  <c r="BN185"/>
  <c r="Z191"/>
  <c r="Y204"/>
  <c r="Z197"/>
  <c r="BN197"/>
  <c r="Z199"/>
  <c r="BN199"/>
  <c r="BP202"/>
  <c r="Z207"/>
  <c r="BN207"/>
  <c r="Z209"/>
  <c r="BN209"/>
  <c r="BP212"/>
  <c r="Z218"/>
  <c r="Z220" s="1"/>
  <c r="BN218"/>
  <c r="BP218"/>
  <c r="BP225"/>
  <c r="Z228"/>
  <c r="BN228"/>
  <c r="Z230"/>
  <c r="BN230"/>
  <c r="Y231"/>
  <c r="BN238"/>
  <c r="Y248"/>
  <c r="BN242"/>
  <c r="BP242"/>
  <c r="BP245"/>
  <c r="BP253"/>
  <c r="BN254"/>
  <c r="Z260"/>
  <c r="BN260"/>
  <c r="BP262"/>
  <c r="Z268"/>
  <c r="BP270"/>
  <c r="BP279"/>
  <c r="Y286"/>
  <c r="BP289"/>
  <c r="Y297"/>
  <c r="BN293"/>
  <c r="BP293"/>
  <c r="Y328"/>
  <c r="BP323"/>
  <c r="Y334"/>
  <c r="BP330"/>
  <c r="BP337"/>
  <c r="Y340"/>
  <c r="BN337"/>
  <c r="Z337"/>
  <c r="Y341"/>
  <c r="BP339"/>
  <c r="T516"/>
  <c r="Y352"/>
  <c r="Z345"/>
  <c r="Z360"/>
  <c r="Z362" s="1"/>
  <c r="BP360"/>
  <c r="BP381"/>
  <c r="Y382"/>
  <c r="BN393"/>
  <c r="BP393"/>
  <c r="BP410"/>
  <c r="Y412"/>
  <c r="BN410"/>
  <c r="Z410"/>
  <c r="Z411" s="1"/>
  <c r="BN416"/>
  <c r="Z416"/>
  <c r="BP435"/>
  <c r="BN435"/>
  <c r="Z435"/>
  <c r="Z442"/>
  <c r="BP442"/>
  <c r="Z452"/>
  <c r="BP452"/>
  <c r="BN467"/>
  <c r="BP467"/>
  <c r="Y479"/>
  <c r="Y478"/>
  <c r="BP492"/>
  <c r="Z492"/>
  <c r="Z494" s="1"/>
  <c r="BP303"/>
  <c r="Y307"/>
  <c r="BP313"/>
  <c r="Y314"/>
  <c r="BN331"/>
  <c r="Y358"/>
  <c r="BN370"/>
  <c r="BP370"/>
  <c r="BN371"/>
  <c r="BP371"/>
  <c r="Y373"/>
  <c r="Y386"/>
  <c r="Y387"/>
  <c r="BN394"/>
  <c r="BP394"/>
  <c r="BN395"/>
  <c r="BP395"/>
  <c r="BN404"/>
  <c r="BP404"/>
  <c r="BN405"/>
  <c r="BP405"/>
  <c r="Y418"/>
  <c r="BN414"/>
  <c r="Z516"/>
  <c r="BN458"/>
  <c r="AA516"/>
  <c r="BN474"/>
  <c r="BP474"/>
  <c r="BN475"/>
  <c r="Y484"/>
  <c r="Z187"/>
  <c r="Z271"/>
  <c r="Z294"/>
  <c r="Z304"/>
  <c r="BP119"/>
  <c r="F10"/>
  <c r="BN26"/>
  <c r="Y37"/>
  <c r="BN61"/>
  <c r="BP83"/>
  <c r="Z97"/>
  <c r="BP99"/>
  <c r="BN120"/>
  <c r="Z131"/>
  <c r="BP146"/>
  <c r="BN158"/>
  <c r="BN168"/>
  <c r="Y171"/>
  <c r="BP180"/>
  <c r="BN191"/>
  <c r="BN201"/>
  <c r="BN211"/>
  <c r="BP224"/>
  <c r="BP234"/>
  <c r="BP244"/>
  <c r="Z253"/>
  <c r="BP255"/>
  <c r="BP261"/>
  <c r="Y265"/>
  <c r="Z290"/>
  <c r="BP292"/>
  <c r="Z300"/>
  <c r="BP302"/>
  <c r="Z310"/>
  <c r="BP312"/>
  <c r="Z330"/>
  <c r="BP332"/>
  <c r="BN345"/>
  <c r="BN355"/>
  <c r="Z365"/>
  <c r="Z366" s="1"/>
  <c r="BP380"/>
  <c r="BN392"/>
  <c r="Z400"/>
  <c r="BP415"/>
  <c r="BN427"/>
  <c r="Y448"/>
  <c r="Z457"/>
  <c r="BP459"/>
  <c r="Z467"/>
  <c r="BN481"/>
  <c r="Y489"/>
  <c r="BP498"/>
  <c r="J516"/>
  <c r="Z263"/>
  <c r="Z162"/>
  <c r="BN252"/>
  <c r="BP263"/>
  <c r="BN275"/>
  <c r="BN289"/>
  <c r="BN319"/>
  <c r="Y36"/>
  <c r="Z26"/>
  <c r="BP63"/>
  <c r="A10"/>
  <c r="Z76"/>
  <c r="BN186"/>
  <c r="Z29"/>
  <c r="BP31"/>
  <c r="BN43"/>
  <c r="Z54"/>
  <c r="BP56"/>
  <c r="Z64"/>
  <c r="BP89"/>
  <c r="BP105"/>
  <c r="Z113"/>
  <c r="BN125"/>
  <c r="BP151"/>
  <c r="BN163"/>
  <c r="BP186"/>
  <c r="BN196"/>
  <c r="BN206"/>
  <c r="BN227"/>
  <c r="Z242"/>
  <c r="BN270"/>
  <c r="BN284"/>
  <c r="BN295"/>
  <c r="BN305"/>
  <c r="BP317"/>
  <c r="BN325"/>
  <c r="BP338"/>
  <c r="BP350"/>
  <c r="BN360"/>
  <c r="BP385"/>
  <c r="BP397"/>
  <c r="Y411"/>
  <c r="Y419"/>
  <c r="BN434"/>
  <c r="BP439"/>
  <c r="BN442"/>
  <c r="BN452"/>
  <c r="BN462"/>
  <c r="Z474"/>
  <c r="BP476"/>
  <c r="Y494"/>
  <c r="K516"/>
  <c r="Z119"/>
  <c r="Y58"/>
  <c r="Z31"/>
  <c r="J9"/>
  <c r="BP28"/>
  <c r="BN146"/>
  <c r="Y48"/>
  <c r="BN105"/>
  <c r="Y49"/>
  <c r="Y93"/>
  <c r="Y100"/>
  <c r="Y109"/>
  <c r="Y147"/>
  <c r="BP158"/>
  <c r="Y181"/>
  <c r="Y235"/>
  <c r="Y256"/>
  <c r="Y277"/>
  <c r="Y321"/>
  <c r="BN330"/>
  <c r="Y333"/>
  <c r="BP345"/>
  <c r="BP427"/>
  <c r="BP481"/>
  <c r="Y485"/>
  <c r="Y499"/>
  <c r="L516"/>
  <c r="Y490"/>
  <c r="M516"/>
  <c r="Z35"/>
  <c r="Z36" s="1"/>
  <c r="Y172"/>
  <c r="Z57"/>
  <c r="Z95"/>
  <c r="Z106"/>
  <c r="Y121"/>
  <c r="Y192"/>
  <c r="Z251"/>
  <c r="Z318"/>
  <c r="Z323"/>
  <c r="Z339"/>
  <c r="Z351"/>
  <c r="Z398"/>
  <c r="Z422"/>
  <c r="Z423" s="1"/>
  <c r="Z440"/>
  <c r="Z477"/>
  <c r="Z482"/>
  <c r="Y495"/>
  <c r="O516"/>
  <c r="Z22"/>
  <c r="Z23" s="1"/>
  <c r="Z90"/>
  <c r="Z152"/>
  <c r="BN41"/>
  <c r="Y44"/>
  <c r="Z52"/>
  <c r="Y101"/>
  <c r="Y126"/>
  <c r="Y148"/>
  <c r="Y182"/>
  <c r="Z202"/>
  <c r="Z212"/>
  <c r="Y236"/>
  <c r="Y257"/>
  <c r="BN268"/>
  <c r="Z279"/>
  <c r="Z280" s="1"/>
  <c r="Y285"/>
  <c r="Y296"/>
  <c r="Y306"/>
  <c r="Z346"/>
  <c r="Z356"/>
  <c r="Z393"/>
  <c r="Y453"/>
  <c r="Y463"/>
  <c r="Z487"/>
  <c r="Y500"/>
  <c r="P516"/>
  <c r="BN22"/>
  <c r="Y132"/>
  <c r="BN152"/>
  <c r="BN323"/>
  <c r="BN339"/>
  <c r="BN351"/>
  <c r="Y401"/>
  <c r="BN422"/>
  <c r="BN477"/>
  <c r="BN482"/>
  <c r="Q516"/>
  <c r="BN57"/>
  <c r="Z98"/>
  <c r="Y114"/>
  <c r="Y122"/>
  <c r="Y137"/>
  <c r="Y193"/>
  <c r="Y215"/>
  <c r="Z238"/>
  <c r="Z239" s="1"/>
  <c r="Z243"/>
  <c r="Z254"/>
  <c r="BN279"/>
  <c r="Z291"/>
  <c r="Z301"/>
  <c r="Z311"/>
  <c r="Z331"/>
  <c r="BN356"/>
  <c r="Y406"/>
  <c r="Z414"/>
  <c r="Z458"/>
  <c r="Z468"/>
  <c r="BN487"/>
  <c r="Z497"/>
  <c r="Z503"/>
  <c r="Z504" s="1"/>
  <c r="R516"/>
  <c r="Y464"/>
  <c r="Z475"/>
  <c r="BP477"/>
  <c r="BN492"/>
  <c r="S516"/>
  <c r="BN468"/>
  <c r="BN497"/>
  <c r="BN503"/>
  <c r="Z446"/>
  <c r="Y216"/>
  <c r="B516"/>
  <c r="U516"/>
  <c r="Z200"/>
  <c r="Z433"/>
  <c r="Z451"/>
  <c r="Z453" s="1"/>
  <c r="Z461"/>
  <c r="Z47"/>
  <c r="Z48" s="1"/>
  <c r="BN70"/>
  <c r="Y81"/>
  <c r="Z91"/>
  <c r="Z96"/>
  <c r="Z107"/>
  <c r="Z130"/>
  <c r="BN167"/>
  <c r="BN190"/>
  <c r="BN200"/>
  <c r="Y203"/>
  <c r="BN210"/>
  <c r="Y232"/>
  <c r="BP238"/>
  <c r="BP243"/>
  <c r="Z252"/>
  <c r="Z275"/>
  <c r="Z276" s="1"/>
  <c r="Y280"/>
  <c r="Z289"/>
  <c r="Z299"/>
  <c r="Z309"/>
  <c r="Z319"/>
  <c r="Y357"/>
  <c r="BN391"/>
  <c r="Z399"/>
  <c r="BP414"/>
  <c r="Z441"/>
  <c r="BN446"/>
  <c r="Z456"/>
  <c r="Z466"/>
  <c r="Z483"/>
  <c r="BP503"/>
  <c r="V516"/>
  <c r="Z70"/>
  <c r="Z71" s="1"/>
  <c r="Z190"/>
  <c r="Z192" s="1"/>
  <c r="Z210"/>
  <c r="Z324"/>
  <c r="Z417"/>
  <c r="BN35"/>
  <c r="Z28"/>
  <c r="BN42"/>
  <c r="Z53"/>
  <c r="Z63"/>
  <c r="BN75"/>
  <c r="Y86"/>
  <c r="BP104"/>
  <c r="Z112"/>
  <c r="Z114" s="1"/>
  <c r="BN124"/>
  <c r="Z135"/>
  <c r="Z137" s="1"/>
  <c r="BN162"/>
  <c r="Z170"/>
  <c r="BN195"/>
  <c r="Z213"/>
  <c r="BN226"/>
  <c r="BN246"/>
  <c r="BP260"/>
  <c r="BN269"/>
  <c r="BN294"/>
  <c r="BN304"/>
  <c r="Y315"/>
  <c r="BN324"/>
  <c r="Y327"/>
  <c r="Y362"/>
  <c r="Z370"/>
  <c r="Z373" s="1"/>
  <c r="Y383"/>
  <c r="BN417"/>
  <c r="BN433"/>
  <c r="BN451"/>
  <c r="BN461"/>
  <c r="Z488"/>
  <c r="W516"/>
  <c r="Y402"/>
  <c r="BP70"/>
  <c r="BP391"/>
  <c r="BN399"/>
  <c r="Y424"/>
  <c r="BN441"/>
  <c r="BN456"/>
  <c r="BN466"/>
  <c r="Y469"/>
  <c r="BN483"/>
  <c r="Y504"/>
  <c r="E516"/>
  <c r="Y153"/>
  <c r="Z195"/>
  <c r="Z226"/>
  <c r="BN96"/>
  <c r="BN299"/>
  <c r="BN309"/>
  <c r="BP42"/>
  <c r="BN53"/>
  <c r="BP75"/>
  <c r="Z83"/>
  <c r="Z85" s="1"/>
  <c r="Z99"/>
  <c r="BP124"/>
  <c r="Z146"/>
  <c r="Z147" s="1"/>
  <c r="Z180"/>
  <c r="Z181" s="1"/>
  <c r="BP195"/>
  <c r="Z224"/>
  <c r="Z234"/>
  <c r="Z235" s="1"/>
  <c r="Z244"/>
  <c r="BP246"/>
  <c r="Z255"/>
  <c r="Z261"/>
  <c r="Z264" s="1"/>
  <c r="BP269"/>
  <c r="Z292"/>
  <c r="Z302"/>
  <c r="Z312"/>
  <c r="Z332"/>
  <c r="Z380"/>
  <c r="Z382" s="1"/>
  <c r="Z415"/>
  <c r="BP433"/>
  <c r="Z459"/>
  <c r="BN488"/>
  <c r="Z498"/>
  <c r="F516"/>
  <c r="Z167"/>
  <c r="BN47"/>
  <c r="BN91"/>
  <c r="Z56"/>
  <c r="Z89"/>
  <c r="BP107"/>
  <c r="BP130"/>
  <c r="Z151"/>
  <c r="Z153" s="1"/>
  <c r="BP275"/>
  <c r="Z317"/>
  <c r="Z338"/>
  <c r="Z340" s="1"/>
  <c r="Z350"/>
  <c r="Y363"/>
  <c r="Z385"/>
  <c r="Z386" s="1"/>
  <c r="Z397"/>
  <c r="Z439"/>
  <c r="Y447"/>
  <c r="BP466"/>
  <c r="Z476"/>
  <c r="BN493"/>
  <c r="G516"/>
  <c r="Y23"/>
  <c r="H9"/>
  <c r="Z481"/>
  <c r="Z484" s="1"/>
  <c r="Y505"/>
  <c r="BN89"/>
  <c r="BN317"/>
  <c r="Z142" l="1"/>
  <c r="Z80"/>
  <c r="Z121"/>
  <c r="Z357"/>
  <c r="X509"/>
  <c r="Z314"/>
  <c r="Z296"/>
  <c r="Z327"/>
  <c r="Z65"/>
  <c r="Y508"/>
  <c r="Z333"/>
  <c r="Y506"/>
  <c r="Z215"/>
  <c r="Z306"/>
  <c r="Z447"/>
  <c r="Z499"/>
  <c r="Y507"/>
  <c r="Z401"/>
  <c r="Z352"/>
  <c r="Z58"/>
  <c r="Z108"/>
  <c r="Z171"/>
  <c r="Z489"/>
  <c r="Z256"/>
  <c r="Z320"/>
  <c r="Z100"/>
  <c r="Z478"/>
  <c r="Z418"/>
  <c r="Z247"/>
  <c r="Z92"/>
  <c r="Z469"/>
  <c r="Y510"/>
  <c r="Z32"/>
  <c r="Z231"/>
  <c r="Z203"/>
  <c r="Z132"/>
  <c r="Z463"/>
  <c r="Y509" l="1"/>
  <c r="Z511"/>
</calcChain>
</file>

<file path=xl/sharedStrings.xml><?xml version="1.0" encoding="utf-8"?>
<sst xmlns="http://schemas.openxmlformats.org/spreadsheetml/2006/main" count="3725" uniqueCount="799">
  <si>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</si>
  <si>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</si>
  <si>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</si>
  <si>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</si>
  <si>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</si>
  <si>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</si>
  <si>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</si>
  <si>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</si>
  <si>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</si>
  <si>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</si>
  <si>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</si>
  <si>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</si>
  <si>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</si>
  <si>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</si>
  <si>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</si>
  <si>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</si>
  <si>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</si>
  <si>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</si>
  <si>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</si>
  <si>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</si>
  <si>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</si>
  <si>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</si>
  <si>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</si>
  <si>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</si>
  <si>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</si>
  <si>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</si>
  <si>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</si>
  <si>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</si>
  <si>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</si>
  <si>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</si>
  <si>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</si>
  <si>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</si>
  <si>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</si>
  <si>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</si>
  <si>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</si>
  <si>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</si>
  <si>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</si>
  <si>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</si>
  <si>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</si>
  <si>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</si>
  <si>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</si>
  <si>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</si>
  <si>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</si>
  <si>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</si>
  <si>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</si>
  <si>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</si>
  <si>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</si>
  <si>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</si>
  <si>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</si>
  <si>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</si>
  <si>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</si>
  <si>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</si>
  <si>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</si>
  <si>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</si>
  <si>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</si>
  <si>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</si>
  <si>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</si>
  <si>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</si>
  <si>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</si>
  <si>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</si>
  <si>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</si>
  <si>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</si>
  <si>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</si>
  <si>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</si>
  <si>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</si>
  <si>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</si>
  <si>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</si>
  <si>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25.08.2025</t>
  </si>
  <si>
    <t>20.08.2025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</si>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</sst>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D498" zoomScaleNormal="100" zoomScaleSheetLayoutView="100" workbookViewId="0">
      <selection activeCell="X310" sqref="X31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45897</v>
      </c>
      <c r="R5" s="891"/>
      <c r="T5" s="892" t="s">
        <v>3</v>
      </c>
      <c r="U5" s="893"/>
      <c r="V5" s="894" t="s">
        <v>785</v>
      </c>
      <c r="W5" s="895"/>
      <c r="AB5" s="59"/>
      <c r="AC5" s="59"/>
      <c r="AD5" s="59"/>
      <c r="AE5" s="59"/>
    </row>
    <row r="6" spans="1:32" s="17" customFormat="1" ht="24" customHeight="1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72" t="s">
        <v>84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92</v>
      </c>
      <c r="B28" s="63" t="s">
        <v>93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95</v>
      </c>
      <c r="B29" s="63" t="s">
        <v>96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98</v>
      </c>
      <c r="B30" s="63" t="s">
        <v>99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101</v>
      </c>
      <c r="B31" s="63" t="s">
        <v>102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104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103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72" t="s">
        <v>105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>
      <c r="A35" s="63" t="s">
        <v>106</v>
      </c>
      <c r="B35" s="63" t="s">
        <v>107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7" t="s">
        <v>111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>
      <c r="A39" s="588" t="s">
        <v>112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72" t="s">
        <v>113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>
      <c r="A41" s="63" t="s">
        <v>114</v>
      </c>
      <c r="B41" s="63" t="s">
        <v>115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119</v>
      </c>
      <c r="B42" s="63" t="s">
        <v>120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122</v>
      </c>
      <c r="M42" s="38" t="s">
        <v>88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123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124</v>
      </c>
      <c r="B43" s="63" t="s">
        <v>125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88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72" t="s">
        <v>84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>
      <c r="A47" s="63" t="s">
        <v>126</v>
      </c>
      <c r="B47" s="63" t="s">
        <v>127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8" t="s">
        <v>129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>
      <c r="A51" s="572" t="s">
        <v>113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>
      <c r="A52" s="63" t="s">
        <v>130</v>
      </c>
      <c r="B52" s="63" t="s">
        <v>131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88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133</v>
      </c>
      <c r="B53" s="63" t="s">
        <v>134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136</v>
      </c>
      <c r="M53" s="38" t="s">
        <v>117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137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138</v>
      </c>
      <c r="B54" s="63" t="s">
        <v>139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141</v>
      </c>
      <c r="B55" s="63" t="s">
        <v>142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135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143</v>
      </c>
      <c r="B56" s="63" t="s">
        <v>144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104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145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146</v>
      </c>
      <c r="B57" s="63" t="s">
        <v>147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136</v>
      </c>
      <c r="M57" s="38" t="s">
        <v>117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137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72" t="s">
        <v>149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>
      <c r="A61" s="63" t="s">
        <v>150</v>
      </c>
      <c r="B61" s="63" t="s">
        <v>151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152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153</v>
      </c>
      <c r="B62" s="63" t="s">
        <v>154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121</v>
      </c>
      <c r="L62" s="37" t="s">
        <v>45</v>
      </c>
      <c r="M62" s="38" t="s">
        <v>117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156</v>
      </c>
      <c r="B63" s="63" t="s">
        <v>157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152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158</v>
      </c>
      <c r="B64" s="63" t="s">
        <v>159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136</v>
      </c>
      <c r="M64" s="38" t="s">
        <v>117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152</v>
      </c>
      <c r="AG64" s="78"/>
      <c r="AJ64" s="84" t="s">
        <v>137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>
      <c r="A68" s="63" t="s">
        <v>160</v>
      </c>
      <c r="B68" s="63" t="s">
        <v>161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162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163</v>
      </c>
      <c r="B69" s="63" t="s">
        <v>164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166</v>
      </c>
      <c r="B70" s="63" t="s">
        <v>167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72" t="s">
        <v>84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>
      <c r="A74" s="63" t="s">
        <v>169</v>
      </c>
      <c r="B74" s="63" t="s">
        <v>170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118</v>
      </c>
      <c r="L74" s="37" t="s">
        <v>45</v>
      </c>
      <c r="M74" s="38" t="s">
        <v>88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171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>
      <c r="A75" s="63" t="s">
        <v>172</v>
      </c>
      <c r="B75" s="63" t="s">
        <v>173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118</v>
      </c>
      <c r="L75" s="37" t="s">
        <v>45</v>
      </c>
      <c r="M75" s="38" t="s">
        <v>88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175</v>
      </c>
      <c r="B76" s="63" t="s">
        <v>176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118</v>
      </c>
      <c r="L76" s="37" t="s">
        <v>45</v>
      </c>
      <c r="M76" s="38" t="s">
        <v>88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customHeight="1">
      <c r="A77" s="63" t="s">
        <v>178</v>
      </c>
      <c r="B77" s="63" t="s">
        <v>179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171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180</v>
      </c>
      <c r="B78" s="63" t="s">
        <v>181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182</v>
      </c>
      <c r="B79" s="63" t="s">
        <v>183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5.9523809523809526</v>
      </c>
      <c r="Y80" s="43">
        <f>IFERROR(Y74/H74,"0")+IFERROR(Y75/H75,"0")+IFERROR(Y76/H76,"0")+IFERROR(Y77/H77,"0")+IFERROR(Y78/H78,"0")+IFERROR(Y79/H79,"0")</f>
        <v>7</v>
      </c>
      <c r="Z80" s="43">
        <f>IFERROR(IF(Z74="",0,Z74),"0")+IFERROR(IF(Z75="",0,Z75),"0")+IFERROR(IF(Z76="",0,Z76),"0")+IFERROR(IF(Z77="",0,Z77),"0")+IFERROR(IF(Z78="",0,Z78),"0")+IFERROR(IF(Z79="",0,Z79),"0")</f>
        <v>0.13286000000000001</v>
      </c>
      <c r="AA80" s="67"/>
      <c r="AB80" s="67"/>
      <c r="AC80" s="67"/>
    </row>
    <row r="81" spans="1:68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50</v>
      </c>
      <c r="Y81" s="43">
        <f>IFERROR(SUM(Y74:Y79),"0")</f>
        <v>58.800000000000004</v>
      </c>
      <c r="Z81" s="42"/>
      <c r="AA81" s="67"/>
      <c r="AB81" s="67"/>
      <c r="AC81" s="67"/>
    </row>
    <row r="82" spans="1:68" ht="14.25" customHeight="1">
      <c r="A82" s="572" t="s">
        <v>184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>
      <c r="A83" s="63" t="s">
        <v>185</v>
      </c>
      <c r="B83" s="63" t="s">
        <v>186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118</v>
      </c>
      <c r="L83" s="37" t="s">
        <v>45</v>
      </c>
      <c r="M83" s="38" t="s">
        <v>104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187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188</v>
      </c>
      <c r="B84" s="63" t="s">
        <v>189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121</v>
      </c>
      <c r="L84" s="37" t="s">
        <v>45</v>
      </c>
      <c r="M84" s="38" t="s">
        <v>88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8" t="s">
        <v>191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>
      <c r="A88" s="572" t="s">
        <v>113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>
      <c r="A89" s="63" t="s">
        <v>192</v>
      </c>
      <c r="B89" s="63" t="s">
        <v>193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118</v>
      </c>
      <c r="L89" s="37" t="s">
        <v>45</v>
      </c>
      <c r="M89" s="38" t="s">
        <v>104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>
      <c r="A90" s="63" t="s">
        <v>195</v>
      </c>
      <c r="B90" s="63" t="s">
        <v>196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121</v>
      </c>
      <c r="L90" s="37" t="s">
        <v>45</v>
      </c>
      <c r="M90" s="38" t="s">
        <v>88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194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197</v>
      </c>
      <c r="B91" s="63" t="s">
        <v>198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121</v>
      </c>
      <c r="L91" s="37" t="s">
        <v>122</v>
      </c>
      <c r="M91" s="38" t="s">
        <v>104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194</v>
      </c>
      <c r="AG91" s="78"/>
      <c r="AJ91" s="84" t="s">
        <v>123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72" t="s">
        <v>84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>
      <c r="A95" s="63" t="s">
        <v>199</v>
      </c>
      <c r="B95" s="63" t="s">
        <v>200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118</v>
      </c>
      <c r="L95" s="37" t="s">
        <v>45</v>
      </c>
      <c r="M95" s="38" t="s">
        <v>104</v>
      </c>
      <c r="N95" s="38"/>
      <c r="O95" s="37">
        <v>45</v>
      </c>
      <c r="P95" s="793" t="s">
        <v>201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70</v>
      </c>
      <c r="Y95" s="55">
        <f>IFERROR(IF(X95="",0,CEILING((X95/$H95),1)*$H95),"")</f>
        <v>72.899999999999991</v>
      </c>
      <c r="Z95" s="41">
        <f>IFERROR(IF(Y95=0,"",ROUNDUP(Y95/H95,0)*0.01898),"")</f>
        <v>0.17082</v>
      </c>
      <c r="AA95" s="68" t="s">
        <v>45</v>
      </c>
      <c r="AB95" s="69" t="s">
        <v>45</v>
      </c>
      <c r="AC95" s="158" t="s">
        <v>202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74.485185185185173</v>
      </c>
      <c r="BN95" s="78">
        <f>IFERROR(Y95*I95/H95,"0")</f>
        <v>77.570999999999998</v>
      </c>
      <c r="BO95" s="78">
        <f>IFERROR(1/J95*(X95/H95),"0")</f>
        <v>0.13503086419753088</v>
      </c>
      <c r="BP95" s="78">
        <f>IFERROR(1/J95*(Y95/H95),"0")</f>
        <v>0.140625</v>
      </c>
    </row>
    <row r="96" spans="1:68" ht="27" customHeight="1">
      <c r="A96" s="63" t="s">
        <v>203</v>
      </c>
      <c r="B96" s="63" t="s">
        <v>204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206</v>
      </c>
      <c r="B97" s="63" t="s">
        <v>207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104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202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206</v>
      </c>
      <c r="B98" s="63" t="s">
        <v>208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209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210</v>
      </c>
      <c r="B99" s="63" t="s">
        <v>211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212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8.6419753086419764</v>
      </c>
      <c r="Y100" s="43">
        <f>IFERROR(Y95/H95,"0")+IFERROR(Y96/H96,"0")+IFERROR(Y97/H97,"0")+IFERROR(Y98/H98,"0")+IFERROR(Y99/H99,"0")</f>
        <v>9</v>
      </c>
      <c r="Z100" s="43">
        <f>IFERROR(IF(Z95="",0,Z95),"0")+IFERROR(IF(Z96="",0,Z96),"0")+IFERROR(IF(Z97="",0,Z97),"0")+IFERROR(IF(Z98="",0,Z98),"0")+IFERROR(IF(Z99="",0,Z99),"0")</f>
        <v>0.17082</v>
      </c>
      <c r="AA100" s="67"/>
      <c r="AB100" s="67"/>
      <c r="AC100" s="67"/>
    </row>
    <row r="101" spans="1:68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70</v>
      </c>
      <c r="Y101" s="43">
        <f>IFERROR(SUM(Y95:Y99),"0")</f>
        <v>72.899999999999991</v>
      </c>
      <c r="Z101" s="42"/>
      <c r="AA101" s="67"/>
      <c r="AB101" s="67"/>
      <c r="AC101" s="67"/>
    </row>
    <row r="102" spans="1:68" ht="16.5" customHeight="1">
      <c r="A102" s="588" t="s">
        <v>213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>
      <c r="A103" s="572" t="s">
        <v>113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>
      <c r="A104" s="63" t="s">
        <v>214</v>
      </c>
      <c r="B104" s="63" t="s">
        <v>215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118</v>
      </c>
      <c r="L104" s="37" t="s">
        <v>45</v>
      </c>
      <c r="M104" s="38" t="s">
        <v>117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216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217</v>
      </c>
      <c r="B105" s="63" t="s">
        <v>218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121</v>
      </c>
      <c r="L105" s="37" t="s">
        <v>122</v>
      </c>
      <c r="M105" s="38" t="s">
        <v>88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123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121</v>
      </c>
      <c r="L106" s="37" t="s">
        <v>45</v>
      </c>
      <c r="M106" s="38" t="s">
        <v>88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121</v>
      </c>
      <c r="L107" s="37" t="s">
        <v>45</v>
      </c>
      <c r="M107" s="38" t="s">
        <v>88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72" t="s">
        <v>149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>
      <c r="A111" s="63" t="s">
        <v>223</v>
      </c>
      <c r="B111" s="63" t="s">
        <v>224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118</v>
      </c>
      <c r="L111" s="37" t="s">
        <v>45</v>
      </c>
      <c r="M111" s="38" t="s">
        <v>117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225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226</v>
      </c>
      <c r="B112" s="63" t="s">
        <v>227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117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117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72" t="s">
        <v>84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>
      <c r="A117" s="63" t="s">
        <v>230</v>
      </c>
      <c r="B117" s="63" t="s">
        <v>231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118</v>
      </c>
      <c r="L117" s="37" t="s">
        <v>45</v>
      </c>
      <c r="M117" s="38" t="s">
        <v>104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110</v>
      </c>
      <c r="Y117" s="55">
        <f>IFERROR(IF(X117="",0,CEILING((X117/$H117),1)*$H117),"")</f>
        <v>113.39999999999999</v>
      </c>
      <c r="Z117" s="41">
        <f>IFERROR(IF(Y117=0,"",ROUNDUP(Y117/H117,0)*0.01898),"")</f>
        <v>0.26572000000000001</v>
      </c>
      <c r="AA117" s="68" t="s">
        <v>45</v>
      </c>
      <c r="AB117" s="69" t="s">
        <v>45</v>
      </c>
      <c r="AC117" s="182" t="s">
        <v>232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116.96666666666667</v>
      </c>
      <c r="BN117" s="78">
        <f>IFERROR(Y117*I117/H117,"0")</f>
        <v>120.58199999999999</v>
      </c>
      <c r="BO117" s="78">
        <f>IFERROR(1/J117*(X117/H117),"0")</f>
        <v>0.21219135802469136</v>
      </c>
      <c r="BP117" s="78">
        <f>IFERROR(1/J117*(Y117/H117),"0")</f>
        <v>0.21875</v>
      </c>
    </row>
    <row r="118" spans="1:68" ht="27" customHeight="1">
      <c r="A118" s="63" t="s">
        <v>233</v>
      </c>
      <c r="B118" s="63" t="s">
        <v>234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104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104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27</v>
      </c>
      <c r="Y119" s="55">
        <f>IFERROR(IF(X119="",0,CEILING((X119/$H119),1)*$H119),"")</f>
        <v>27</v>
      </c>
      <c r="Z119" s="41">
        <f>IFERROR(IF(Y119=0,"",ROUNDUP(Y119/H119,0)*0.00651),"")</f>
        <v>6.5100000000000005E-2</v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29.519999999999996</v>
      </c>
      <c r="BN119" s="78">
        <f>IFERROR(Y119*I119/H119,"0")</f>
        <v>29.519999999999996</v>
      </c>
      <c r="BO119" s="78">
        <f>IFERROR(1/J119*(X119/H119),"0")</f>
        <v>5.4945054945054951E-2</v>
      </c>
      <c r="BP119" s="78">
        <f>IFERROR(1/J119*(Y119/H119),"0")</f>
        <v>5.4945054945054951E-2</v>
      </c>
    </row>
    <row r="120" spans="1:68" ht="16.5" customHeight="1">
      <c r="A120" s="63" t="s">
        <v>237</v>
      </c>
      <c r="B120" s="63" t="s">
        <v>238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239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23.580246913580247</v>
      </c>
      <c r="Y121" s="43">
        <f>IFERROR(Y117/H117,"0")+IFERROR(Y118/H118,"0")+IFERROR(Y119/H119,"0")+IFERROR(Y120/H120,"0")</f>
        <v>24</v>
      </c>
      <c r="Z121" s="43">
        <f>IFERROR(IF(Z117="",0,Z117),"0")+IFERROR(IF(Z118="",0,Z118),"0")+IFERROR(IF(Z119="",0,Z119),"0")+IFERROR(IF(Z120="",0,Z120),"0")</f>
        <v>0.33082</v>
      </c>
      <c r="AA121" s="67"/>
      <c r="AB121" s="67"/>
      <c r="AC121" s="67"/>
    </row>
    <row r="122" spans="1:68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137</v>
      </c>
      <c r="Y122" s="43">
        <f>IFERROR(SUM(Y117:Y120),"0")</f>
        <v>140.39999999999998</v>
      </c>
      <c r="Z122" s="42"/>
      <c r="AA122" s="67"/>
      <c r="AB122" s="67"/>
      <c r="AC122" s="67"/>
    </row>
    <row r="123" spans="1:68" ht="14.25" customHeight="1">
      <c r="A123" s="572" t="s">
        <v>184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>
      <c r="A124" s="63" t="s">
        <v>240</v>
      </c>
      <c r="B124" s="63" t="s">
        <v>241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242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243</v>
      </c>
      <c r="B125" s="63" t="s">
        <v>244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245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88" t="s">
        <v>246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>
      <c r="A129" s="572" t="s">
        <v>113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>
      <c r="A130" s="63" t="s">
        <v>247</v>
      </c>
      <c r="B130" s="63" t="s">
        <v>248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110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9</v>
      </c>
      <c r="Y130" s="55">
        <f>IFERROR(IF(X130="",0,CEILING((X130/$H130),1)*$H130),"")</f>
        <v>9.6000000000000014</v>
      </c>
      <c r="Z130" s="41">
        <f>IFERROR(IF(Y130=0,"",ROUNDUP(Y130/H130,0)*0.00651),"")</f>
        <v>1.9529999999999999E-2</v>
      </c>
      <c r="AA130" s="68" t="s">
        <v>45</v>
      </c>
      <c r="AB130" s="69" t="s">
        <v>45</v>
      </c>
      <c r="AC130" s="194" t="s">
        <v>249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9.5062499999999996</v>
      </c>
      <c r="BN130" s="78">
        <f>IFERROR(Y130*I130/H130,"0")</f>
        <v>10.139999999999999</v>
      </c>
      <c r="BO130" s="78">
        <f>IFERROR(1/J130*(X130/H130),"0")</f>
        <v>1.5453296703296704E-2</v>
      </c>
      <c r="BP130" s="78">
        <f>IFERROR(1/J130*(Y130/H130),"0")</f>
        <v>1.6483516483516487E-2</v>
      </c>
    </row>
    <row r="131" spans="1:68" ht="27" customHeight="1">
      <c r="A131" s="63" t="s">
        <v>247</v>
      </c>
      <c r="B131" s="63" t="s">
        <v>250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110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2.8125</v>
      </c>
      <c r="Y132" s="43">
        <f>IFERROR(Y130/H130,"0")+IFERROR(Y131/H131,"0")</f>
        <v>3.0000000000000004</v>
      </c>
      <c r="Z132" s="43">
        <f>IFERROR(IF(Z130="",0,Z130),"0")+IFERROR(IF(Z131="",0,Z131),"0")</f>
        <v>1.9529999999999999E-2</v>
      </c>
      <c r="AA132" s="67"/>
      <c r="AB132" s="67"/>
      <c r="AC132" s="67"/>
    </row>
    <row r="133" spans="1:68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9</v>
      </c>
      <c r="Y133" s="43">
        <f>IFERROR(SUM(Y130:Y131),"0")</f>
        <v>9.6000000000000014</v>
      </c>
      <c r="Z133" s="42"/>
      <c r="AA133" s="67"/>
      <c r="AB133" s="67"/>
      <c r="AC133" s="67"/>
    </row>
    <row r="134" spans="1:68" ht="14.25" customHeight="1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>
      <c r="A135" s="63" t="s">
        <v>251</v>
      </c>
      <c r="B135" s="63" t="s">
        <v>252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110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97</v>
      </c>
      <c r="Y135" s="55">
        <f>IFERROR(IF(X135="",0,CEILING((X135/$H135),1)*$H135),"")</f>
        <v>98</v>
      </c>
      <c r="Z135" s="41">
        <f>IFERROR(IF(Y135=0,"",ROUNDUP(Y135/H135,0)*0.00651),"")</f>
        <v>0.22785</v>
      </c>
      <c r="AA135" s="68" t="s">
        <v>45</v>
      </c>
      <c r="AB135" s="69" t="s">
        <v>45</v>
      </c>
      <c r="AC135" s="198" t="s">
        <v>253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106.28428571428572</v>
      </c>
      <c r="BN135" s="78">
        <f>IFERROR(Y135*I135/H135,"0")</f>
        <v>107.38</v>
      </c>
      <c r="BO135" s="78">
        <f>IFERROR(1/J135*(X135/H135),"0")</f>
        <v>0.19034536891679751</v>
      </c>
      <c r="BP135" s="78">
        <f>IFERROR(1/J135*(Y135/H135),"0")</f>
        <v>0.19230769230769232</v>
      </c>
    </row>
    <row r="136" spans="1:68" ht="27" customHeight="1">
      <c r="A136" s="63" t="s">
        <v>251</v>
      </c>
      <c r="B136" s="63" t="s">
        <v>254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110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34.642857142857146</v>
      </c>
      <c r="Y137" s="43">
        <f>IFERROR(Y135/H135,"0")+IFERROR(Y136/H136,"0")</f>
        <v>35</v>
      </c>
      <c r="Z137" s="43">
        <f>IFERROR(IF(Z135="",0,Z135),"0")+IFERROR(IF(Z136="",0,Z136),"0")</f>
        <v>0.22785</v>
      </c>
      <c r="AA137" s="67"/>
      <c r="AB137" s="67"/>
      <c r="AC137" s="67"/>
    </row>
    <row r="138" spans="1:68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97</v>
      </c>
      <c r="Y138" s="43">
        <f>IFERROR(SUM(Y135:Y136),"0")</f>
        <v>98</v>
      </c>
      <c r="Z138" s="42"/>
      <c r="AA138" s="67"/>
      <c r="AB138" s="67"/>
      <c r="AC138" s="67"/>
    </row>
    <row r="139" spans="1:68" ht="14.25" customHeight="1">
      <c r="A139" s="572" t="s">
        <v>84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>
      <c r="A140" s="63" t="s">
        <v>255</v>
      </c>
      <c r="B140" s="63" t="s">
        <v>256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110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28</v>
      </c>
      <c r="Y140" s="55">
        <f>IFERROR(IF(X140="",0,CEILING((X140/$H140),1)*$H140),"")</f>
        <v>29.040000000000003</v>
      </c>
      <c r="Z140" s="41">
        <f>IFERROR(IF(Y140=0,"",ROUNDUP(Y140/H140,0)*0.00651),"")</f>
        <v>7.1610000000000007E-2</v>
      </c>
      <c r="AA140" s="68" t="s">
        <v>45</v>
      </c>
      <c r="AB140" s="69" t="s">
        <v>45</v>
      </c>
      <c r="AC140" s="202" t="s">
        <v>249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30.842424242424237</v>
      </c>
      <c r="BN140" s="78">
        <f>IFERROR(Y140*I140/H140,"0")</f>
        <v>31.988000000000003</v>
      </c>
      <c r="BO140" s="78">
        <f>IFERROR(1/J140*(X140/H140),"0")</f>
        <v>5.8275058275058279E-2</v>
      </c>
      <c r="BP140" s="78">
        <f>IFERROR(1/J140*(Y140/H140),"0")</f>
        <v>6.0439560439560447E-2</v>
      </c>
    </row>
    <row r="141" spans="1:68" ht="16.5" customHeight="1">
      <c r="A141" s="63" t="s">
        <v>255</v>
      </c>
      <c r="B141" s="63" t="s">
        <v>257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110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10.606060606060606</v>
      </c>
      <c r="Y142" s="43">
        <f>IFERROR(Y140/H140,"0")+IFERROR(Y141/H141,"0")</f>
        <v>11</v>
      </c>
      <c r="Z142" s="43">
        <f>IFERROR(IF(Z140="",0,Z140),"0")+IFERROR(IF(Z141="",0,Z141),"0")</f>
        <v>7.1610000000000007E-2</v>
      </c>
      <c r="AA142" s="67"/>
      <c r="AB142" s="67"/>
      <c r="AC142" s="67"/>
    </row>
    <row r="143" spans="1:68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28</v>
      </c>
      <c r="Y143" s="43">
        <f>IFERROR(SUM(Y140:Y141),"0")</f>
        <v>29.040000000000003</v>
      </c>
      <c r="Z143" s="42"/>
      <c r="AA143" s="67"/>
      <c r="AB143" s="67"/>
      <c r="AC143" s="67"/>
    </row>
    <row r="144" spans="1:68" ht="16.5" customHeight="1">
      <c r="A144" s="588" t="s">
        <v>111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>
      <c r="A145" s="572" t="s">
        <v>113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>
      <c r="A146" s="63" t="s">
        <v>258</v>
      </c>
      <c r="B146" s="63" t="s">
        <v>259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121</v>
      </c>
      <c r="L146" s="37" t="s">
        <v>45</v>
      </c>
      <c r="M146" s="38" t="s">
        <v>117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260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>
      <c r="A150" s="63" t="s">
        <v>261</v>
      </c>
      <c r="B150" s="63" t="s">
        <v>262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117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263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264</v>
      </c>
      <c r="B151" s="63" t="s">
        <v>265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267</v>
      </c>
      <c r="B152" s="63" t="s">
        <v>268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118</v>
      </c>
      <c r="L152" s="37" t="s">
        <v>45</v>
      </c>
      <c r="M152" s="38" t="s">
        <v>82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597" t="s">
        <v>270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>
      <c r="A156" s="588" t="s">
        <v>271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>
      <c r="A157" s="572" t="s">
        <v>149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>
      <c r="A158" s="63" t="s">
        <v>272</v>
      </c>
      <c r="B158" s="63" t="s">
        <v>273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274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>
      <c r="A162" s="63" t="s">
        <v>275</v>
      </c>
      <c r="B162" s="63" t="s">
        <v>276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121</v>
      </c>
      <c r="L162" s="37" t="s">
        <v>45</v>
      </c>
      <c r="M162" s="38" t="s">
        <v>82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20</v>
      </c>
      <c r="Y162" s="55">
        <f t="shared" ref="Y162:Y170" si="16">IFERROR(IF(X162="",0,CEILING((X162/$H162),1)*$H162),"")</f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277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21.285714285714281</v>
      </c>
      <c r="BN162" s="78">
        <f t="shared" ref="BN162:BN170" si="18">IFERROR(Y162*I162/H162,"0")</f>
        <v>22.349999999999998</v>
      </c>
      <c r="BO162" s="78">
        <f t="shared" ref="BO162:BO170" si="19">IFERROR(1/J162*(X162/H162),"0")</f>
        <v>3.6075036075036072E-2</v>
      </c>
      <c r="BP162" s="78">
        <f t="shared" ref="BP162:BP170" si="20">IFERROR(1/J162*(Y162/H162),"0")</f>
        <v>3.787878787878788E-2</v>
      </c>
    </row>
    <row r="163" spans="1:68" ht="27" customHeight="1">
      <c r="A163" s="63" t="s">
        <v>278</v>
      </c>
      <c r="B163" s="63" t="s">
        <v>279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121</v>
      </c>
      <c r="L163" s="37" t="s">
        <v>45</v>
      </c>
      <c r="M163" s="38" t="s">
        <v>82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281</v>
      </c>
      <c r="B164" s="63" t="s">
        <v>282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121</v>
      </c>
      <c r="L164" s="37" t="s">
        <v>45</v>
      </c>
      <c r="M164" s="38" t="s">
        <v>82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110</v>
      </c>
      <c r="Y164" s="55">
        <f t="shared" si="16"/>
        <v>113.4</v>
      </c>
      <c r="Z164" s="41">
        <f>IFERROR(IF(Y164=0,"",ROUNDUP(Y164/H164,0)*0.00902),"")</f>
        <v>0.24354000000000001</v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115.5</v>
      </c>
      <c r="BN164" s="78">
        <f t="shared" si="18"/>
        <v>119.07000000000001</v>
      </c>
      <c r="BO164" s="78">
        <f t="shared" si="19"/>
        <v>0.1984126984126984</v>
      </c>
      <c r="BP164" s="78">
        <f t="shared" si="20"/>
        <v>0.20454545454545456</v>
      </c>
    </row>
    <row r="165" spans="1:68" ht="27" customHeight="1">
      <c r="A165" s="63" t="s">
        <v>284</v>
      </c>
      <c r="B165" s="63" t="s">
        <v>285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286</v>
      </c>
      <c r="B166" s="63" t="s">
        <v>287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288</v>
      </c>
      <c r="B167" s="63" t="s">
        <v>289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290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291</v>
      </c>
      <c r="B168" s="63" t="s">
        <v>292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283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293</v>
      </c>
      <c r="B169" s="63" t="s">
        <v>294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295</v>
      </c>
      <c r="B170" s="63" t="s">
        <v>296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297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30.952380952380953</v>
      </c>
      <c r="Y171" s="43">
        <f>IFERROR(Y162/H162,"0")+IFERROR(Y163/H163,"0")+IFERROR(Y164/H164,"0")+IFERROR(Y165/H165,"0")+IFERROR(Y166/H166,"0")+IFERROR(Y167/H167,"0")+IFERROR(Y168/H168,"0")+IFERROR(Y169/H169,"0")+IFERROR(Y170/H170,"0")</f>
        <v>32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0.28864000000000001</v>
      </c>
      <c r="AA171" s="67"/>
      <c r="AB171" s="67"/>
      <c r="AC171" s="67"/>
    </row>
    <row r="172" spans="1:68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130</v>
      </c>
      <c r="Y172" s="43">
        <f>IFERROR(SUM(Y162:Y170),"0")</f>
        <v>134.4</v>
      </c>
      <c r="Z172" s="42"/>
      <c r="AA172" s="67"/>
      <c r="AB172" s="67"/>
      <c r="AC172" s="67"/>
    </row>
    <row r="173" spans="1:68" ht="14.25" customHeight="1">
      <c r="A173" s="572" t="s">
        <v>105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>
      <c r="A174" s="63" t="s">
        <v>298</v>
      </c>
      <c r="B174" s="63" t="s">
        <v>299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302</v>
      </c>
      <c r="L174" s="37" t="s">
        <v>45</v>
      </c>
      <c r="M174" s="38" t="s">
        <v>301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300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303</v>
      </c>
      <c r="B175" s="63" t="s">
        <v>304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305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306</v>
      </c>
      <c r="B176" s="63" t="s">
        <v>307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72" t="s">
        <v>308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>
      <c r="A180" s="63" t="s">
        <v>309</v>
      </c>
      <c r="B180" s="63" t="s">
        <v>310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302</v>
      </c>
      <c r="L180" s="37" t="s">
        <v>45</v>
      </c>
      <c r="M180" s="38" t="s">
        <v>301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305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88" t="s">
        <v>311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>
      <c r="A184" s="572" t="s">
        <v>113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>
      <c r="A185" s="63" t="s">
        <v>312</v>
      </c>
      <c r="B185" s="63" t="s">
        <v>313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118</v>
      </c>
      <c r="L185" s="37" t="s">
        <v>45</v>
      </c>
      <c r="M185" s="38" t="s">
        <v>117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314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315</v>
      </c>
      <c r="B186" s="63" t="s">
        <v>316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117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customHeight="1">
      <c r="A189" s="572" t="s">
        <v>149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>
      <c r="A190" s="63" t="s">
        <v>317</v>
      </c>
      <c r="B190" s="63" t="s">
        <v>318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118</v>
      </c>
      <c r="L190" s="37" t="s">
        <v>45</v>
      </c>
      <c r="M190" s="38" t="s">
        <v>88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319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320</v>
      </c>
      <c r="B191" s="63" t="s">
        <v>321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117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>
      <c r="A195" s="63" t="s">
        <v>322</v>
      </c>
      <c r="B195" s="63" t="s">
        <v>323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82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400</v>
      </c>
      <c r="Y195" s="55">
        <f t="shared" ref="Y195:Y202" si="21">IFERROR(IF(X195="",0,CEILING((X195/$H195),1)*$H195),"")</f>
        <v>405</v>
      </c>
      <c r="Z195" s="41">
        <f>IFERROR(IF(Y195=0,"",ROUNDUP(Y195/H195,0)*0.00902),"")</f>
        <v>0.67649999999999999</v>
      </c>
      <c r="AA195" s="68" t="s">
        <v>45</v>
      </c>
      <c r="AB195" s="69" t="s">
        <v>45</v>
      </c>
      <c r="AC195" s="250" t="s">
        <v>324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415.55555555555554</v>
      </c>
      <c r="BN195" s="78">
        <f t="shared" ref="BN195:BN202" si="23">IFERROR(Y195*I195/H195,"0")</f>
        <v>420.75</v>
      </c>
      <c r="BO195" s="78">
        <f t="shared" ref="BO195:BO202" si="24">IFERROR(1/J195*(X195/H195),"0")</f>
        <v>0.5611672278338945</v>
      </c>
      <c r="BP195" s="78">
        <f t="shared" ref="BP195:BP202" si="25">IFERROR(1/J195*(Y195/H195),"0")</f>
        <v>0.56818181818181823</v>
      </c>
    </row>
    <row r="196" spans="1:68" ht="27" customHeight="1">
      <c r="A196" s="63" t="s">
        <v>325</v>
      </c>
      <c r="B196" s="63" t="s">
        <v>326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82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110</v>
      </c>
      <c r="Y196" s="55">
        <f t="shared" si="21"/>
        <v>113.4</v>
      </c>
      <c r="Z196" s="41">
        <f>IFERROR(IF(Y196=0,"",ROUNDUP(Y196/H196,0)*0.00902),"")</f>
        <v>0.18942000000000001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114.27777777777777</v>
      </c>
      <c r="BN196" s="78">
        <f t="shared" si="23"/>
        <v>117.81</v>
      </c>
      <c r="BO196" s="78">
        <f t="shared" si="24"/>
        <v>0.15432098765432098</v>
      </c>
      <c r="BP196" s="78">
        <f t="shared" si="25"/>
        <v>0.15909090909090909</v>
      </c>
    </row>
    <row r="197" spans="1:68" ht="27" customHeight="1">
      <c r="A197" s="63" t="s">
        <v>328</v>
      </c>
      <c r="B197" s="63" t="s">
        <v>329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121</v>
      </c>
      <c r="L197" s="37" t="s">
        <v>45</v>
      </c>
      <c r="M197" s="38" t="s">
        <v>82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540</v>
      </c>
      <c r="Y197" s="55">
        <f t="shared" si="21"/>
        <v>540</v>
      </c>
      <c r="Z197" s="41">
        <f>IFERROR(IF(Y197=0,"",ROUNDUP(Y197/H197,0)*0.00902),"")</f>
        <v>0.90200000000000002</v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561</v>
      </c>
      <c r="BN197" s="78">
        <f t="shared" si="23"/>
        <v>561</v>
      </c>
      <c r="BO197" s="78">
        <f t="shared" si="24"/>
        <v>0.75757575757575757</v>
      </c>
      <c r="BP197" s="78">
        <f t="shared" si="25"/>
        <v>0.75757575757575757</v>
      </c>
    </row>
    <row r="198" spans="1:68" ht="27" customHeight="1">
      <c r="A198" s="63" t="s">
        <v>331</v>
      </c>
      <c r="B198" s="63" t="s">
        <v>332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121</v>
      </c>
      <c r="L198" s="37" t="s">
        <v>45</v>
      </c>
      <c r="M198" s="38" t="s">
        <v>82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540</v>
      </c>
      <c r="Y198" s="55">
        <f t="shared" si="21"/>
        <v>540</v>
      </c>
      <c r="Z198" s="41">
        <f>IFERROR(IF(Y198=0,"",ROUNDUP(Y198/H198,0)*0.00902),"")</f>
        <v>0.90200000000000002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561</v>
      </c>
      <c r="BN198" s="78">
        <f t="shared" si="23"/>
        <v>561</v>
      </c>
      <c r="BO198" s="78">
        <f t="shared" si="24"/>
        <v>0.75757575757575757</v>
      </c>
      <c r="BP198" s="78">
        <f t="shared" si="25"/>
        <v>0.75757575757575757</v>
      </c>
    </row>
    <row r="199" spans="1:68" ht="27" customHeight="1">
      <c r="A199" s="63" t="s">
        <v>334</v>
      </c>
      <c r="B199" s="63" t="s">
        <v>335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324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336</v>
      </c>
      <c r="B200" s="63" t="s">
        <v>337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338</v>
      </c>
      <c r="B201" s="63" t="s">
        <v>339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340</v>
      </c>
      <c r="B202" s="63" t="s">
        <v>341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294.44444444444446</v>
      </c>
      <c r="Y203" s="43">
        <f>IFERROR(Y195/H195,"0")+IFERROR(Y196/H196,"0")+IFERROR(Y197/H197,"0")+IFERROR(Y198/H198,"0")+IFERROR(Y199/H199,"0")+IFERROR(Y200/H200,"0")+IFERROR(Y201/H201,"0")+IFERROR(Y202/H202,"0")</f>
        <v>296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2.6699200000000003</v>
      </c>
      <c r="AA203" s="67"/>
      <c r="AB203" s="67"/>
      <c r="AC203" s="67"/>
    </row>
    <row r="204" spans="1:68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1590</v>
      </c>
      <c r="Y204" s="43">
        <f>IFERROR(SUM(Y195:Y202),"0")</f>
        <v>1598.4</v>
      </c>
      <c r="Z204" s="42"/>
      <c r="AA204" s="67"/>
      <c r="AB204" s="67"/>
      <c r="AC204" s="67"/>
    </row>
    <row r="205" spans="1:68" ht="14.25" customHeight="1">
      <c r="A205" s="572" t="s">
        <v>84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>
      <c r="A206" s="63" t="s">
        <v>342</v>
      </c>
      <c r="B206" s="63" t="s">
        <v>343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118</v>
      </c>
      <c r="L206" s="37" t="s">
        <v>45</v>
      </c>
      <c r="M206" s="38" t="s">
        <v>88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20</v>
      </c>
      <c r="Y206" s="55">
        <f t="shared" ref="Y206:Y214" si="26">IFERROR(IF(X206="",0,CEILING((X206/$H206),1)*$H206),"")</f>
        <v>24.299999999999997</v>
      </c>
      <c r="Z206" s="41">
        <f>IFERROR(IF(Y206=0,"",ROUNDUP(Y206/H206,0)*0.01898),"")</f>
        <v>5.6940000000000004E-2</v>
      </c>
      <c r="AA206" s="68" t="s">
        <v>45</v>
      </c>
      <c r="AB206" s="69" t="s">
        <v>45</v>
      </c>
      <c r="AC206" s="266" t="s">
        <v>344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21.281481481481482</v>
      </c>
      <c r="BN206" s="78">
        <f t="shared" ref="BN206:BN214" si="28">IFERROR(Y206*I206/H206,"0")</f>
        <v>25.856999999999996</v>
      </c>
      <c r="BO206" s="78">
        <f t="shared" ref="BO206:BO214" si="29">IFERROR(1/J206*(X206/H206),"0")</f>
        <v>3.8580246913580252E-2</v>
      </c>
      <c r="BP206" s="78">
        <f t="shared" ref="BP206:BP214" si="30">IFERROR(1/J206*(Y206/H206),"0")</f>
        <v>4.6875E-2</v>
      </c>
    </row>
    <row r="207" spans="1:68" ht="27" customHeight="1">
      <c r="A207" s="63" t="s">
        <v>345</v>
      </c>
      <c r="B207" s="63" t="s">
        <v>346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118</v>
      </c>
      <c r="L207" s="37" t="s">
        <v>45</v>
      </c>
      <c r="M207" s="38" t="s">
        <v>88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30</v>
      </c>
      <c r="Y207" s="55">
        <f t="shared" si="26"/>
        <v>32.4</v>
      </c>
      <c r="Z207" s="41">
        <f>IFERROR(IF(Y207=0,"",ROUNDUP(Y207/H207,0)*0.01898),"")</f>
        <v>7.5920000000000001E-2</v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31.855555555555561</v>
      </c>
      <c r="BN207" s="78">
        <f t="shared" si="28"/>
        <v>34.404000000000003</v>
      </c>
      <c r="BO207" s="78">
        <f t="shared" si="29"/>
        <v>5.7870370370370371E-2</v>
      </c>
      <c r="BP207" s="78">
        <f t="shared" si="30"/>
        <v>6.25E-2</v>
      </c>
    </row>
    <row r="208" spans="1:68" ht="16.5" customHeight="1">
      <c r="A208" s="63" t="s">
        <v>348</v>
      </c>
      <c r="B208" s="63" t="s">
        <v>349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118</v>
      </c>
      <c r="L208" s="37" t="s">
        <v>45</v>
      </c>
      <c r="M208" s="38" t="s">
        <v>88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330</v>
      </c>
      <c r="Y208" s="55">
        <f t="shared" si="26"/>
        <v>330.59999999999997</v>
      </c>
      <c r="Z208" s="41">
        <f>IFERROR(IF(Y208=0,"",ROUNDUP(Y208/H208,0)*0.01898),"")</f>
        <v>0.72123999999999999</v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349.68620689655177</v>
      </c>
      <c r="BN208" s="78">
        <f t="shared" si="28"/>
        <v>350.32199999999995</v>
      </c>
      <c r="BO208" s="78">
        <f t="shared" si="29"/>
        <v>0.59267241379310354</v>
      </c>
      <c r="BP208" s="78">
        <f t="shared" si="30"/>
        <v>0.59375</v>
      </c>
    </row>
    <row r="209" spans="1:68" ht="27" customHeight="1">
      <c r="A209" s="63" t="s">
        <v>351</v>
      </c>
      <c r="B209" s="63" t="s">
        <v>352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353</v>
      </c>
      <c r="B210" s="63" t="s">
        <v>354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104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355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356</v>
      </c>
      <c r="B211" s="63" t="s">
        <v>357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350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>
      <c r="A212" s="63" t="s">
        <v>358</v>
      </c>
      <c r="B212" s="63" t="s">
        <v>359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360</v>
      </c>
      <c r="B213" s="63" t="s">
        <v>361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104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26"/>
        <v>108</v>
      </c>
      <c r="Z213" s="41">
        <f t="shared" si="31"/>
        <v>0.29294999999999999</v>
      </c>
      <c r="AA213" s="68" t="s">
        <v>45</v>
      </c>
      <c r="AB213" s="69" t="s">
        <v>45</v>
      </c>
      <c r="AC213" s="280" t="s">
        <v>362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119.34</v>
      </c>
      <c r="BN213" s="78">
        <f t="shared" si="28"/>
        <v>119.34</v>
      </c>
      <c r="BO213" s="78">
        <f t="shared" si="29"/>
        <v>0.24725274725274726</v>
      </c>
      <c r="BP213" s="78">
        <f t="shared" si="30"/>
        <v>0.24725274725274726</v>
      </c>
    </row>
    <row r="214" spans="1:68" ht="27" customHeight="1">
      <c r="A214" s="63" t="s">
        <v>363</v>
      </c>
      <c r="B214" s="63" t="s">
        <v>364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100</v>
      </c>
      <c r="Y214" s="55">
        <f t="shared" si="26"/>
        <v>100.8</v>
      </c>
      <c r="Z214" s="41">
        <f t="shared" si="31"/>
        <v>0.27342</v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110.75000000000001</v>
      </c>
      <c r="BN214" s="78">
        <f t="shared" si="28"/>
        <v>111.63600000000001</v>
      </c>
      <c r="BO214" s="78">
        <f t="shared" si="29"/>
        <v>0.22893772893772898</v>
      </c>
      <c r="BP214" s="78">
        <f t="shared" si="30"/>
        <v>0.23076923076923078</v>
      </c>
    </row>
    <row r="215" spans="1:68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170.77054065559815</v>
      </c>
      <c r="Y215" s="43">
        <f>IFERROR(Y206/H206,"0")+IFERROR(Y207/H207,"0")+IFERROR(Y208/H208,"0")+IFERROR(Y209/H209,"0")+IFERROR(Y210/H210,"0")+IFERROR(Y211/H211,"0")+IFERROR(Y212/H212,"0")+IFERROR(Y213/H213,"0")+IFERROR(Y214/H214,"0")</f>
        <v>172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1.6808700000000001</v>
      </c>
      <c r="AA215" s="67"/>
      <c r="AB215" s="67"/>
      <c r="AC215" s="67"/>
    </row>
    <row r="216" spans="1:68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684</v>
      </c>
      <c r="Y216" s="43">
        <f>IFERROR(SUM(Y206:Y214),"0")</f>
        <v>692.09999999999991</v>
      </c>
      <c r="Z216" s="42"/>
      <c r="AA216" s="67"/>
      <c r="AB216" s="67"/>
      <c r="AC216" s="67"/>
    </row>
    <row r="217" spans="1:68" ht="14.25" customHeight="1">
      <c r="A217" s="572" t="s">
        <v>184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>
      <c r="A218" s="63" t="s">
        <v>366</v>
      </c>
      <c r="B218" s="63" t="s">
        <v>367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104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48</v>
      </c>
      <c r="Y218" s="55">
        <f>IFERROR(IF(X218="",0,CEILING((X218/$H218),1)*$H218),"")</f>
        <v>48</v>
      </c>
      <c r="Z218" s="41">
        <f>IFERROR(IF(Y218=0,"",ROUNDUP(Y218/H218,0)*0.00651),"")</f>
        <v>0.13020000000000001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53.040000000000006</v>
      </c>
      <c r="BN218" s="78">
        <f>IFERROR(Y218*I218/H218,"0")</f>
        <v>53.040000000000006</v>
      </c>
      <c r="BO218" s="78">
        <f>IFERROR(1/J218*(X218/H218),"0")</f>
        <v>0.1098901098901099</v>
      </c>
      <c r="BP218" s="78">
        <f>IFERROR(1/J218*(Y218/H218),"0")</f>
        <v>0.1098901098901099</v>
      </c>
    </row>
    <row r="219" spans="1:68" ht="27" customHeight="1">
      <c r="A219" s="63" t="s">
        <v>369</v>
      </c>
      <c r="B219" s="63" t="s">
        <v>370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20</v>
      </c>
      <c r="Y220" s="43">
        <f>IFERROR(Y218/H218,"0")+IFERROR(Y219/H219,"0")</f>
        <v>20</v>
      </c>
      <c r="Z220" s="43">
        <f>IFERROR(IF(Z218="",0,Z218),"0")+IFERROR(IF(Z219="",0,Z219),"0")</f>
        <v>0.13020000000000001</v>
      </c>
      <c r="AA220" s="67"/>
      <c r="AB220" s="67"/>
      <c r="AC220" s="67"/>
    </row>
    <row r="221" spans="1:68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48</v>
      </c>
      <c r="Y221" s="43">
        <f>IFERROR(SUM(Y218:Y219),"0")</f>
        <v>48</v>
      </c>
      <c r="Z221" s="42"/>
      <c r="AA221" s="67"/>
      <c r="AB221" s="67"/>
      <c r="AC221" s="67"/>
    </row>
    <row r="222" spans="1:68" ht="16.5" customHeight="1">
      <c r="A222" s="588" t="s">
        <v>372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>
      <c r="A223" s="572" t="s">
        <v>113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>
      <c r="A224" s="63" t="s">
        <v>373</v>
      </c>
      <c r="B224" s="63" t="s">
        <v>374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376</v>
      </c>
      <c r="B225" s="63" t="s">
        <v>377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118</v>
      </c>
      <c r="L225" s="37" t="s">
        <v>45</v>
      </c>
      <c r="M225" s="38" t="s">
        <v>117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379</v>
      </c>
      <c r="B226" s="63" t="s">
        <v>380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118</v>
      </c>
      <c r="L226" s="37" t="s">
        <v>45</v>
      </c>
      <c r="M226" s="38" t="s">
        <v>117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382</v>
      </c>
      <c r="B227" s="63" t="s">
        <v>383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384</v>
      </c>
      <c r="B228" s="63" t="s">
        <v>385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387</v>
      </c>
      <c r="B229" s="63" t="s">
        <v>388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389</v>
      </c>
      <c r="B230" s="63" t="s">
        <v>390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72" t="s">
        <v>149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>
      <c r="A234" s="63" t="s">
        <v>391</v>
      </c>
      <c r="B234" s="63" t="s">
        <v>392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72" t="s">
        <v>394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>
      <c r="A238" s="63" t="s">
        <v>395</v>
      </c>
      <c r="B238" s="63" t="s">
        <v>396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302</v>
      </c>
      <c r="L238" s="37" t="s">
        <v>45</v>
      </c>
      <c r="M238" s="38" t="s">
        <v>301</v>
      </c>
      <c r="N238" s="38"/>
      <c r="O238" s="37">
        <v>45</v>
      </c>
      <c r="P238" s="717" t="s">
        <v>397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72" t="s">
        <v>399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>
      <c r="A242" s="63" t="s">
        <v>400</v>
      </c>
      <c r="B242" s="63" t="s">
        <v>401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302</v>
      </c>
      <c r="L242" s="37" t="s">
        <v>45</v>
      </c>
      <c r="M242" s="38" t="s">
        <v>301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403</v>
      </c>
      <c r="B243" s="63" t="s">
        <v>404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302</v>
      </c>
      <c r="L243" s="37" t="s">
        <v>45</v>
      </c>
      <c r="M243" s="38" t="s">
        <v>301</v>
      </c>
      <c r="N243" s="38"/>
      <c r="O243" s="37">
        <v>90</v>
      </c>
      <c r="P243" s="713" t="s">
        <v>405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406</v>
      </c>
      <c r="B244" s="63" t="s">
        <v>407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408</v>
      </c>
      <c r="B245" s="63" t="s">
        <v>409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410</v>
      </c>
      <c r="B246" s="63" t="s">
        <v>411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588" t="s">
        <v>412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>
      <c r="A250" s="572" t="s">
        <v>113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>
      <c r="A251" s="63" t="s">
        <v>413</v>
      </c>
      <c r="B251" s="63" t="s">
        <v>414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415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416</v>
      </c>
      <c r="B252" s="63" t="s">
        <v>417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418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419</v>
      </c>
      <c r="B253" s="63" t="s">
        <v>420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118</v>
      </c>
      <c r="L253" s="37" t="s">
        <v>45</v>
      </c>
      <c r="M253" s="38" t="s">
        <v>117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421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422</v>
      </c>
      <c r="B254" s="63" t="s">
        <v>423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424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425</v>
      </c>
      <c r="B255" s="63" t="s">
        <v>426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121</v>
      </c>
      <c r="L255" s="37" t="s">
        <v>45</v>
      </c>
      <c r="M255" s="38" t="s">
        <v>117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427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588" t="s">
        <v>428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>
      <c r="A259" s="572" t="s">
        <v>113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>
      <c r="A260" s="63" t="s">
        <v>429</v>
      </c>
      <c r="B260" s="63" t="s">
        <v>430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118</v>
      </c>
      <c r="L260" s="37" t="s">
        <v>45</v>
      </c>
      <c r="M260" s="38" t="s">
        <v>88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116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431</v>
      </c>
      <c r="B261" s="63" t="s">
        <v>432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88</v>
      </c>
      <c r="N261" s="38"/>
      <c r="O261" s="37">
        <v>30</v>
      </c>
      <c r="P261" s="704" t="s">
        <v>433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435</v>
      </c>
      <c r="B262" s="63" t="s">
        <v>436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88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438</v>
      </c>
      <c r="B263" s="63" t="s">
        <v>439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31</v>
      </c>
      <c r="P263" s="706" t="s">
        <v>440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588" t="s">
        <v>442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>
      <c r="A267" s="572" t="s">
        <v>84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>
      <c r="A268" s="63" t="s">
        <v>443</v>
      </c>
      <c r="B268" s="63" t="s">
        <v>444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89</v>
      </c>
      <c r="L268" s="37" t="s">
        <v>45</v>
      </c>
      <c r="M268" s="38" t="s">
        <v>88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446</v>
      </c>
      <c r="B269" s="63" t="s">
        <v>447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89</v>
      </c>
      <c r="L269" s="37" t="s">
        <v>45</v>
      </c>
      <c r="M269" s="38" t="s">
        <v>104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449</v>
      </c>
      <c r="B270" s="63" t="s">
        <v>450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89</v>
      </c>
      <c r="L270" s="37" t="s">
        <v>122</v>
      </c>
      <c r="M270" s="38" t="s">
        <v>88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123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588" t="s">
        <v>452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>
      <c r="A275" s="63" t="s">
        <v>453</v>
      </c>
      <c r="B275" s="63" t="s">
        <v>454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83</v>
      </c>
      <c r="L275" s="37" t="s">
        <v>45</v>
      </c>
      <c r="M275" s="38" t="s">
        <v>82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572" t="s">
        <v>84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>
      <c r="A279" s="63" t="s">
        <v>456</v>
      </c>
      <c r="B279" s="63" t="s">
        <v>457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121</v>
      </c>
      <c r="L279" s="37" t="s">
        <v>45</v>
      </c>
      <c r="M279" s="38" t="s">
        <v>88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588" t="s">
        <v>459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>
      <c r="A283" s="572" t="s">
        <v>113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>
      <c r="A284" s="63" t="s">
        <v>460</v>
      </c>
      <c r="B284" s="63" t="s">
        <v>461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118</v>
      </c>
      <c r="L284" s="37" t="s">
        <v>45</v>
      </c>
      <c r="M284" s="38" t="s">
        <v>117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88" t="s">
        <v>464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>
      <c r="A288" s="572" t="s">
        <v>113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>
      <c r="A289" s="63" t="s">
        <v>465</v>
      </c>
      <c r="B289" s="63" t="s">
        <v>466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117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1000</v>
      </c>
      <c r="Y289" s="55">
        <f t="shared" ref="Y289:Y295" si="37">IFERROR(IF(X289="",0,CEILING((X289/$H289),1)*$H289),"")</f>
        <v>1004.4000000000001</v>
      </c>
      <c r="Z289" s="41">
        <f>IFERROR(IF(Y289=0,"",ROUNDUP(Y289/H289,0)*0.01898),"")</f>
        <v>1.7651399999999999</v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1040.2777777777776</v>
      </c>
      <c r="BN289" s="78">
        <f t="shared" ref="BN289:BN295" si="39">IFERROR(Y289*I289/H289,"0")</f>
        <v>1044.855</v>
      </c>
      <c r="BO289" s="78">
        <f t="shared" ref="BO289:BO295" si="40">IFERROR(1/J289*(X289/H289),"0")</f>
        <v>1.4467592592592591</v>
      </c>
      <c r="BP289" s="78">
        <f t="shared" ref="BP289:BP295" si="41">IFERROR(1/J289*(Y289/H289),"0")</f>
        <v>1.453125</v>
      </c>
    </row>
    <row r="290" spans="1:68" ht="27" customHeight="1">
      <c r="A290" s="63" t="s">
        <v>468</v>
      </c>
      <c r="B290" s="63" t="s">
        <v>469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88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471</v>
      </c>
      <c r="B291" s="63" t="s">
        <v>472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136</v>
      </c>
      <c r="M291" s="38" t="s">
        <v>88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137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471</v>
      </c>
      <c r="B292" s="63" t="s">
        <v>474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118</v>
      </c>
      <c r="L292" s="37" t="s">
        <v>45</v>
      </c>
      <c r="M292" s="38" t="s">
        <v>476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477</v>
      </c>
      <c r="B293" s="63" t="s">
        <v>478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118</v>
      </c>
      <c r="L293" s="37" t="s">
        <v>45</v>
      </c>
      <c r="M293" s="38" t="s">
        <v>117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480</v>
      </c>
      <c r="B294" s="63" t="s">
        <v>481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121</v>
      </c>
      <c r="L294" s="37" t="s">
        <v>45</v>
      </c>
      <c r="M294" s="38" t="s">
        <v>117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482</v>
      </c>
      <c r="B295" s="63" t="s">
        <v>483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121</v>
      </c>
      <c r="L295" s="37" t="s">
        <v>45</v>
      </c>
      <c r="M295" s="38" t="s">
        <v>117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92.592592592592581</v>
      </c>
      <c r="Y296" s="43">
        <f>IFERROR(Y289/H289,"0")+IFERROR(Y290/H290,"0")+IFERROR(Y291/H291,"0")+IFERROR(Y292/H292,"0")+IFERROR(Y293/H293,"0")+IFERROR(Y294/H294,"0")+IFERROR(Y295/H295,"0")</f>
        <v>93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1.7651399999999999</v>
      </c>
      <c r="AA296" s="67"/>
      <c r="AB296" s="67"/>
      <c r="AC296" s="67"/>
    </row>
    <row r="297" spans="1:68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1000</v>
      </c>
      <c r="Y297" s="43">
        <f>IFERROR(SUM(Y289:Y295),"0")</f>
        <v>1004.4000000000001</v>
      </c>
      <c r="Z297" s="42"/>
      <c r="AA297" s="67"/>
      <c r="AB297" s="67"/>
      <c r="AC297" s="67"/>
    </row>
    <row r="298" spans="1:68" ht="14.25" customHeight="1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>
      <c r="A299" s="63" t="s">
        <v>485</v>
      </c>
      <c r="B299" s="63" t="s">
        <v>486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488</v>
      </c>
      <c r="B300" s="63" t="s">
        <v>489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121</v>
      </c>
      <c r="L300" s="37" t="s">
        <v>45</v>
      </c>
      <c r="M300" s="38" t="s">
        <v>82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491</v>
      </c>
      <c r="B301" s="63" t="s">
        <v>492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121</v>
      </c>
      <c r="L301" s="37" t="s">
        <v>45</v>
      </c>
      <c r="M301" s="38" t="s">
        <v>82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494</v>
      </c>
      <c r="B302" s="63" t="s">
        <v>495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496</v>
      </c>
      <c r="B303" s="63" t="s">
        <v>497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499</v>
      </c>
      <c r="B304" s="63" t="s">
        <v>500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83</v>
      </c>
      <c r="L304" s="37" t="s">
        <v>45</v>
      </c>
      <c r="M304" s="38" t="s">
        <v>82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501</v>
      </c>
      <c r="B305" s="63" t="s">
        <v>502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89</v>
      </c>
      <c r="L305" s="37" t="s">
        <v>45</v>
      </c>
      <c r="M305" s="38" t="s">
        <v>82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>
      <c r="A308" s="572" t="s">
        <v>84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>
      <c r="A309" s="63" t="s">
        <v>504</v>
      </c>
      <c r="B309" s="63" t="s">
        <v>505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118</v>
      </c>
      <c r="L309" s="37" t="s">
        <v>45</v>
      </c>
      <c r="M309" s="38" t="s">
        <v>88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2700</v>
      </c>
      <c r="Y309" s="55">
        <f>IFERROR(IF(X309="",0,CEILING((X309/$H309),1)*$H309),"")</f>
        <v>2706.6</v>
      </c>
      <c r="Z309" s="41">
        <f>IFERROR(IF(Y309=0,"",ROUNDUP(Y309/H309,0)*0.01898),"")</f>
        <v>6.5860599999999998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2877.5769230769233</v>
      </c>
      <c r="BN309" s="78">
        <f>IFERROR(Y309*I309/H309,"0")</f>
        <v>2884.6110000000003</v>
      </c>
      <c r="BO309" s="78">
        <f>IFERROR(1/J309*(X309/H309),"0")</f>
        <v>5.4086538461538467</v>
      </c>
      <c r="BP309" s="78">
        <f>IFERROR(1/J309*(Y309/H309),"0")</f>
        <v>5.421875</v>
      </c>
    </row>
    <row r="310" spans="1:68" ht="27" customHeight="1">
      <c r="A310" s="63" t="s">
        <v>507</v>
      </c>
      <c r="B310" s="63" t="s">
        <v>508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118</v>
      </c>
      <c r="L310" s="37" t="s">
        <v>45</v>
      </c>
      <c r="M310" s="38" t="s">
        <v>88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510</v>
      </c>
      <c r="B311" s="63" t="s">
        <v>511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118</v>
      </c>
      <c r="L311" s="37" t="s">
        <v>45</v>
      </c>
      <c r="M311" s="38" t="s">
        <v>88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513</v>
      </c>
      <c r="B312" s="63" t="s">
        <v>514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89</v>
      </c>
      <c r="L312" s="37" t="s">
        <v>45</v>
      </c>
      <c r="M312" s="38" t="s">
        <v>88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516</v>
      </c>
      <c r="B313" s="63" t="s">
        <v>517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89</v>
      </c>
      <c r="L313" s="37" t="s">
        <v>45</v>
      </c>
      <c r="M313" s="38" t="s">
        <v>104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346.15384615384619</v>
      </c>
      <c r="Y314" s="43">
        <f>IFERROR(Y309/H309,"0")+IFERROR(Y310/H310,"0")+IFERROR(Y311/H311,"0")+IFERROR(Y312/H312,"0")+IFERROR(Y313/H313,"0")</f>
        <v>347</v>
      </c>
      <c r="Z314" s="43">
        <f>IFERROR(IF(Z309="",0,Z309),"0")+IFERROR(IF(Z310="",0,Z310),"0")+IFERROR(IF(Z311="",0,Z311),"0")+IFERROR(IF(Z312="",0,Z312),"0")+IFERROR(IF(Z313="",0,Z313),"0")</f>
        <v>6.5860599999999998</v>
      </c>
      <c r="AA314" s="67"/>
      <c r="AB314" s="67"/>
      <c r="AC314" s="67"/>
    </row>
    <row r="315" spans="1:68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2700</v>
      </c>
      <c r="Y315" s="43">
        <f>IFERROR(SUM(Y309:Y313),"0")</f>
        <v>2706.6</v>
      </c>
      <c r="Z315" s="42"/>
      <c r="AA315" s="67"/>
      <c r="AB315" s="67"/>
      <c r="AC315" s="67"/>
    </row>
    <row r="316" spans="1:68" ht="14.25" customHeight="1">
      <c r="A316" s="572" t="s">
        <v>184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>
      <c r="A317" s="63" t="s">
        <v>519</v>
      </c>
      <c r="B317" s="63" t="s">
        <v>520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88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200</v>
      </c>
      <c r="Y317" s="55">
        <f>IFERROR(IF(X317="",0,CEILING((X317/$H317),1)*$H317),"")</f>
        <v>201.60000000000002</v>
      </c>
      <c r="Z317" s="41">
        <f>IFERROR(IF(Y317=0,"",ROUNDUP(Y317/H317,0)*0.01898),"")</f>
        <v>0.45552000000000004</v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212.35714285714286</v>
      </c>
      <c r="BN317" s="78">
        <f>IFERROR(Y317*I317/H317,"0")</f>
        <v>214.05600000000001</v>
      </c>
      <c r="BO317" s="78">
        <f>IFERROR(1/J317*(X317/H317),"0")</f>
        <v>0.37202380952380953</v>
      </c>
      <c r="BP317" s="78">
        <f>IFERROR(1/J317*(Y317/H317),"0")</f>
        <v>0.375</v>
      </c>
    </row>
    <row r="318" spans="1:68" ht="27" customHeight="1">
      <c r="A318" s="63" t="s">
        <v>522</v>
      </c>
      <c r="B318" s="63" t="s">
        <v>523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118</v>
      </c>
      <c r="L318" s="37" t="s">
        <v>45</v>
      </c>
      <c r="M318" s="38" t="s">
        <v>88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60</v>
      </c>
      <c r="Y318" s="55">
        <f>IFERROR(IF(X318="",0,CEILING((X318/$H318),1)*$H318),"")</f>
        <v>62.4</v>
      </c>
      <c r="Z318" s="41">
        <f>IFERROR(IF(Y318=0,"",ROUNDUP(Y318/H318,0)*0.01898),"")</f>
        <v>0.15184</v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63.992307692307698</v>
      </c>
      <c r="BN318" s="78">
        <f>IFERROR(Y318*I318/H318,"0")</f>
        <v>66.552000000000007</v>
      </c>
      <c r="BO318" s="78">
        <f>IFERROR(1/J318*(X318/H318),"0")</f>
        <v>0.1201923076923077</v>
      </c>
      <c r="BP318" s="78">
        <f>IFERROR(1/J318*(Y318/H318),"0")</f>
        <v>0.125</v>
      </c>
    </row>
    <row r="319" spans="1:68" ht="16.5" customHeight="1">
      <c r="A319" s="63" t="s">
        <v>525</v>
      </c>
      <c r="B319" s="63" t="s">
        <v>526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118</v>
      </c>
      <c r="L319" s="37" t="s">
        <v>45</v>
      </c>
      <c r="M319" s="38" t="s">
        <v>104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50</v>
      </c>
      <c r="Y319" s="55">
        <f>IFERROR(IF(X319="",0,CEILING((X319/$H319),1)*$H319),"")</f>
        <v>50.400000000000006</v>
      </c>
      <c r="Z319" s="41">
        <f>IFERROR(IF(Y319=0,"",ROUNDUP(Y319/H319,0)*0.01898),"")</f>
        <v>0.11388000000000001</v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53.089285714285715</v>
      </c>
      <c r="BN319" s="78">
        <f>IFERROR(Y319*I319/H319,"0")</f>
        <v>53.514000000000003</v>
      </c>
      <c r="BO319" s="78">
        <f>IFERROR(1/J319*(X319/H319),"0")</f>
        <v>9.3005952380952384E-2</v>
      </c>
      <c r="BP319" s="78">
        <f>IFERROR(1/J319*(Y319/H319),"0")</f>
        <v>9.375E-2</v>
      </c>
    </row>
    <row r="320" spans="1:68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37.454212454212453</v>
      </c>
      <c r="Y320" s="43">
        <f>IFERROR(Y317/H317,"0")+IFERROR(Y318/H318,"0")+IFERROR(Y319/H319,"0")</f>
        <v>38</v>
      </c>
      <c r="Z320" s="43">
        <f>IFERROR(IF(Z317="",0,Z317),"0")+IFERROR(IF(Z318="",0,Z318),"0")+IFERROR(IF(Z319="",0,Z319),"0")</f>
        <v>0.72123999999999999</v>
      </c>
      <c r="AA320" s="67"/>
      <c r="AB320" s="67"/>
      <c r="AC320" s="67"/>
    </row>
    <row r="321" spans="1:68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310</v>
      </c>
      <c r="Y321" s="43">
        <f>IFERROR(SUM(Y317:Y319),"0")</f>
        <v>314.39999999999998</v>
      </c>
      <c r="Z321" s="42"/>
      <c r="AA321" s="67"/>
      <c r="AB321" s="67"/>
      <c r="AC321" s="67"/>
    </row>
    <row r="322" spans="1:68" ht="14.25" customHeight="1">
      <c r="A322" s="572" t="s">
        <v>105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>
      <c r="A323" s="63" t="s">
        <v>528</v>
      </c>
      <c r="B323" s="63" t="s">
        <v>529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121</v>
      </c>
      <c r="L323" s="37" t="s">
        <v>45</v>
      </c>
      <c r="M323" s="38" t="s">
        <v>110</v>
      </c>
      <c r="N323" s="38"/>
      <c r="O323" s="37">
        <v>180</v>
      </c>
      <c r="P323" s="675" t="s">
        <v>530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532</v>
      </c>
      <c r="B324" s="63" t="s">
        <v>533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121</v>
      </c>
      <c r="L324" s="37" t="s">
        <v>45</v>
      </c>
      <c r="M324" s="38" t="s">
        <v>110</v>
      </c>
      <c r="N324" s="38"/>
      <c r="O324" s="37">
        <v>180</v>
      </c>
      <c r="P324" s="676" t="s">
        <v>534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535</v>
      </c>
      <c r="B325" s="63" t="s">
        <v>536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89</v>
      </c>
      <c r="L325" s="37" t="s">
        <v>45</v>
      </c>
      <c r="M325" s="38" t="s">
        <v>110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538</v>
      </c>
      <c r="B326" s="63" t="s">
        <v>539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89</v>
      </c>
      <c r="L326" s="37" t="s">
        <v>45</v>
      </c>
      <c r="M326" s="38" t="s">
        <v>110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572" t="s">
        <v>540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>
      <c r="A330" s="63" t="s">
        <v>541</v>
      </c>
      <c r="B330" s="63" t="s">
        <v>542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544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545</v>
      </c>
      <c r="B331" s="63" t="s">
        <v>546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89</v>
      </c>
      <c r="L331" s="37" t="s">
        <v>45</v>
      </c>
      <c r="M331" s="38" t="s">
        <v>544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547</v>
      </c>
      <c r="B332" s="63" t="s">
        <v>548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89</v>
      </c>
      <c r="L332" s="37" t="s">
        <v>45</v>
      </c>
      <c r="M332" s="38" t="s">
        <v>544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588" t="s">
        <v>549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>
      <c r="A336" s="572" t="s">
        <v>84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>
      <c r="A337" s="63" t="s">
        <v>550</v>
      </c>
      <c r="B337" s="63" t="s">
        <v>551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118</v>
      </c>
      <c r="L337" s="37" t="s">
        <v>45</v>
      </c>
      <c r="M337" s="38" t="s">
        <v>104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50</v>
      </c>
      <c r="Y337" s="55">
        <f>IFERROR(IF(X337="",0,CEILING((X337/$H337),1)*$H337),"")</f>
        <v>56.699999999999996</v>
      </c>
      <c r="Z337" s="41">
        <f>IFERROR(IF(Y337=0,"",ROUNDUP(Y337/H337,0)*0.01898),"")</f>
        <v>0.13286000000000001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53.203703703703702</v>
      </c>
      <c r="BN337" s="78">
        <f>IFERROR(Y337*I337/H337,"0")</f>
        <v>60.332999999999991</v>
      </c>
      <c r="BO337" s="78">
        <f>IFERROR(1/J337*(X337/H337),"0")</f>
        <v>9.6450617283950615E-2</v>
      </c>
      <c r="BP337" s="78">
        <f>IFERROR(1/J337*(Y337/H337),"0")</f>
        <v>0.109375</v>
      </c>
    </row>
    <row r="338" spans="1:68" ht="27" customHeight="1">
      <c r="A338" s="63" t="s">
        <v>553</v>
      </c>
      <c r="B338" s="63" t="s">
        <v>554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556</v>
      </c>
      <c r="B339" s="63" t="s">
        <v>557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89</v>
      </c>
      <c r="L339" s="37" t="s">
        <v>45</v>
      </c>
      <c r="M339" s="38" t="s">
        <v>104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6.1728395061728394</v>
      </c>
      <c r="Y340" s="43">
        <f>IFERROR(Y337/H337,"0")+IFERROR(Y338/H338,"0")+IFERROR(Y339/H339,"0")</f>
        <v>7</v>
      </c>
      <c r="Z340" s="43">
        <f>IFERROR(IF(Z337="",0,Z337),"0")+IFERROR(IF(Z338="",0,Z338),"0")+IFERROR(IF(Z339="",0,Z339),"0")</f>
        <v>0.13286000000000001</v>
      </c>
      <c r="AA340" s="67"/>
      <c r="AB340" s="67"/>
      <c r="AC340" s="67"/>
    </row>
    <row r="341" spans="1:68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50</v>
      </c>
      <c r="Y341" s="43">
        <f>IFERROR(SUM(Y337:Y339),"0")</f>
        <v>56.699999999999996</v>
      </c>
      <c r="Z341" s="42"/>
      <c r="AA341" s="67"/>
      <c r="AB341" s="67"/>
      <c r="AC341" s="67"/>
    </row>
    <row r="342" spans="1:68" ht="27.75" customHeight="1">
      <c r="A342" s="597" t="s">
        <v>559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>
      <c r="A343" s="588" t="s">
        <v>560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>
      <c r="A344" s="572" t="s">
        <v>113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>
      <c r="A345" s="63" t="s">
        <v>561</v>
      </c>
      <c r="B345" s="63" t="s">
        <v>562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136</v>
      </c>
      <c r="M345" s="38" t="s">
        <v>82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ref="Y345:Y351" si="47">IFERROR(IF(X345="",0,CEILING((X345/$H345),1)*$H345),"")</f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563</v>
      </c>
      <c r="AG345" s="78"/>
      <c r="AJ345" s="84" t="s">
        <v>137</v>
      </c>
      <c r="AK345" s="84">
        <v>720</v>
      </c>
      <c r="BB345" s="411" t="s">
        <v>66</v>
      </c>
      <c r="BM345" s="78">
        <f t="shared" ref="BM345:BM351" si="48">IFERROR(X345*I345/H345,"0")</f>
        <v>1486.0800000000002</v>
      </c>
      <c r="BN345" s="78">
        <f t="shared" ref="BN345:BN351" si="49">IFERROR(Y345*I345/H345,"0")</f>
        <v>1486.0800000000002</v>
      </c>
      <c r="BO345" s="78">
        <f t="shared" ref="BO345:BO351" si="50">IFERROR(1/J345*(X345/H345),"0")</f>
        <v>2</v>
      </c>
      <c r="BP345" s="78">
        <f t="shared" ref="BP345:BP351" si="51">IFERROR(1/J345*(Y345/H345),"0")</f>
        <v>2</v>
      </c>
    </row>
    <row r="346" spans="1:68" ht="27" customHeight="1">
      <c r="A346" s="63" t="s">
        <v>564</v>
      </c>
      <c r="B346" s="63" t="s">
        <v>565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136</v>
      </c>
      <c r="M346" s="38" t="s">
        <v>82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1440</v>
      </c>
      <c r="Y346" s="55">
        <f t="shared" si="47"/>
        <v>1440</v>
      </c>
      <c r="Z346" s="41">
        <f>IFERROR(IF(Y346=0,"",ROUNDUP(Y346/H346,0)*0.02175),"")</f>
        <v>2.0880000000000001</v>
      </c>
      <c r="AA346" s="68" t="s">
        <v>45</v>
      </c>
      <c r="AB346" s="69" t="s">
        <v>45</v>
      </c>
      <c r="AC346" s="412" t="s">
        <v>566</v>
      </c>
      <c r="AG346" s="78"/>
      <c r="AJ346" s="84" t="s">
        <v>137</v>
      </c>
      <c r="AK346" s="84">
        <v>720</v>
      </c>
      <c r="BB346" s="413" t="s">
        <v>66</v>
      </c>
      <c r="BM346" s="78">
        <f t="shared" si="48"/>
        <v>1486.0800000000002</v>
      </c>
      <c r="BN346" s="78">
        <f t="shared" si="49"/>
        <v>1486.0800000000002</v>
      </c>
      <c r="BO346" s="78">
        <f t="shared" si="50"/>
        <v>2</v>
      </c>
      <c r="BP346" s="78">
        <f t="shared" si="51"/>
        <v>2</v>
      </c>
    </row>
    <row r="347" spans="1:68" ht="27" customHeight="1">
      <c r="A347" s="63" t="s">
        <v>567</v>
      </c>
      <c r="B347" s="63" t="s">
        <v>568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118</v>
      </c>
      <c r="L347" s="37" t="s">
        <v>45</v>
      </c>
      <c r="M347" s="38" t="s">
        <v>104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2880</v>
      </c>
      <c r="Y347" s="55">
        <f t="shared" si="47"/>
        <v>2880</v>
      </c>
      <c r="Z347" s="41">
        <f>IFERROR(IF(Y347=0,"",ROUNDUP(Y347/H347,0)*0.02175),"")</f>
        <v>4.1760000000000002</v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2972.1600000000003</v>
      </c>
      <c r="BN347" s="78">
        <f t="shared" si="49"/>
        <v>2972.1600000000003</v>
      </c>
      <c r="BO347" s="78">
        <f t="shared" si="50"/>
        <v>4</v>
      </c>
      <c r="BP347" s="78">
        <f t="shared" si="51"/>
        <v>4</v>
      </c>
    </row>
    <row r="348" spans="1:68" ht="37.5" customHeight="1">
      <c r="A348" s="63" t="s">
        <v>570</v>
      </c>
      <c r="B348" s="63" t="s">
        <v>571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118</v>
      </c>
      <c r="L348" s="37" t="s">
        <v>136</v>
      </c>
      <c r="M348" s="38" t="s">
        <v>82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137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573</v>
      </c>
      <c r="B349" s="63" t="s">
        <v>574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121</v>
      </c>
      <c r="L349" s="37" t="s">
        <v>45</v>
      </c>
      <c r="M349" s="38" t="s">
        <v>117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576</v>
      </c>
      <c r="B350" s="63" t="s">
        <v>577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121</v>
      </c>
      <c r="L350" s="37" t="s">
        <v>45</v>
      </c>
      <c r="M350" s="38" t="s">
        <v>82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578</v>
      </c>
      <c r="B351" s="63" t="s">
        <v>579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121</v>
      </c>
      <c r="L351" s="37" t="s">
        <v>45</v>
      </c>
      <c r="M351" s="38" t="s">
        <v>82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384</v>
      </c>
      <c r="Y352" s="43">
        <f>IFERROR(Y345/H345,"0")+IFERROR(Y346/H346,"0")+IFERROR(Y347/H347,"0")+IFERROR(Y348/H348,"0")+IFERROR(Y349/H349,"0")+IFERROR(Y350/H350,"0")+IFERROR(Y351/H351,"0")</f>
        <v>384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8.3520000000000003</v>
      </c>
      <c r="AA352" s="67"/>
      <c r="AB352" s="67"/>
      <c r="AC352" s="67"/>
    </row>
    <row r="353" spans="1:68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5760</v>
      </c>
      <c r="Y353" s="43">
        <f>IFERROR(SUM(Y345:Y351),"0")</f>
        <v>5760</v>
      </c>
      <c r="Z353" s="42"/>
      <c r="AA353" s="67"/>
      <c r="AB353" s="67"/>
      <c r="AC353" s="67"/>
    </row>
    <row r="354" spans="1:68" ht="14.25" customHeight="1">
      <c r="A354" s="572" t="s">
        <v>149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>
      <c r="A355" s="63" t="s">
        <v>580</v>
      </c>
      <c r="B355" s="63" t="s">
        <v>581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118</v>
      </c>
      <c r="L355" s="37" t="s">
        <v>136</v>
      </c>
      <c r="M355" s="38" t="s">
        <v>117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2160</v>
      </c>
      <c r="Y355" s="55">
        <f>IFERROR(IF(X355="",0,CEILING((X355/$H355),1)*$H355),"")</f>
        <v>2160</v>
      </c>
      <c r="Z355" s="41">
        <f>IFERROR(IF(Y355=0,"",ROUNDUP(Y355/H355,0)*0.02175),"")</f>
        <v>3.1319999999999997</v>
      </c>
      <c r="AA355" s="68" t="s">
        <v>45</v>
      </c>
      <c r="AB355" s="69" t="s">
        <v>45</v>
      </c>
      <c r="AC355" s="424" t="s">
        <v>582</v>
      </c>
      <c r="AG355" s="78"/>
      <c r="AJ355" s="84" t="s">
        <v>137</v>
      </c>
      <c r="AK355" s="84">
        <v>720</v>
      </c>
      <c r="BB355" s="425" t="s">
        <v>66</v>
      </c>
      <c r="BM355" s="78">
        <f>IFERROR(X355*I355/H355,"0")</f>
        <v>2229.1200000000003</v>
      </c>
      <c r="BN355" s="78">
        <f>IFERROR(Y355*I355/H355,"0")</f>
        <v>2229.1200000000003</v>
      </c>
      <c r="BO355" s="78">
        <f>IFERROR(1/J355*(X355/H355),"0")</f>
        <v>3</v>
      </c>
      <c r="BP355" s="78">
        <f>IFERROR(1/J355*(Y355/H355),"0")</f>
        <v>3</v>
      </c>
    </row>
    <row r="356" spans="1:68" ht="16.5" customHeight="1">
      <c r="A356" s="63" t="s">
        <v>583</v>
      </c>
      <c r="B356" s="63" t="s">
        <v>584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121</v>
      </c>
      <c r="L356" s="37" t="s">
        <v>45</v>
      </c>
      <c r="M356" s="38" t="s">
        <v>117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144</v>
      </c>
      <c r="Y357" s="43">
        <f>IFERROR(Y355/H355,"0")+IFERROR(Y356/H356,"0")</f>
        <v>144</v>
      </c>
      <c r="Z357" s="43">
        <f>IFERROR(IF(Z355="",0,Z355),"0")+IFERROR(IF(Z356="",0,Z356),"0")</f>
        <v>3.1319999999999997</v>
      </c>
      <c r="AA357" s="67"/>
      <c r="AB357" s="67"/>
      <c r="AC357" s="67"/>
    </row>
    <row r="358" spans="1:68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2160</v>
      </c>
      <c r="Y358" s="43">
        <f>IFERROR(SUM(Y355:Y356),"0")</f>
        <v>2160</v>
      </c>
      <c r="Z358" s="42"/>
      <c r="AA358" s="67"/>
      <c r="AB358" s="67"/>
      <c r="AC358" s="67"/>
    </row>
    <row r="359" spans="1:68" ht="14.25" customHeight="1">
      <c r="A359" s="572" t="s">
        <v>84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>
      <c r="A360" s="63" t="s">
        <v>585</v>
      </c>
      <c r="B360" s="63" t="s">
        <v>586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118</v>
      </c>
      <c r="L360" s="37" t="s">
        <v>45</v>
      </c>
      <c r="M360" s="38" t="s">
        <v>88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550</v>
      </c>
      <c r="Y360" s="55">
        <f>IFERROR(IF(X360="",0,CEILING((X360/$H360),1)*$H360),"")</f>
        <v>558</v>
      </c>
      <c r="Z360" s="41">
        <f>IFERROR(IF(Y360=0,"",ROUNDUP(Y360/H360,0)*0.01898),"")</f>
        <v>1.17676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582.08333333333337</v>
      </c>
      <c r="BN360" s="78">
        <f>IFERROR(Y360*I360/H360,"0")</f>
        <v>590.54999999999995</v>
      </c>
      <c r="BO360" s="78">
        <f>IFERROR(1/J360*(X360/H360),"0")</f>
        <v>0.95486111111111116</v>
      </c>
      <c r="BP360" s="78">
        <f>IFERROR(1/J360*(Y360/H360),"0")</f>
        <v>0.96875</v>
      </c>
    </row>
    <row r="361" spans="1:68" ht="27" customHeight="1">
      <c r="A361" s="63" t="s">
        <v>588</v>
      </c>
      <c r="B361" s="63" t="s">
        <v>589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118</v>
      </c>
      <c r="L361" s="37" t="s">
        <v>45</v>
      </c>
      <c r="M361" s="38" t="s">
        <v>88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180</v>
      </c>
      <c r="Y361" s="55">
        <f>IFERROR(IF(X361="",0,CEILING((X361/$H361),1)*$H361),"")</f>
        <v>180</v>
      </c>
      <c r="Z361" s="41">
        <f>IFERROR(IF(Y361=0,"",ROUNDUP(Y361/H361,0)*0.01898),"")</f>
        <v>0.37959999999999999</v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190.38</v>
      </c>
      <c r="BN361" s="78">
        <f>IFERROR(Y361*I361/H361,"0")</f>
        <v>190.38</v>
      </c>
      <c r="BO361" s="78">
        <f>IFERROR(1/J361*(X361/H361),"0")</f>
        <v>0.3125</v>
      </c>
      <c r="BP361" s="78">
        <f>IFERROR(1/J361*(Y361/H361),"0")</f>
        <v>0.3125</v>
      </c>
    </row>
    <row r="362" spans="1:68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81.111111111111114</v>
      </c>
      <c r="Y362" s="43">
        <f>IFERROR(Y360/H360,"0")+IFERROR(Y361/H361,"0")</f>
        <v>82</v>
      </c>
      <c r="Z362" s="43">
        <f>IFERROR(IF(Z360="",0,Z360),"0")+IFERROR(IF(Z361="",0,Z361),"0")</f>
        <v>1.55636</v>
      </c>
      <c r="AA362" s="67"/>
      <c r="AB362" s="67"/>
      <c r="AC362" s="67"/>
    </row>
    <row r="363" spans="1:68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730</v>
      </c>
      <c r="Y363" s="43">
        <f>IFERROR(SUM(Y360:Y361),"0")</f>
        <v>738</v>
      </c>
      <c r="Z363" s="42"/>
      <c r="AA363" s="67"/>
      <c r="AB363" s="67"/>
      <c r="AC363" s="67"/>
    </row>
    <row r="364" spans="1:68" ht="14.25" customHeight="1">
      <c r="A364" s="572" t="s">
        <v>184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>
      <c r="A365" s="63" t="s">
        <v>591</v>
      </c>
      <c r="B365" s="63" t="s">
        <v>592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118</v>
      </c>
      <c r="L365" s="37" t="s">
        <v>45</v>
      </c>
      <c r="M365" s="38" t="s">
        <v>88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560</v>
      </c>
      <c r="Y365" s="55">
        <f>IFERROR(IF(X365="",0,CEILING((X365/$H365),1)*$H365),"")</f>
        <v>567</v>
      </c>
      <c r="Z365" s="41">
        <f>IFERROR(IF(Y365=0,"",ROUNDUP(Y365/H365,0)*0.01898),"")</f>
        <v>1.19574</v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592.29333333333341</v>
      </c>
      <c r="BN365" s="78">
        <f>IFERROR(Y365*I365/H365,"0")</f>
        <v>599.697</v>
      </c>
      <c r="BO365" s="78">
        <f>IFERROR(1/J365*(X365/H365),"0")</f>
        <v>0.97222222222222221</v>
      </c>
      <c r="BP365" s="78">
        <f>IFERROR(1/J365*(Y365/H365),"0")</f>
        <v>0.984375</v>
      </c>
    </row>
    <row r="366" spans="1:68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62.222222222222221</v>
      </c>
      <c r="Y366" s="43">
        <f>IFERROR(Y365/H365,"0")</f>
        <v>63</v>
      </c>
      <c r="Z366" s="43">
        <f>IFERROR(IF(Z365="",0,Z365),"0")</f>
        <v>1.19574</v>
      </c>
      <c r="AA366" s="67"/>
      <c r="AB366" s="67"/>
      <c r="AC366" s="67"/>
    </row>
    <row r="367" spans="1:68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560</v>
      </c>
      <c r="Y367" s="43">
        <f>IFERROR(SUM(Y365:Y365),"0")</f>
        <v>567</v>
      </c>
      <c r="Z367" s="42"/>
      <c r="AA367" s="67"/>
      <c r="AB367" s="67"/>
      <c r="AC367" s="67"/>
    </row>
    <row r="368" spans="1:68" ht="16.5" customHeight="1">
      <c r="A368" s="588" t="s">
        <v>594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>
      <c r="A369" s="572" t="s">
        <v>113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>
      <c r="A370" s="63" t="s">
        <v>595</v>
      </c>
      <c r="B370" s="63" t="s">
        <v>596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118</v>
      </c>
      <c r="L370" s="37" t="s">
        <v>45</v>
      </c>
      <c r="M370" s="38" t="s">
        <v>82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598</v>
      </c>
      <c r="B371" s="63" t="s">
        <v>599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118</v>
      </c>
      <c r="L371" s="37" t="s">
        <v>45</v>
      </c>
      <c r="M371" s="38" t="s">
        <v>82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24</v>
      </c>
      <c r="Y371" s="55">
        <f>IFERROR(IF(X371="",0,CEILING((X371/$H371),1)*$H371),"")</f>
        <v>24</v>
      </c>
      <c r="Z371" s="41">
        <f>IFERROR(IF(Y371=0,"",ROUNDUP(Y371/H371,0)*0.01898),"")</f>
        <v>3.7960000000000001E-2</v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24.87</v>
      </c>
      <c r="BN371" s="78">
        <f>IFERROR(Y371*I371/H371,"0")</f>
        <v>24.87</v>
      </c>
      <c r="BO371" s="78">
        <f>IFERROR(1/J371*(X371/H371),"0")</f>
        <v>3.125E-2</v>
      </c>
      <c r="BP371" s="78">
        <f>IFERROR(1/J371*(Y371/H371),"0")</f>
        <v>3.125E-2</v>
      </c>
    </row>
    <row r="372" spans="1:68" ht="37.5" customHeight="1">
      <c r="A372" s="63" t="s">
        <v>601</v>
      </c>
      <c r="B372" s="63" t="s">
        <v>602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121</v>
      </c>
      <c r="L372" s="37" t="s">
        <v>45</v>
      </c>
      <c r="M372" s="38" t="s">
        <v>82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2</v>
      </c>
      <c r="Y373" s="43">
        <f>IFERROR(Y370/H370,"0")+IFERROR(Y371/H371,"0")+IFERROR(Y372/H372,"0")</f>
        <v>2</v>
      </c>
      <c r="Z373" s="43">
        <f>IFERROR(IF(Z370="",0,Z370),"0")+IFERROR(IF(Z371="",0,Z371),"0")+IFERROR(IF(Z372="",0,Z372),"0")</f>
        <v>3.7960000000000001E-2</v>
      </c>
      <c r="AA373" s="67"/>
      <c r="AB373" s="67"/>
      <c r="AC373" s="67"/>
    </row>
    <row r="374" spans="1:68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24</v>
      </c>
      <c r="Y374" s="43">
        <f>IFERROR(SUM(Y370:Y372),"0")</f>
        <v>24</v>
      </c>
      <c r="Z374" s="42"/>
      <c r="AA374" s="67"/>
      <c r="AB374" s="67"/>
      <c r="AC374" s="67"/>
    </row>
    <row r="375" spans="1:68" ht="14.25" customHeight="1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>
      <c r="A376" s="63" t="s">
        <v>603</v>
      </c>
      <c r="B376" s="63" t="s">
        <v>604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121</v>
      </c>
      <c r="L376" s="37" t="s">
        <v>45</v>
      </c>
      <c r="M376" s="38" t="s">
        <v>82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40</v>
      </c>
      <c r="Y376" s="55">
        <f>IFERROR(IF(X376="",0,CEILING((X376/$H376),1)*$H376),"")</f>
        <v>43.8</v>
      </c>
      <c r="Z376" s="41">
        <f>IFERROR(IF(Y376=0,"",ROUNDUP(Y376/H376,0)*0.00902),"")</f>
        <v>9.0200000000000002E-2</v>
      </c>
      <c r="AA376" s="68" t="s">
        <v>45</v>
      </c>
      <c r="AB376" s="69" t="s">
        <v>45</v>
      </c>
      <c r="AC376" s="440" t="s">
        <v>605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42.465753424657535</v>
      </c>
      <c r="BN376" s="78">
        <f>IFERROR(Y376*I376/H376,"0")</f>
        <v>46.500000000000007</v>
      </c>
      <c r="BO376" s="78">
        <f>IFERROR(1/J376*(X376/H376),"0")</f>
        <v>6.9185000691850018E-2</v>
      </c>
      <c r="BP376" s="78">
        <f>IFERROR(1/J376*(Y376/H376),"0")</f>
        <v>7.575757575757576E-2</v>
      </c>
    </row>
    <row r="377" spans="1:68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9.1324200913242013</v>
      </c>
      <c r="Y377" s="43">
        <f>IFERROR(Y376/H376,"0")</f>
        <v>10</v>
      </c>
      <c r="Z377" s="43">
        <f>IFERROR(IF(Z376="",0,Z376),"0")</f>
        <v>9.0200000000000002E-2</v>
      </c>
      <c r="AA377" s="67"/>
      <c r="AB377" s="67"/>
      <c r="AC377" s="67"/>
    </row>
    <row r="378" spans="1:68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40</v>
      </c>
      <c r="Y378" s="43">
        <f>IFERROR(SUM(Y376:Y376),"0")</f>
        <v>43.8</v>
      </c>
      <c r="Z378" s="42"/>
      <c r="AA378" s="67"/>
      <c r="AB378" s="67"/>
      <c r="AC378" s="67"/>
    </row>
    <row r="379" spans="1:68" ht="14.25" customHeight="1">
      <c r="A379" s="572" t="s">
        <v>84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>
      <c r="A380" s="63" t="s">
        <v>606</v>
      </c>
      <c r="B380" s="63" t="s">
        <v>607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118</v>
      </c>
      <c r="L380" s="37" t="s">
        <v>45</v>
      </c>
      <c r="M380" s="38" t="s">
        <v>88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200</v>
      </c>
      <c r="Y380" s="55">
        <f>IFERROR(IF(X380="",0,CEILING((X380/$H380),1)*$H380),"")</f>
        <v>207</v>
      </c>
      <c r="Z380" s="41">
        <f>IFERROR(IF(Y380=0,"",ROUNDUP(Y380/H380,0)*0.01898),"")</f>
        <v>0.43653999999999998</v>
      </c>
      <c r="AA380" s="68" t="s">
        <v>45</v>
      </c>
      <c r="AB380" s="69" t="s">
        <v>45</v>
      </c>
      <c r="AC380" s="442" t="s">
        <v>608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211.53333333333333</v>
      </c>
      <c r="BN380" s="78">
        <f>IFERROR(Y380*I380/H380,"0")</f>
        <v>218.93700000000001</v>
      </c>
      <c r="BO380" s="78">
        <f>IFERROR(1/J380*(X380/H380),"0")</f>
        <v>0.34722222222222221</v>
      </c>
      <c r="BP380" s="78">
        <f>IFERROR(1/J380*(Y380/H380),"0")</f>
        <v>0.359375</v>
      </c>
    </row>
    <row r="381" spans="1:68" ht="27" customHeight="1">
      <c r="A381" s="63" t="s">
        <v>609</v>
      </c>
      <c r="B381" s="63" t="s">
        <v>610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89</v>
      </c>
      <c r="L381" s="37" t="s">
        <v>45</v>
      </c>
      <c r="M381" s="38" t="s">
        <v>88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608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22.222222222222221</v>
      </c>
      <c r="Y382" s="43">
        <f>IFERROR(Y380/H380,"0")+IFERROR(Y381/H381,"0")</f>
        <v>23</v>
      </c>
      <c r="Z382" s="43">
        <f>IFERROR(IF(Z380="",0,Z380),"0")+IFERROR(IF(Z381="",0,Z381),"0")</f>
        <v>0.43653999999999998</v>
      </c>
      <c r="AA382" s="67"/>
      <c r="AB382" s="67"/>
      <c r="AC382" s="67"/>
    </row>
    <row r="383" spans="1:68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200</v>
      </c>
      <c r="Y383" s="43">
        <f>IFERROR(SUM(Y380:Y381),"0")</f>
        <v>207</v>
      </c>
      <c r="Z383" s="42"/>
      <c r="AA383" s="67"/>
      <c r="AB383" s="67"/>
      <c r="AC383" s="67"/>
    </row>
    <row r="384" spans="1:68" ht="14.25" customHeight="1">
      <c r="A384" s="572" t="s">
        <v>184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>
      <c r="A385" s="63" t="s">
        <v>611</v>
      </c>
      <c r="B385" s="63" t="s">
        <v>612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118</v>
      </c>
      <c r="L385" s="37" t="s">
        <v>45</v>
      </c>
      <c r="M385" s="38" t="s">
        <v>88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613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>
      <c r="A388" s="597" t="s">
        <v>614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>
      <c r="A389" s="588" t="s">
        <v>615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>
      <c r="A391" s="63" t="s">
        <v>616</v>
      </c>
      <c r="B391" s="63" t="s">
        <v>617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50</v>
      </c>
      <c r="Y391" s="55">
        <f t="shared" ref="Y391:Y400" si="52">IFERROR(IF(X391="",0,CEILING((X391/$H391),1)*$H391),"")</f>
        <v>54</v>
      </c>
      <c r="Z391" s="41">
        <f>IFERROR(IF(Y391=0,"",ROUNDUP(Y391/H391,0)*0.00902),"")</f>
        <v>9.0200000000000002E-2</v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51.944444444444443</v>
      </c>
      <c r="BN391" s="78">
        <f t="shared" ref="BN391:BN400" si="54">IFERROR(Y391*I391/H391,"0")</f>
        <v>56.099999999999994</v>
      </c>
      <c r="BO391" s="78">
        <f t="shared" ref="BO391:BO400" si="55">IFERROR(1/J391*(X391/H391),"0")</f>
        <v>7.0145903479236812E-2</v>
      </c>
      <c r="BP391" s="78">
        <f t="shared" ref="BP391:BP400" si="56">IFERROR(1/J391*(Y391/H391),"0")</f>
        <v>7.575757575757576E-2</v>
      </c>
    </row>
    <row r="392" spans="1:68" ht="27" customHeight="1">
      <c r="A392" s="63" t="s">
        <v>619</v>
      </c>
      <c r="B392" s="63" t="s">
        <v>620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20</v>
      </c>
      <c r="Y392" s="55">
        <f t="shared" si="52"/>
        <v>21.6</v>
      </c>
      <c r="Z392" s="41">
        <f>IFERROR(IF(Y392=0,"",ROUNDUP(Y392/H392,0)*0.00902),"")</f>
        <v>3.6080000000000001E-2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20.777777777777779</v>
      </c>
      <c r="BN392" s="78">
        <f t="shared" si="54"/>
        <v>22.44</v>
      </c>
      <c r="BO392" s="78">
        <f t="shared" si="55"/>
        <v>2.8058361391694722E-2</v>
      </c>
      <c r="BP392" s="78">
        <f t="shared" si="56"/>
        <v>3.0303030303030304E-2</v>
      </c>
    </row>
    <row r="393" spans="1:68" ht="27" customHeight="1">
      <c r="A393" s="63" t="s">
        <v>619</v>
      </c>
      <c r="B393" s="63" t="s">
        <v>622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621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623</v>
      </c>
      <c r="B394" s="63" t="s">
        <v>624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121</v>
      </c>
      <c r="L394" s="37" t="s">
        <v>45</v>
      </c>
      <c r="M394" s="38" t="s">
        <v>82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130</v>
      </c>
      <c r="Y394" s="55">
        <f t="shared" si="52"/>
        <v>135</v>
      </c>
      <c r="Z394" s="41">
        <f>IFERROR(IF(Y394=0,"",ROUNDUP(Y394/H394,0)*0.00902),"")</f>
        <v>0.22550000000000001</v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135.05555555555557</v>
      </c>
      <c r="BN394" s="78">
        <f t="shared" si="54"/>
        <v>140.25</v>
      </c>
      <c r="BO394" s="78">
        <f t="shared" si="55"/>
        <v>0.18237934904601572</v>
      </c>
      <c r="BP394" s="78">
        <f t="shared" si="56"/>
        <v>0.18939393939393939</v>
      </c>
    </row>
    <row r="395" spans="1:68" ht="27" customHeight="1">
      <c r="A395" s="63" t="s">
        <v>626</v>
      </c>
      <c r="B395" s="63" t="s">
        <v>627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618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628</v>
      </c>
      <c r="B396" s="63" t="s">
        <v>629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618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630</v>
      </c>
      <c r="B397" s="63" t="s">
        <v>631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633</v>
      </c>
      <c r="B398" s="63" t="s">
        <v>634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636</v>
      </c>
      <c r="B399" s="63" t="s">
        <v>637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639</v>
      </c>
      <c r="B400" s="63" t="s">
        <v>640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83</v>
      </c>
      <c r="L400" s="37" t="s">
        <v>45</v>
      </c>
      <c r="M400" s="38" t="s">
        <v>82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635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37.037037037037038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39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0.35177999999999998</v>
      </c>
      <c r="AA401" s="67"/>
      <c r="AB401" s="67"/>
      <c r="AC401" s="67"/>
    </row>
    <row r="402" spans="1:68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200</v>
      </c>
      <c r="Y402" s="43">
        <f>IFERROR(SUM(Y391:Y400),"0")</f>
        <v>210.6</v>
      </c>
      <c r="Z402" s="42"/>
      <c r="AA402" s="67"/>
      <c r="AB402" s="67"/>
      <c r="AC402" s="67"/>
    </row>
    <row r="403" spans="1:68" ht="14.25" customHeight="1">
      <c r="A403" s="572" t="s">
        <v>84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>
      <c r="A404" s="63" t="s">
        <v>641</v>
      </c>
      <c r="B404" s="63" t="s">
        <v>642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121</v>
      </c>
      <c r="L404" s="37" t="s">
        <v>45</v>
      </c>
      <c r="M404" s="38" t="s">
        <v>88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644</v>
      </c>
      <c r="B405" s="63" t="s">
        <v>645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89</v>
      </c>
      <c r="L405" s="37" t="s">
        <v>45</v>
      </c>
      <c r="M405" s="38" t="s">
        <v>88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646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588" t="s">
        <v>647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>
      <c r="A409" s="572" t="s">
        <v>149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>
      <c r="A410" s="63" t="s">
        <v>648</v>
      </c>
      <c r="B410" s="63" t="s">
        <v>649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650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>
      <c r="A414" s="63" t="s">
        <v>651</v>
      </c>
      <c r="B414" s="63" t="s">
        <v>652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121</v>
      </c>
      <c r="L414" s="37" t="s">
        <v>45</v>
      </c>
      <c r="M414" s="38" t="s">
        <v>117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50</v>
      </c>
      <c r="Y414" s="55">
        <f>IFERROR(IF(X414="",0,CEILING((X414/$H414),1)*$H414),"")</f>
        <v>54</v>
      </c>
      <c r="Z414" s="41">
        <f>IFERROR(IF(Y414=0,"",ROUNDUP(Y414/H414,0)*0.00902),"")</f>
        <v>9.0200000000000002E-2</v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51.944444444444443</v>
      </c>
      <c r="BN414" s="78">
        <f>IFERROR(Y414*I414/H414,"0")</f>
        <v>56.099999999999994</v>
      </c>
      <c r="BO414" s="78">
        <f>IFERROR(1/J414*(X414/H414),"0")</f>
        <v>7.0145903479236812E-2</v>
      </c>
      <c r="BP414" s="78">
        <f>IFERROR(1/J414*(Y414/H414),"0")</f>
        <v>7.575757575757576E-2</v>
      </c>
    </row>
    <row r="415" spans="1:68" ht="27" customHeight="1">
      <c r="A415" s="63" t="s">
        <v>654</v>
      </c>
      <c r="B415" s="63" t="s">
        <v>655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657</v>
      </c>
      <c r="B416" s="63" t="s">
        <v>658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659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660</v>
      </c>
      <c r="B417" s="63" t="s">
        <v>661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83</v>
      </c>
      <c r="L417" s="37" t="s">
        <v>45</v>
      </c>
      <c r="M417" s="38" t="s">
        <v>82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659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9.2592592592592595</v>
      </c>
      <c r="Y418" s="43">
        <f>IFERROR(Y414/H414,"0")+IFERROR(Y415/H415,"0")+IFERROR(Y416/H416,"0")+IFERROR(Y417/H417,"0")</f>
        <v>10</v>
      </c>
      <c r="Z418" s="43">
        <f>IFERROR(IF(Z414="",0,Z414),"0")+IFERROR(IF(Z415="",0,Z415),"0")+IFERROR(IF(Z416="",0,Z416),"0")+IFERROR(IF(Z417="",0,Z417),"0")</f>
        <v>9.0200000000000002E-2</v>
      </c>
      <c r="AA418" s="67"/>
      <c r="AB418" s="67"/>
      <c r="AC418" s="67"/>
    </row>
    <row r="419" spans="1:68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50</v>
      </c>
      <c r="Y419" s="43">
        <f>IFERROR(SUM(Y414:Y417),"0")</f>
        <v>54</v>
      </c>
      <c r="Z419" s="42"/>
      <c r="AA419" s="67"/>
      <c r="AB419" s="67"/>
      <c r="AC419" s="67"/>
    </row>
    <row r="420" spans="1:68" ht="16.5" customHeight="1">
      <c r="A420" s="588" t="s">
        <v>662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>
      <c r="A422" s="63" t="s">
        <v>663</v>
      </c>
      <c r="B422" s="63" t="s">
        <v>664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89</v>
      </c>
      <c r="L422" s="37" t="s">
        <v>45</v>
      </c>
      <c r="M422" s="38" t="s">
        <v>82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665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588" t="s">
        <v>666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>
      <c r="A427" s="63" t="s">
        <v>667</v>
      </c>
      <c r="B427" s="63" t="s">
        <v>668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89</v>
      </c>
      <c r="L427" s="37" t="s">
        <v>45</v>
      </c>
      <c r="M427" s="38" t="s">
        <v>82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669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597" t="s">
        <v>670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>
      <c r="A431" s="588" t="s">
        <v>670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72" t="s">
        <v>113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>
      <c r="A433" s="63" t="s">
        <v>671</v>
      </c>
      <c r="B433" s="63" t="s">
        <v>672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673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674</v>
      </c>
      <c r="B434" s="63" t="s">
        <v>675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676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677</v>
      </c>
      <c r="B435" s="63" t="s">
        <v>678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88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679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680</v>
      </c>
      <c r="B436" s="63" t="s">
        <v>681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118</v>
      </c>
      <c r="L436" s="37" t="s">
        <v>45</v>
      </c>
      <c r="M436" s="38" t="s">
        <v>117</v>
      </c>
      <c r="N436" s="38"/>
      <c r="O436" s="37">
        <v>60</v>
      </c>
      <c r="P436" s="624" t="s">
        <v>682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750</v>
      </c>
      <c r="Y436" s="55">
        <f t="shared" si="58"/>
        <v>755.04000000000008</v>
      </c>
      <c r="Z436" s="41">
        <f t="shared" si="59"/>
        <v>1.71028</v>
      </c>
      <c r="AA436" s="68" t="s">
        <v>45</v>
      </c>
      <c r="AB436" s="69" t="s">
        <v>45</v>
      </c>
      <c r="AC436" s="492" t="s">
        <v>683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801.13636363636363</v>
      </c>
      <c r="BN436" s="78">
        <f t="shared" si="61"/>
        <v>806.5200000000001</v>
      </c>
      <c r="BO436" s="78">
        <f t="shared" si="62"/>
        <v>1.3658216783216783</v>
      </c>
      <c r="BP436" s="78">
        <f t="shared" si="63"/>
        <v>1.375</v>
      </c>
    </row>
    <row r="437" spans="1:68" ht="16.5" customHeight="1">
      <c r="A437" s="63" t="s">
        <v>684</v>
      </c>
      <c r="B437" s="63" t="s">
        <v>685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118</v>
      </c>
      <c r="L437" s="37" t="s">
        <v>45</v>
      </c>
      <c r="M437" s="38" t="s">
        <v>117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686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687</v>
      </c>
      <c r="B438" s="63" t="s">
        <v>688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118</v>
      </c>
      <c r="L438" s="37" t="s">
        <v>45</v>
      </c>
      <c r="M438" s="38" t="s">
        <v>117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120</v>
      </c>
      <c r="Y438" s="55">
        <f t="shared" si="58"/>
        <v>121.44000000000001</v>
      </c>
      <c r="Z438" s="41">
        <f t="shared" si="59"/>
        <v>0.27507999999999999</v>
      </c>
      <c r="AA438" s="68" t="s">
        <v>45</v>
      </c>
      <c r="AB438" s="69" t="s">
        <v>45</v>
      </c>
      <c r="AC438" s="496" t="s">
        <v>689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128.18181818181816</v>
      </c>
      <c r="BN438" s="78">
        <f t="shared" si="61"/>
        <v>129.72</v>
      </c>
      <c r="BO438" s="78">
        <f t="shared" si="62"/>
        <v>0.21853146853146854</v>
      </c>
      <c r="BP438" s="78">
        <f t="shared" si="63"/>
        <v>0.22115384615384617</v>
      </c>
    </row>
    <row r="439" spans="1:68" ht="16.5" customHeight="1">
      <c r="A439" s="63" t="s">
        <v>690</v>
      </c>
      <c r="B439" s="63" t="s">
        <v>691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118</v>
      </c>
      <c r="L439" s="37" t="s">
        <v>45</v>
      </c>
      <c r="M439" s="38" t="s">
        <v>88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692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693</v>
      </c>
      <c r="B440" s="63" t="s">
        <v>694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89</v>
      </c>
      <c r="L440" s="37" t="s">
        <v>45</v>
      </c>
      <c r="M440" s="38" t="s">
        <v>88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673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695</v>
      </c>
      <c r="B441" s="63" t="s">
        <v>696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121</v>
      </c>
      <c r="L441" s="37" t="s">
        <v>45</v>
      </c>
      <c r="M441" s="38" t="s">
        <v>117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697</v>
      </c>
      <c r="B442" s="63" t="s">
        <v>698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121</v>
      </c>
      <c r="L442" s="37" t="s">
        <v>45</v>
      </c>
      <c r="M442" s="38" t="s">
        <v>117</v>
      </c>
      <c r="N442" s="38"/>
      <c r="O442" s="37">
        <v>60</v>
      </c>
      <c r="P442" s="620" t="s">
        <v>699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700</v>
      </c>
      <c r="B443" s="63" t="s">
        <v>701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121</v>
      </c>
      <c r="L443" s="37" t="s">
        <v>45</v>
      </c>
      <c r="M443" s="38" t="s">
        <v>117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702</v>
      </c>
      <c r="B444" s="63" t="s">
        <v>703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89</v>
      </c>
      <c r="L444" s="37" t="s">
        <v>45</v>
      </c>
      <c r="M444" s="38" t="s">
        <v>117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689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704</v>
      </c>
      <c r="B445" s="63" t="s">
        <v>705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121</v>
      </c>
      <c r="L445" s="37" t="s">
        <v>45</v>
      </c>
      <c r="M445" s="38" t="s">
        <v>117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689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704</v>
      </c>
      <c r="B446" s="63" t="s">
        <v>706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121</v>
      </c>
      <c r="L446" s="37" t="s">
        <v>45</v>
      </c>
      <c r="M446" s="38" t="s">
        <v>117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689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164.77272727272725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166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1.98536</v>
      </c>
      <c r="AA447" s="67"/>
      <c r="AB447" s="67"/>
      <c r="AC447" s="67"/>
    </row>
    <row r="448" spans="1:68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870</v>
      </c>
      <c r="Y448" s="43">
        <f>IFERROR(SUM(Y433:Y446),"0")</f>
        <v>876.48000000000013</v>
      </c>
      <c r="Z448" s="42"/>
      <c r="AA448" s="67"/>
      <c r="AB448" s="67"/>
      <c r="AC448" s="67"/>
    </row>
    <row r="449" spans="1:68" ht="14.25" customHeight="1">
      <c r="A449" s="572" t="s">
        <v>149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>
      <c r="A450" s="63" t="s">
        <v>707</v>
      </c>
      <c r="B450" s="63" t="s">
        <v>708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88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130</v>
      </c>
      <c r="Y450" s="55">
        <f>IFERROR(IF(X450="",0,CEILING((X450/$H450),1)*$H450),"")</f>
        <v>132</v>
      </c>
      <c r="Z450" s="41">
        <f>IFERROR(IF(Y450=0,"",ROUNDUP(Y450/H450,0)*0.01196),"")</f>
        <v>0.29899999999999999</v>
      </c>
      <c r="AA450" s="68" t="s">
        <v>45</v>
      </c>
      <c r="AB450" s="69" t="s">
        <v>45</v>
      </c>
      <c r="AC450" s="514" t="s">
        <v>709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138.86363636363635</v>
      </c>
      <c r="BN450" s="78">
        <f>IFERROR(Y450*I450/H450,"0")</f>
        <v>140.99999999999997</v>
      </c>
      <c r="BO450" s="78">
        <f>IFERROR(1/J450*(X450/H450),"0")</f>
        <v>0.23674242424242425</v>
      </c>
      <c r="BP450" s="78">
        <f>IFERROR(1/J450*(Y450/H450),"0")</f>
        <v>0.24038461538461539</v>
      </c>
    </row>
    <row r="451" spans="1:68" ht="16.5" customHeight="1">
      <c r="A451" s="63" t="s">
        <v>710</v>
      </c>
      <c r="B451" s="63" t="s">
        <v>711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89</v>
      </c>
      <c r="L451" s="37" t="s">
        <v>45</v>
      </c>
      <c r="M451" s="38" t="s">
        <v>88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709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712</v>
      </c>
      <c r="B452" s="63" t="s">
        <v>713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121</v>
      </c>
      <c r="L452" s="37" t="s">
        <v>45</v>
      </c>
      <c r="M452" s="38" t="s">
        <v>117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709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24.621212121212121</v>
      </c>
      <c r="Y453" s="43">
        <f>IFERROR(Y450/H450,"0")+IFERROR(Y451/H451,"0")+IFERROR(Y452/H452,"0")</f>
        <v>25</v>
      </c>
      <c r="Z453" s="43">
        <f>IFERROR(IF(Z450="",0,Z450),"0")+IFERROR(IF(Z451="",0,Z451),"0")+IFERROR(IF(Z452="",0,Z452),"0")</f>
        <v>0.29899999999999999</v>
      </c>
      <c r="AA453" s="67"/>
      <c r="AB453" s="67"/>
      <c r="AC453" s="67"/>
    </row>
    <row r="454" spans="1:68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130</v>
      </c>
      <c r="Y454" s="43">
        <f>IFERROR(SUM(Y450:Y452),"0")</f>
        <v>132</v>
      </c>
      <c r="Z454" s="42"/>
      <c r="AA454" s="67"/>
      <c r="AB454" s="67"/>
      <c r="AC454" s="67"/>
    </row>
    <row r="455" spans="1:68" ht="14.25" customHeight="1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>
      <c r="A456" s="63" t="s">
        <v>714</v>
      </c>
      <c r="B456" s="63" t="s">
        <v>715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118</v>
      </c>
      <c r="L456" s="37" t="s">
        <v>45</v>
      </c>
      <c r="M456" s="38" t="s">
        <v>117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120</v>
      </c>
      <c r="Y456" s="55">
        <f t="shared" ref="Y456:Y462" si="64">IFERROR(IF(X456="",0,CEILING((X456/$H456),1)*$H456),"")</f>
        <v>121.44000000000001</v>
      </c>
      <c r="Z456" s="41">
        <f>IFERROR(IF(Y456=0,"",ROUNDUP(Y456/H456,0)*0.01196),"")</f>
        <v>0.27507999999999999</v>
      </c>
      <c r="AA456" s="68" t="s">
        <v>45</v>
      </c>
      <c r="AB456" s="69" t="s">
        <v>45</v>
      </c>
      <c r="AC456" s="520" t="s">
        <v>716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128.18181818181816</v>
      </c>
      <c r="BN456" s="78">
        <f t="shared" ref="BN456:BN462" si="66">IFERROR(Y456*I456/H456,"0")</f>
        <v>129.72</v>
      </c>
      <c r="BO456" s="78">
        <f t="shared" ref="BO456:BO462" si="67">IFERROR(1/J456*(X456/H456),"0")</f>
        <v>0.21853146853146854</v>
      </c>
      <c r="BP456" s="78">
        <f t="shared" ref="BP456:BP462" si="68">IFERROR(1/J456*(Y456/H456),"0")</f>
        <v>0.22115384615384617</v>
      </c>
    </row>
    <row r="457" spans="1:68" ht="27" customHeight="1">
      <c r="A457" s="63" t="s">
        <v>717</v>
      </c>
      <c r="B457" s="63" t="s">
        <v>718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82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80</v>
      </c>
      <c r="Y457" s="55">
        <f t="shared" si="64"/>
        <v>84.48</v>
      </c>
      <c r="Z457" s="41">
        <f>IFERROR(IF(Y457=0,"",ROUNDUP(Y457/H457,0)*0.01196),"")</f>
        <v>0.19136</v>
      </c>
      <c r="AA457" s="68" t="s">
        <v>45</v>
      </c>
      <c r="AB457" s="69" t="s">
        <v>45</v>
      </c>
      <c r="AC457" s="522" t="s">
        <v>719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85.454545454545453</v>
      </c>
      <c r="BN457" s="78">
        <f t="shared" si="66"/>
        <v>90.24</v>
      </c>
      <c r="BO457" s="78">
        <f t="shared" si="67"/>
        <v>0.14568764568764569</v>
      </c>
      <c r="BP457" s="78">
        <f t="shared" si="68"/>
        <v>0.15384615384615385</v>
      </c>
    </row>
    <row r="458" spans="1:68" ht="27" customHeight="1">
      <c r="A458" s="63" t="s">
        <v>720</v>
      </c>
      <c r="B458" s="63" t="s">
        <v>721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82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80</v>
      </c>
      <c r="Y458" s="55">
        <f t="shared" si="64"/>
        <v>84.48</v>
      </c>
      <c r="Z458" s="41">
        <f>IFERROR(IF(Y458=0,"",ROUNDUP(Y458/H458,0)*0.01196),"")</f>
        <v>0.19136</v>
      </c>
      <c r="AA458" s="68" t="s">
        <v>45</v>
      </c>
      <c r="AB458" s="69" t="s">
        <v>45</v>
      </c>
      <c r="AC458" s="524" t="s">
        <v>722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85.454545454545453</v>
      </c>
      <c r="BN458" s="78">
        <f t="shared" si="66"/>
        <v>90.24</v>
      </c>
      <c r="BO458" s="78">
        <f t="shared" si="67"/>
        <v>0.14568764568764569</v>
      </c>
      <c r="BP458" s="78">
        <f t="shared" si="68"/>
        <v>0.15384615384615385</v>
      </c>
    </row>
    <row r="459" spans="1:68" ht="27" customHeight="1">
      <c r="A459" s="63" t="s">
        <v>723</v>
      </c>
      <c r="B459" s="63" t="s">
        <v>724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121</v>
      </c>
      <c r="L459" s="37" t="s">
        <v>45</v>
      </c>
      <c r="M459" s="38" t="s">
        <v>117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716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723</v>
      </c>
      <c r="B460" s="63" t="s">
        <v>725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121</v>
      </c>
      <c r="L460" s="37" t="s">
        <v>45</v>
      </c>
      <c r="M460" s="38" t="s">
        <v>117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716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726</v>
      </c>
      <c r="B461" s="63" t="s">
        <v>727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121</v>
      </c>
      <c r="L461" s="37" t="s">
        <v>45</v>
      </c>
      <c r="M461" s="38" t="s">
        <v>82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719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728</v>
      </c>
      <c r="B462" s="63" t="s">
        <v>729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121</v>
      </c>
      <c r="L462" s="37" t="s">
        <v>45</v>
      </c>
      <c r="M462" s="38" t="s">
        <v>82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53.030303030303024</v>
      </c>
      <c r="Y463" s="43">
        <f>IFERROR(Y456/H456,"0")+IFERROR(Y457/H457,"0")+IFERROR(Y458/H458,"0")+IFERROR(Y459/H459,"0")+IFERROR(Y460/H460,"0")+IFERROR(Y461/H461,"0")+IFERROR(Y462/H462,"0")</f>
        <v>55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0.65779999999999994</v>
      </c>
      <c r="AA463" s="67"/>
      <c r="AB463" s="67"/>
      <c r="AC463" s="67"/>
    </row>
    <row r="464" spans="1:68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280</v>
      </c>
      <c r="Y464" s="43">
        <f>IFERROR(SUM(Y456:Y462),"0")</f>
        <v>290.40000000000003</v>
      </c>
      <c r="Z464" s="42"/>
      <c r="AA464" s="67"/>
      <c r="AB464" s="67"/>
      <c r="AC464" s="67"/>
    </row>
    <row r="465" spans="1:68" ht="14.25" customHeight="1">
      <c r="A465" s="572" t="s">
        <v>84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>
      <c r="A466" s="63" t="s">
        <v>730</v>
      </c>
      <c r="B466" s="63" t="s">
        <v>731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118</v>
      </c>
      <c r="L466" s="37" t="s">
        <v>45</v>
      </c>
      <c r="M466" s="38" t="s">
        <v>88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732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733</v>
      </c>
      <c r="B467" s="63" t="s">
        <v>734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118</v>
      </c>
      <c r="L467" s="37" t="s">
        <v>45</v>
      </c>
      <c r="M467" s="38" t="s">
        <v>88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735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736</v>
      </c>
      <c r="B468" s="63" t="s">
        <v>737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89</v>
      </c>
      <c r="L468" s="37" t="s">
        <v>45</v>
      </c>
      <c r="M468" s="38" t="s">
        <v>88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738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597" t="s">
        <v>739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>
      <c r="A472" s="588" t="s">
        <v>739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>
      <c r="A473" s="572" t="s">
        <v>113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>
      <c r="A474" s="63" t="s">
        <v>740</v>
      </c>
      <c r="B474" s="63" t="s">
        <v>741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118</v>
      </c>
      <c r="L474" s="37" t="s">
        <v>45</v>
      </c>
      <c r="M474" s="38" t="s">
        <v>88</v>
      </c>
      <c r="N474" s="38"/>
      <c r="O474" s="37">
        <v>55</v>
      </c>
      <c r="P474" s="59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742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743</v>
      </c>
      <c r="B475" s="63" t="s">
        <v>744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59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746</v>
      </c>
      <c r="B476" s="63" t="s">
        <v>747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118</v>
      </c>
      <c r="L476" s="37" t="s">
        <v>45</v>
      </c>
      <c r="M476" s="38" t="s">
        <v>117</v>
      </c>
      <c r="N476" s="38"/>
      <c r="O476" s="37">
        <v>50</v>
      </c>
      <c r="P476" s="60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30</v>
      </c>
      <c r="Y476" s="55">
        <f>IFERROR(IF(X476="",0,CEILING((X476/$H476),1)*$H476),"")</f>
        <v>36</v>
      </c>
      <c r="Z476" s="41">
        <f>IFERROR(IF(Y476=0,"",ROUNDUP(Y476/H476,0)*0.01898),"")</f>
        <v>5.6940000000000004E-2</v>
      </c>
      <c r="AA476" s="68" t="s">
        <v>45</v>
      </c>
      <c r="AB476" s="69" t="s">
        <v>45</v>
      </c>
      <c r="AC476" s="544" t="s">
        <v>748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31.087500000000002</v>
      </c>
      <c r="BN476" s="78">
        <f>IFERROR(Y476*I476/H476,"0")</f>
        <v>37.305</v>
      </c>
      <c r="BO476" s="78">
        <f>IFERROR(1/J476*(X476/H476),"0")</f>
        <v>3.90625E-2</v>
      </c>
      <c r="BP476" s="78">
        <f>IFERROR(1/J476*(Y476/H476),"0")</f>
        <v>4.6875E-2</v>
      </c>
    </row>
    <row r="477" spans="1:68" ht="27" customHeight="1">
      <c r="A477" s="63" t="s">
        <v>749</v>
      </c>
      <c r="B477" s="63" t="s">
        <v>750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121</v>
      </c>
      <c r="L477" s="37" t="s">
        <v>45</v>
      </c>
      <c r="M477" s="38" t="s">
        <v>88</v>
      </c>
      <c r="N477" s="38"/>
      <c r="O477" s="37">
        <v>55</v>
      </c>
      <c r="P477" s="59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742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2.5</v>
      </c>
      <c r="Y478" s="43">
        <f>IFERROR(Y474/H474,"0")+IFERROR(Y475/H475,"0")+IFERROR(Y476/H476,"0")+IFERROR(Y477/H477,"0")</f>
        <v>3</v>
      </c>
      <c r="Z478" s="43">
        <f>IFERROR(IF(Z474="",0,Z474),"0")+IFERROR(IF(Z475="",0,Z475),"0")+IFERROR(IF(Z476="",0,Z476),"0")+IFERROR(IF(Z477="",0,Z477),"0")</f>
        <v>5.6940000000000004E-2</v>
      </c>
      <c r="AA478" s="67"/>
      <c r="AB478" s="67"/>
      <c r="AC478" s="67"/>
    </row>
    <row r="479" spans="1:68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30</v>
      </c>
      <c r="Y479" s="43">
        <f>IFERROR(SUM(Y474:Y477),"0")</f>
        <v>36</v>
      </c>
      <c r="Z479" s="42"/>
      <c r="AA479" s="67"/>
      <c r="AB479" s="67"/>
      <c r="AC479" s="67"/>
    </row>
    <row r="480" spans="1:68" ht="14.25" customHeight="1">
      <c r="A480" s="572" t="s">
        <v>149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>
      <c r="A481" s="63" t="s">
        <v>751</v>
      </c>
      <c r="B481" s="63" t="s">
        <v>752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118</v>
      </c>
      <c r="L481" s="37" t="s">
        <v>45</v>
      </c>
      <c r="M481" s="38" t="s">
        <v>117</v>
      </c>
      <c r="N481" s="38"/>
      <c r="O481" s="37">
        <v>50</v>
      </c>
      <c r="P481" s="59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753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754</v>
      </c>
      <c r="B482" s="63" t="s">
        <v>755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118</v>
      </c>
      <c r="L482" s="37" t="s">
        <v>45</v>
      </c>
      <c r="M482" s="38" t="s">
        <v>117</v>
      </c>
      <c r="N482" s="38"/>
      <c r="O482" s="37">
        <v>50</v>
      </c>
      <c r="P482" s="596" t="s">
        <v>756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757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758</v>
      </c>
      <c r="B483" s="63" t="s">
        <v>759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121</v>
      </c>
      <c r="L483" s="37" t="s">
        <v>45</v>
      </c>
      <c r="M483" s="38" t="s">
        <v>117</v>
      </c>
      <c r="N483" s="38"/>
      <c r="O483" s="37">
        <v>50</v>
      </c>
      <c r="P483" s="59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760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>
      <c r="A487" s="63" t="s">
        <v>761</v>
      </c>
      <c r="B487" s="63" t="s">
        <v>762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121</v>
      </c>
      <c r="L487" s="37" t="s">
        <v>45</v>
      </c>
      <c r="M487" s="38" t="s">
        <v>82</v>
      </c>
      <c r="N487" s="38"/>
      <c r="O487" s="37">
        <v>40</v>
      </c>
      <c r="P487" s="59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20</v>
      </c>
      <c r="Y487" s="55">
        <f>IFERROR(IF(X487="",0,CEILING((X487/$H487),1)*$H487),"")</f>
        <v>21</v>
      </c>
      <c r="Z487" s="41">
        <f>IFERROR(IF(Y487=0,"",ROUNDUP(Y487/H487,0)*0.00902),"")</f>
        <v>4.5100000000000001E-2</v>
      </c>
      <c r="AA487" s="68" t="s">
        <v>45</v>
      </c>
      <c r="AB487" s="69" t="s">
        <v>45</v>
      </c>
      <c r="AC487" s="554" t="s">
        <v>763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21.285714285714281</v>
      </c>
      <c r="BN487" s="78">
        <f>IFERROR(Y487*I487/H487,"0")</f>
        <v>22.349999999999998</v>
      </c>
      <c r="BO487" s="78">
        <f>IFERROR(1/J487*(X487/H487),"0")</f>
        <v>3.6075036075036072E-2</v>
      </c>
      <c r="BP487" s="78">
        <f>IFERROR(1/J487*(Y487/H487),"0")</f>
        <v>3.787878787878788E-2</v>
      </c>
    </row>
    <row r="488" spans="1:68" ht="27" customHeight="1">
      <c r="A488" s="63" t="s">
        <v>764</v>
      </c>
      <c r="B488" s="63" t="s">
        <v>765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121</v>
      </c>
      <c r="L488" s="37" t="s">
        <v>45</v>
      </c>
      <c r="M488" s="38" t="s">
        <v>82</v>
      </c>
      <c r="N488" s="38"/>
      <c r="O488" s="37">
        <v>40</v>
      </c>
      <c r="P488" s="59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766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4.7619047619047619</v>
      </c>
      <c r="Y489" s="43">
        <f>IFERROR(Y487/H487,"0")+IFERROR(Y488/H488,"0")</f>
        <v>5</v>
      </c>
      <c r="Z489" s="43">
        <f>IFERROR(IF(Z487="",0,Z487),"0")+IFERROR(IF(Z488="",0,Z488),"0")</f>
        <v>4.5100000000000001E-2</v>
      </c>
      <c r="AA489" s="67"/>
      <c r="AB489" s="67"/>
      <c r="AC489" s="67"/>
    </row>
    <row r="490" spans="1:68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20</v>
      </c>
      <c r="Y490" s="43">
        <f>IFERROR(SUM(Y487:Y488),"0")</f>
        <v>21</v>
      </c>
      <c r="Z490" s="42"/>
      <c r="AA490" s="67"/>
      <c r="AB490" s="67"/>
      <c r="AC490" s="67"/>
    </row>
    <row r="491" spans="1:68" ht="14.25" customHeight="1">
      <c r="A491" s="572" t="s">
        <v>84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>
      <c r="A492" s="63" t="s">
        <v>767</v>
      </c>
      <c r="B492" s="63" t="s">
        <v>768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118</v>
      </c>
      <c r="L492" s="37" t="s">
        <v>45</v>
      </c>
      <c r="M492" s="38" t="s">
        <v>104</v>
      </c>
      <c r="N492" s="38"/>
      <c r="O492" s="37">
        <v>45</v>
      </c>
      <c r="P492" s="58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769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770</v>
      </c>
      <c r="B493" s="63" t="s">
        <v>771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89</v>
      </c>
      <c r="L493" s="37" t="s">
        <v>45</v>
      </c>
      <c r="M493" s="38" t="s">
        <v>104</v>
      </c>
      <c r="N493" s="38"/>
      <c r="O493" s="37">
        <v>45</v>
      </c>
      <c r="P493" s="59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769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572" t="s">
        <v>184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>
      <c r="A497" s="63" t="s">
        <v>772</v>
      </c>
      <c r="B497" s="63" t="s">
        <v>773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118</v>
      </c>
      <c r="L497" s="37" t="s">
        <v>45</v>
      </c>
      <c r="M497" s="38" t="s">
        <v>88</v>
      </c>
      <c r="N497" s="38"/>
      <c r="O497" s="37">
        <v>40</v>
      </c>
      <c r="P497" s="58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774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775</v>
      </c>
      <c r="B498" s="63" t="s">
        <v>776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118</v>
      </c>
      <c r="L498" s="37" t="s">
        <v>45</v>
      </c>
      <c r="M498" s="38" t="s">
        <v>88</v>
      </c>
      <c r="N498" s="38"/>
      <c r="O498" s="37">
        <v>40</v>
      </c>
      <c r="P498" s="58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777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588" t="s">
        <v>778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>
      <c r="A502" s="572" t="s">
        <v>149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>
      <c r="A503" s="63" t="s">
        <v>779</v>
      </c>
      <c r="B503" s="63" t="s">
        <v>780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574" t="s">
        <v>781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782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18005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18132.62</v>
      </c>
      <c r="Z506" s="42"/>
      <c r="AA506" s="67"/>
      <c r="AB506" s="67"/>
      <c r="AC506" s="67"/>
    </row>
    <row r="507" spans="1:68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18849.434589960092</v>
      </c>
      <c r="Y507" s="43">
        <f>IFERROR(SUM(BN22:BN503),"0")</f>
        <v>18984.345000000001</v>
      </c>
      <c r="Z507" s="42"/>
      <c r="AA507" s="67"/>
      <c r="AB507" s="67"/>
      <c r="AC507" s="67"/>
    </row>
    <row r="508" spans="1:68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29</v>
      </c>
      <c r="Y508" s="44">
        <f>ROUNDUP(SUM(BP22:BP503),0)</f>
        <v>30</v>
      </c>
      <c r="Z508" s="42"/>
      <c r="AA508" s="67"/>
      <c r="AB508" s="67"/>
      <c r="AC508" s="67"/>
    </row>
    <row r="509" spans="1:68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19574.434589960092</v>
      </c>
      <c r="Y509" s="43">
        <f>GrossWeightTotalR+PalletQtyTotalR*25</f>
        <v>19734.345000000001</v>
      </c>
      <c r="Z509" s="42"/>
      <c r="AA509" s="67"/>
      <c r="AB509" s="67"/>
      <c r="AC509" s="67"/>
    </row>
    <row r="510" spans="1:68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2103.2250745898691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2123</v>
      </c>
      <c r="Z510" s="42"/>
      <c r="AA510" s="67"/>
      <c r="AB510" s="67"/>
      <c r="AC510" s="67"/>
    </row>
    <row r="511" spans="1:68" ht="14.25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33.33258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568" t="s">
        <v>111</v>
      </c>
      <c r="D513" s="568" t="s">
        <v>111</v>
      </c>
      <c r="E513" s="568" t="s">
        <v>111</v>
      </c>
      <c r="F513" s="568" t="s">
        <v>111</v>
      </c>
      <c r="G513" s="568" t="s">
        <v>111</v>
      </c>
      <c r="H513" s="568" t="s">
        <v>111</v>
      </c>
      <c r="I513" s="568" t="s">
        <v>270</v>
      </c>
      <c r="J513" s="568" t="s">
        <v>270</v>
      </c>
      <c r="K513" s="568" t="s">
        <v>270</v>
      </c>
      <c r="L513" s="568" t="s">
        <v>270</v>
      </c>
      <c r="M513" s="568" t="s">
        <v>270</v>
      </c>
      <c r="N513" s="569"/>
      <c r="O513" s="568" t="s">
        <v>270</v>
      </c>
      <c r="P513" s="568" t="s">
        <v>270</v>
      </c>
      <c r="Q513" s="568" t="s">
        <v>270</v>
      </c>
      <c r="R513" s="568" t="s">
        <v>270</v>
      </c>
      <c r="S513" s="568" t="s">
        <v>270</v>
      </c>
      <c r="T513" s="568" t="s">
        <v>559</v>
      </c>
      <c r="U513" s="568" t="s">
        <v>559</v>
      </c>
      <c r="V513" s="568" t="s">
        <v>614</v>
      </c>
      <c r="W513" s="568" t="s">
        <v>614</v>
      </c>
      <c r="X513" s="568" t="s">
        <v>614</v>
      </c>
      <c r="Y513" s="568" t="s">
        <v>614</v>
      </c>
      <c r="Z513" s="85" t="s">
        <v>670</v>
      </c>
      <c r="AA513" s="568" t="s">
        <v>739</v>
      </c>
      <c r="AB513" s="568" t="s">
        <v>739</v>
      </c>
      <c r="AC513" s="60"/>
      <c r="AF513" s="1"/>
    </row>
    <row r="514" spans="1:32" ht="14.25" customHeight="1" thickTop="1">
      <c r="A514" s="570" t="s">
        <v>10</v>
      </c>
      <c r="B514" s="568" t="s">
        <v>77</v>
      </c>
      <c r="C514" s="568" t="s">
        <v>112</v>
      </c>
      <c r="D514" s="568" t="s">
        <v>129</v>
      </c>
      <c r="E514" s="568" t="s">
        <v>191</v>
      </c>
      <c r="F514" s="568" t="s">
        <v>213</v>
      </c>
      <c r="G514" s="568" t="s">
        <v>246</v>
      </c>
      <c r="H514" s="568" t="s">
        <v>111</v>
      </c>
      <c r="I514" s="568" t="s">
        <v>271</v>
      </c>
      <c r="J514" s="568" t="s">
        <v>311</v>
      </c>
      <c r="K514" s="568" t="s">
        <v>372</v>
      </c>
      <c r="L514" s="568" t="s">
        <v>412</v>
      </c>
      <c r="M514" s="568" t="s">
        <v>428</v>
      </c>
      <c r="N514" s="1"/>
      <c r="O514" s="568" t="s">
        <v>442</v>
      </c>
      <c r="P514" s="568" t="s">
        <v>452</v>
      </c>
      <c r="Q514" s="568" t="s">
        <v>459</v>
      </c>
      <c r="R514" s="568" t="s">
        <v>464</v>
      </c>
      <c r="S514" s="568" t="s">
        <v>549</v>
      </c>
      <c r="T514" s="568" t="s">
        <v>560</v>
      </c>
      <c r="U514" s="568" t="s">
        <v>594</v>
      </c>
      <c r="V514" s="568" t="s">
        <v>615</v>
      </c>
      <c r="W514" s="568" t="s">
        <v>647</v>
      </c>
      <c r="X514" s="568" t="s">
        <v>662</v>
      </c>
      <c r="Y514" s="568" t="s">
        <v>666</v>
      </c>
      <c r="Z514" s="568" t="s">
        <v>670</v>
      </c>
      <c r="AA514" s="568" t="s">
        <v>739</v>
      </c>
      <c r="AB514" s="568" t="s">
        <v>778</v>
      </c>
      <c r="AC514" s="60"/>
      <c r="AF514" s="1"/>
    </row>
    <row r="515" spans="1:32" ht="13.5" thickBot="1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58.800000000000004</v>
      </c>
      <c r="E516" s="52">
        <f>IFERROR(Y89*1,"0")+IFERROR(Y90*1,"0")+IFERROR(Y91*1,"0")+IFERROR(Y95*1,"0")+IFERROR(Y96*1,"0")+IFERROR(Y97*1,"0")+IFERROR(Y98*1,"0")+IFERROR(Y99*1,"0")</f>
        <v>72.899999999999991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140.39999999999998</v>
      </c>
      <c r="G516" s="52">
        <f>IFERROR(Y130*1,"0")+IFERROR(Y131*1,"0")+IFERROR(Y135*1,"0")+IFERROR(Y136*1,"0")+IFERROR(Y140*1,"0")+IFERROR(Y141*1,"0")</f>
        <v>136.63999999999999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134.4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2387.1000000000004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4025.4</v>
      </c>
      <c r="S516" s="52">
        <f>IFERROR(Y337*1,"0")+IFERROR(Y338*1,"0")+IFERROR(Y339*1,"0")</f>
        <v>56.699999999999996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9225</v>
      </c>
      <c r="U516" s="52">
        <f>IFERROR(Y370*1,"0")+IFERROR(Y371*1,"0")+IFERROR(Y372*1,"0")+IFERROR(Y376*1,"0")+IFERROR(Y380*1,"0")+IFERROR(Y381*1,"0")+IFERROR(Y385*1,"0")</f>
        <v>274.8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210.6</v>
      </c>
      <c r="W516" s="52">
        <f>IFERROR(Y410*1,"0")+IFERROR(Y414*1,"0")+IFERROR(Y415*1,"0")+IFERROR(Y416*1,"0")+IFERROR(Y417*1,"0")</f>
        <v>54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1298.8800000000001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57</v>
      </c>
      <c r="AB516" s="52">
        <f>IFERROR(Y503*1,"0")</f>
        <v>0</v>
      </c>
      <c r="AC516" s="60"/>
      <c r="AF516" s="1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783</v>
      </c>
      <c r="H1" s="9"/>
    </row>
    <row r="3" spans="2:8">
      <c r="B3" s="53" t="s">
        <v>784</v>
      </c>
      <c r="C3" s="53" t="s">
        <v>45</v>
      </c>
      <c r="D3" s="53" t="s">
        <v>45</v>
      </c>
      <c r="E3" s="53" t="s">
        <v>45</v>
      </c>
    </row>
    <row r="4" spans="2:8">
      <c r="B4" s="53" t="s">
        <v>785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786</v>
      </c>
      <c r="D6" s="53" t="s">
        <v>787</v>
      </c>
      <c r="E6" s="53" t="s">
        <v>45</v>
      </c>
    </row>
    <row r="8" spans="2:8">
      <c r="B8" s="53" t="s">
        <v>76</v>
      </c>
      <c r="C8" s="53" t="s">
        <v>786</v>
      </c>
      <c r="D8" s="53" t="s">
        <v>45</v>
      </c>
      <c r="E8" s="53" t="s">
        <v>45</v>
      </c>
    </row>
    <row r="10" spans="2:8">
      <c r="B10" s="53" t="s">
        <v>788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789</v>
      </c>
      <c r="C11" s="53" t="s">
        <v>45</v>
      </c>
      <c r="D11" s="53" t="s">
        <v>45</v>
      </c>
      <c r="E11" s="53" t="s">
        <v>45</v>
      </c>
    </row>
    <row r="12" spans="2:8">
      <c r="B12" s="53" t="s">
        <v>790</v>
      </c>
      <c r="C12" s="53" t="s">
        <v>45</v>
      </c>
      <c r="D12" s="53" t="s">
        <v>45</v>
      </c>
      <c r="E12" s="53" t="s">
        <v>45</v>
      </c>
    </row>
    <row r="13" spans="2:8">
      <c r="B13" s="53" t="s">
        <v>791</v>
      </c>
      <c r="C13" s="53" t="s">
        <v>45</v>
      </c>
      <c r="D13" s="53" t="s">
        <v>45</v>
      </c>
      <c r="E13" s="53" t="s">
        <v>45</v>
      </c>
    </row>
    <row r="14" spans="2:8">
      <c r="B14" s="53" t="s">
        <v>792</v>
      </c>
      <c r="C14" s="53" t="s">
        <v>45</v>
      </c>
      <c r="D14" s="53" t="s">
        <v>45</v>
      </c>
      <c r="E14" s="53" t="s">
        <v>45</v>
      </c>
    </row>
    <row r="15" spans="2:8">
      <c r="B15" s="53" t="s">
        <v>793</v>
      </c>
      <c r="C15" s="53" t="s">
        <v>45</v>
      </c>
      <c r="D15" s="53" t="s">
        <v>45</v>
      </c>
      <c r="E15" s="53" t="s">
        <v>45</v>
      </c>
    </row>
    <row r="16" spans="2:8">
      <c r="B16" s="53" t="s">
        <v>794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795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796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797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798</v>
      </c>
      <c r="C20" s="53" t="s">
        <v>45</v>
      </c>
      <c r="D20" s="53" t="s">
        <v>45</v>
      </c>
      <c r="E20" s="53" t="s">
        <v>45</v>
      </c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2025-08-26T07:35:48Z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