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23723C8-CB27-4FC7-B16C-73C30F8BA6B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X499" i="1"/>
  <c r="BP498" i="1"/>
  <c r="BO498" i="1"/>
  <c r="BN498" i="1"/>
  <c r="BM498" i="1"/>
  <c r="Z498" i="1"/>
  <c r="Y498" i="1"/>
  <c r="P498" i="1"/>
  <c r="BO497" i="1"/>
  <c r="BM497" i="1"/>
  <c r="Y497" i="1"/>
  <c r="P497" i="1"/>
  <c r="X495" i="1"/>
  <c r="X494" i="1"/>
  <c r="BO493" i="1"/>
  <c r="BM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O487" i="1"/>
  <c r="BM487" i="1"/>
  <c r="Y487" i="1"/>
  <c r="Y489" i="1" s="1"/>
  <c r="P487" i="1"/>
  <c r="X485" i="1"/>
  <c r="X484" i="1"/>
  <c r="BO483" i="1"/>
  <c r="BM483" i="1"/>
  <c r="Y483" i="1"/>
  <c r="P483" i="1"/>
  <c r="BO482" i="1"/>
  <c r="BM482" i="1"/>
  <c r="Y482" i="1"/>
  <c r="BO481" i="1"/>
  <c r="BM481" i="1"/>
  <c r="Y481" i="1"/>
  <c r="P481" i="1"/>
  <c r="X479" i="1"/>
  <c r="X478" i="1"/>
  <c r="BO477" i="1"/>
  <c r="BM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Z442" i="1"/>
  <c r="Y442" i="1"/>
  <c r="BP441" i="1"/>
  <c r="BO441" i="1"/>
  <c r="BN441" i="1"/>
  <c r="BM441" i="1"/>
  <c r="Z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X419" i="1"/>
  <c r="X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Y411" i="1"/>
  <c r="X411" i="1"/>
  <c r="BP410" i="1"/>
  <c r="BO410" i="1"/>
  <c r="BN410" i="1"/>
  <c r="BM410" i="1"/>
  <c r="Z410" i="1"/>
  <c r="Z411" i="1" s="1"/>
  <c r="Y410" i="1"/>
  <c r="P410" i="1"/>
  <c r="X407" i="1"/>
  <c r="X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O380" i="1"/>
  <c r="BM380" i="1"/>
  <c r="Y380" i="1"/>
  <c r="Y382" i="1" s="1"/>
  <c r="P380" i="1"/>
  <c r="X378" i="1"/>
  <c r="X377" i="1"/>
  <c r="BO376" i="1"/>
  <c r="BM376" i="1"/>
  <c r="Y376" i="1"/>
  <c r="P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7" i="1"/>
  <c r="X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P360" i="1"/>
  <c r="X358" i="1"/>
  <c r="Y357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X353" i="1"/>
  <c r="X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X341" i="1"/>
  <c r="X340" i="1"/>
  <c r="BO339" i="1"/>
  <c r="BM339" i="1"/>
  <c r="Y339" i="1"/>
  <c r="P339" i="1"/>
  <c r="BP338" i="1"/>
  <c r="BO338" i="1"/>
  <c r="BN338" i="1"/>
  <c r="BM338" i="1"/>
  <c r="Z338" i="1"/>
  <c r="Y338" i="1"/>
  <c r="P338" i="1"/>
  <c r="BO337" i="1"/>
  <c r="BM337" i="1"/>
  <c r="Y337" i="1"/>
  <c r="P337" i="1"/>
  <c r="X334" i="1"/>
  <c r="X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X328" i="1"/>
  <c r="X327" i="1"/>
  <c r="BO326" i="1"/>
  <c r="BM326" i="1"/>
  <c r="Y326" i="1"/>
  <c r="P326" i="1"/>
  <c r="BO325" i="1"/>
  <c r="BM325" i="1"/>
  <c r="Y325" i="1"/>
  <c r="P325" i="1"/>
  <c r="BO324" i="1"/>
  <c r="BM324" i="1"/>
  <c r="Y324" i="1"/>
  <c r="BO323" i="1"/>
  <c r="BM323" i="1"/>
  <c r="Y323" i="1"/>
  <c r="X321" i="1"/>
  <c r="X320" i="1"/>
  <c r="BP319" i="1"/>
  <c r="BO319" i="1"/>
  <c r="BN319" i="1"/>
  <c r="BM319" i="1"/>
  <c r="Z319" i="1"/>
  <c r="Y319" i="1"/>
  <c r="P319" i="1"/>
  <c r="BO318" i="1"/>
  <c r="BM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X307" i="1"/>
  <c r="X306" i="1"/>
  <c r="BO305" i="1"/>
  <c r="BM305" i="1"/>
  <c r="Y305" i="1"/>
  <c r="P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X297" i="1"/>
  <c r="X296" i="1"/>
  <c r="BO295" i="1"/>
  <c r="BM295" i="1"/>
  <c r="Y295" i="1"/>
  <c r="BP295" i="1" s="1"/>
  <c r="P295" i="1"/>
  <c r="BO294" i="1"/>
  <c r="BM294" i="1"/>
  <c r="Y294" i="1"/>
  <c r="P294" i="1"/>
  <c r="BO293" i="1"/>
  <c r="BM293" i="1"/>
  <c r="Y293" i="1"/>
  <c r="BP293" i="1" s="1"/>
  <c r="P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Q516" i="1" s="1"/>
  <c r="P284" i="1"/>
  <c r="X281" i="1"/>
  <c r="X280" i="1"/>
  <c r="BO279" i="1"/>
  <c r="BM279" i="1"/>
  <c r="Y279" i="1"/>
  <c r="Y280" i="1" s="1"/>
  <c r="P279" i="1"/>
  <c r="X277" i="1"/>
  <c r="X276" i="1"/>
  <c r="BO275" i="1"/>
  <c r="BM275" i="1"/>
  <c r="Y275" i="1"/>
  <c r="P516" i="1" s="1"/>
  <c r="P275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X265" i="1"/>
  <c r="X264" i="1"/>
  <c r="BO263" i="1"/>
  <c r="BM263" i="1"/>
  <c r="Y263" i="1"/>
  <c r="BP263" i="1" s="1"/>
  <c r="BO262" i="1"/>
  <c r="BM262" i="1"/>
  <c r="Y262" i="1"/>
  <c r="BP262" i="1" s="1"/>
  <c r="P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X257" i="1"/>
  <c r="X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BO242" i="1"/>
  <c r="BM242" i="1"/>
  <c r="Y242" i="1"/>
  <c r="P242" i="1"/>
  <c r="X240" i="1"/>
  <c r="X239" i="1"/>
  <c r="BO238" i="1"/>
  <c r="BM238" i="1"/>
  <c r="Y238" i="1"/>
  <c r="Y239" i="1" s="1"/>
  <c r="X236" i="1"/>
  <c r="X235" i="1"/>
  <c r="BO234" i="1"/>
  <c r="BM234" i="1"/>
  <c r="Y234" i="1"/>
  <c r="Z234" i="1" s="1"/>
  <c r="Z235" i="1" s="1"/>
  <c r="P234" i="1"/>
  <c r="X232" i="1"/>
  <c r="X231" i="1"/>
  <c r="BO230" i="1"/>
  <c r="BM230" i="1"/>
  <c r="Y230" i="1"/>
  <c r="BP230" i="1" s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P224" i="1"/>
  <c r="X221" i="1"/>
  <c r="X220" i="1"/>
  <c r="BO219" i="1"/>
  <c r="BM219" i="1"/>
  <c r="Y219" i="1"/>
  <c r="BP219" i="1" s="1"/>
  <c r="P219" i="1"/>
  <c r="BO218" i="1"/>
  <c r="BM218" i="1"/>
  <c r="Y218" i="1"/>
  <c r="Y221" i="1" s="1"/>
  <c r="P218" i="1"/>
  <c r="X216" i="1"/>
  <c r="X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P206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Y203" i="1" s="1"/>
  <c r="P195" i="1"/>
  <c r="X193" i="1"/>
  <c r="X192" i="1"/>
  <c r="BP191" i="1"/>
  <c r="BO191" i="1"/>
  <c r="BN191" i="1"/>
  <c r="BM191" i="1"/>
  <c r="Z191" i="1"/>
  <c r="Y191" i="1"/>
  <c r="P191" i="1"/>
  <c r="BO190" i="1"/>
  <c r="BM190" i="1"/>
  <c r="Y190" i="1"/>
  <c r="Y193" i="1" s="1"/>
  <c r="P190" i="1"/>
  <c r="X188" i="1"/>
  <c r="X187" i="1"/>
  <c r="BO186" i="1"/>
  <c r="BM186" i="1"/>
  <c r="Y186" i="1"/>
  <c r="BP186" i="1" s="1"/>
  <c r="P186" i="1"/>
  <c r="BO185" i="1"/>
  <c r="BM185" i="1"/>
  <c r="Y185" i="1"/>
  <c r="BP185" i="1" s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Y178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X153" i="1"/>
  <c r="BO152" i="1"/>
  <c r="BM152" i="1"/>
  <c r="Y152" i="1"/>
  <c r="BP152" i="1" s="1"/>
  <c r="P152" i="1"/>
  <c r="BO151" i="1"/>
  <c r="BM151" i="1"/>
  <c r="Y151" i="1"/>
  <c r="BP151" i="1" s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BP141" i="1" s="1"/>
  <c r="P141" i="1"/>
  <c r="BO140" i="1"/>
  <c r="BM140" i="1"/>
  <c r="Y140" i="1"/>
  <c r="Y143" i="1" s="1"/>
  <c r="P140" i="1"/>
  <c r="X138" i="1"/>
  <c r="X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X133" i="1"/>
  <c r="X132" i="1"/>
  <c r="BO131" i="1"/>
  <c r="BM131" i="1"/>
  <c r="Y131" i="1"/>
  <c r="BP131" i="1" s="1"/>
  <c r="P131" i="1"/>
  <c r="BO130" i="1"/>
  <c r="BM130" i="1"/>
  <c r="Y130" i="1"/>
  <c r="P130" i="1"/>
  <c r="X127" i="1"/>
  <c r="X126" i="1"/>
  <c r="BO125" i="1"/>
  <c r="BM125" i="1"/>
  <c r="Y125" i="1"/>
  <c r="BP125" i="1" s="1"/>
  <c r="P125" i="1"/>
  <c r="BO124" i="1"/>
  <c r="BM124" i="1"/>
  <c r="Y124" i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Y114" i="1" s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BP105" i="1" s="1"/>
  <c r="P105" i="1"/>
  <c r="BO104" i="1"/>
  <c r="BM104" i="1"/>
  <c r="Y104" i="1"/>
  <c r="BP104" i="1" s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6" i="1" s="1"/>
  <c r="P41" i="1"/>
  <c r="X37" i="1"/>
  <c r="X36" i="1"/>
  <c r="BO35" i="1"/>
  <c r="BM35" i="1"/>
  <c r="Y35" i="1"/>
  <c r="P35" i="1"/>
  <c r="X33" i="1"/>
  <c r="X32" i="1"/>
  <c r="BO31" i="1"/>
  <c r="BM31" i="1"/>
  <c r="Y31" i="1"/>
  <c r="P31" i="1"/>
  <c r="BO30" i="1"/>
  <c r="BM30" i="1"/>
  <c r="Y30" i="1"/>
  <c r="BP30" i="1" s="1"/>
  <c r="P30" i="1"/>
  <c r="BO29" i="1"/>
  <c r="BM29" i="1"/>
  <c r="Y29" i="1"/>
  <c r="P29" i="1"/>
  <c r="BO28" i="1"/>
  <c r="BM28" i="1"/>
  <c r="Y28" i="1"/>
  <c r="BP28" i="1" s="1"/>
  <c r="P28" i="1"/>
  <c r="BO27" i="1"/>
  <c r="BM27" i="1"/>
  <c r="Y27" i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F10" i="1"/>
  <c r="F9" i="1"/>
  <c r="A9" i="1"/>
  <c r="A10" i="1" s="1"/>
  <c r="D7" i="1"/>
  <c r="Q6" i="1"/>
  <c r="P2" i="1"/>
  <c r="BP90" i="1" l="1"/>
  <c r="BN90" i="1"/>
  <c r="BP95" i="1"/>
  <c r="BN95" i="1"/>
  <c r="Z95" i="1"/>
  <c r="BP124" i="1"/>
  <c r="BN124" i="1"/>
  <c r="Z124" i="1"/>
  <c r="BP166" i="1"/>
  <c r="BN166" i="1"/>
  <c r="Z166" i="1"/>
  <c r="BP197" i="1"/>
  <c r="BN197" i="1"/>
  <c r="Z197" i="1"/>
  <c r="BP224" i="1"/>
  <c r="BN224" i="1"/>
  <c r="Z224" i="1"/>
  <c r="BP253" i="1"/>
  <c r="BN253" i="1"/>
  <c r="Z253" i="1"/>
  <c r="BP303" i="1"/>
  <c r="BN303" i="1"/>
  <c r="Z303" i="1"/>
  <c r="BP325" i="1"/>
  <c r="BN325" i="1"/>
  <c r="Z325" i="1"/>
  <c r="BP381" i="1"/>
  <c r="BN381" i="1"/>
  <c r="Z381" i="1"/>
  <c r="Y387" i="1"/>
  <c r="Y386" i="1"/>
  <c r="BP385" i="1"/>
  <c r="BN385" i="1"/>
  <c r="Z385" i="1"/>
  <c r="Z386" i="1" s="1"/>
  <c r="BP391" i="1"/>
  <c r="BN391" i="1"/>
  <c r="Z391" i="1"/>
  <c r="BP434" i="1"/>
  <c r="BN434" i="1"/>
  <c r="Z434" i="1"/>
  <c r="BP445" i="1"/>
  <c r="BN445" i="1"/>
  <c r="Z445" i="1"/>
  <c r="BP481" i="1"/>
  <c r="BN481" i="1"/>
  <c r="Z481" i="1"/>
  <c r="Z30" i="1"/>
  <c r="BN30" i="1"/>
  <c r="Z57" i="1"/>
  <c r="BN57" i="1"/>
  <c r="Y65" i="1"/>
  <c r="Z75" i="1"/>
  <c r="BN75" i="1"/>
  <c r="Z90" i="1"/>
  <c r="BP106" i="1"/>
  <c r="BN106" i="1"/>
  <c r="Z106" i="1"/>
  <c r="Y147" i="1"/>
  <c r="BP146" i="1"/>
  <c r="BN146" i="1"/>
  <c r="Z146" i="1"/>
  <c r="Z147" i="1" s="1"/>
  <c r="BP150" i="1"/>
  <c r="BN150" i="1"/>
  <c r="Z150" i="1"/>
  <c r="BP176" i="1"/>
  <c r="BN176" i="1"/>
  <c r="Z176" i="1"/>
  <c r="Y215" i="1"/>
  <c r="BP209" i="1"/>
  <c r="BN209" i="1"/>
  <c r="Z209" i="1"/>
  <c r="BP292" i="1"/>
  <c r="BN292" i="1"/>
  <c r="Z292" i="1"/>
  <c r="BP313" i="1"/>
  <c r="BN313" i="1"/>
  <c r="Z313" i="1"/>
  <c r="BP348" i="1"/>
  <c r="BN348" i="1"/>
  <c r="Z348" i="1"/>
  <c r="BP399" i="1"/>
  <c r="BN399" i="1"/>
  <c r="Z399" i="1"/>
  <c r="BP437" i="1"/>
  <c r="BN437" i="1"/>
  <c r="Z437" i="1"/>
  <c r="BP461" i="1"/>
  <c r="BN461" i="1"/>
  <c r="Z461" i="1"/>
  <c r="BP482" i="1"/>
  <c r="BN482" i="1"/>
  <c r="Z482" i="1"/>
  <c r="G516" i="1"/>
  <c r="BP244" i="1"/>
  <c r="BN244" i="1"/>
  <c r="Z244" i="1"/>
  <c r="BP255" i="1"/>
  <c r="BN255" i="1"/>
  <c r="Z255" i="1"/>
  <c r="BP294" i="1"/>
  <c r="BN294" i="1"/>
  <c r="Z294" i="1"/>
  <c r="BP305" i="1"/>
  <c r="BN305" i="1"/>
  <c r="Z305" i="1"/>
  <c r="Y321" i="1"/>
  <c r="BP317" i="1"/>
  <c r="BN317" i="1"/>
  <c r="Z317" i="1"/>
  <c r="BP346" i="1"/>
  <c r="BN346" i="1"/>
  <c r="Z346" i="1"/>
  <c r="BP371" i="1"/>
  <c r="BN371" i="1"/>
  <c r="Z371" i="1"/>
  <c r="BP397" i="1"/>
  <c r="BN397" i="1"/>
  <c r="Z397" i="1"/>
  <c r="BP416" i="1"/>
  <c r="BN416" i="1"/>
  <c r="Z416" i="1"/>
  <c r="BP443" i="1"/>
  <c r="BN443" i="1"/>
  <c r="Z443" i="1"/>
  <c r="BP459" i="1"/>
  <c r="BN459" i="1"/>
  <c r="Z459" i="1"/>
  <c r="BP477" i="1"/>
  <c r="BN477" i="1"/>
  <c r="Z477" i="1"/>
  <c r="J9" i="1"/>
  <c r="X506" i="1"/>
  <c r="Y32" i="1"/>
  <c r="Z28" i="1"/>
  <c r="BN28" i="1"/>
  <c r="Z42" i="1"/>
  <c r="BN42" i="1"/>
  <c r="Y59" i="1"/>
  <c r="Z55" i="1"/>
  <c r="BN55" i="1"/>
  <c r="Z61" i="1"/>
  <c r="BN61" i="1"/>
  <c r="BP61" i="1"/>
  <c r="Z69" i="1"/>
  <c r="BN69" i="1"/>
  <c r="Y81" i="1"/>
  <c r="Z77" i="1"/>
  <c r="BN77" i="1"/>
  <c r="Z83" i="1"/>
  <c r="BN83" i="1"/>
  <c r="BP83" i="1"/>
  <c r="E516" i="1"/>
  <c r="Y101" i="1"/>
  <c r="Z97" i="1"/>
  <c r="BN97" i="1"/>
  <c r="Z104" i="1"/>
  <c r="BN104" i="1"/>
  <c r="Z112" i="1"/>
  <c r="BN112" i="1"/>
  <c r="Y122" i="1"/>
  <c r="Z120" i="1"/>
  <c r="BN120" i="1"/>
  <c r="Y126" i="1"/>
  <c r="Z131" i="1"/>
  <c r="BN131" i="1"/>
  <c r="Y137" i="1"/>
  <c r="Z141" i="1"/>
  <c r="BN141" i="1"/>
  <c r="H516" i="1"/>
  <c r="Y154" i="1"/>
  <c r="Z152" i="1"/>
  <c r="BN152" i="1"/>
  <c r="Y172" i="1"/>
  <c r="Z164" i="1"/>
  <c r="BN164" i="1"/>
  <c r="Z168" i="1"/>
  <c r="BN168" i="1"/>
  <c r="Z174" i="1"/>
  <c r="BN174" i="1"/>
  <c r="BP174" i="1"/>
  <c r="Z180" i="1"/>
  <c r="Z181" i="1" s="1"/>
  <c r="BN180" i="1"/>
  <c r="BP180" i="1"/>
  <c r="Y181" i="1"/>
  <c r="Z185" i="1"/>
  <c r="BN185" i="1"/>
  <c r="Z195" i="1"/>
  <c r="BN195" i="1"/>
  <c r="BP195" i="1"/>
  <c r="Z199" i="1"/>
  <c r="BN199" i="1"/>
  <c r="Z207" i="1"/>
  <c r="BN207" i="1"/>
  <c r="Z211" i="1"/>
  <c r="BN211" i="1"/>
  <c r="Z219" i="1"/>
  <c r="BN219" i="1"/>
  <c r="Z226" i="1"/>
  <c r="BN226" i="1"/>
  <c r="Z230" i="1"/>
  <c r="BN230" i="1"/>
  <c r="Y236" i="1"/>
  <c r="Y235" i="1"/>
  <c r="BP234" i="1"/>
  <c r="BN234" i="1"/>
  <c r="Y257" i="1"/>
  <c r="BP251" i="1"/>
  <c r="BN251" i="1"/>
  <c r="Z251" i="1"/>
  <c r="BP290" i="1"/>
  <c r="BN290" i="1"/>
  <c r="Z290" i="1"/>
  <c r="BP301" i="1"/>
  <c r="BN301" i="1"/>
  <c r="Z301" i="1"/>
  <c r="BP311" i="1"/>
  <c r="BN311" i="1"/>
  <c r="Z311" i="1"/>
  <c r="Y320" i="1"/>
  <c r="BP331" i="1"/>
  <c r="BN331" i="1"/>
  <c r="Z331" i="1"/>
  <c r="BP350" i="1"/>
  <c r="BN350" i="1"/>
  <c r="Z350" i="1"/>
  <c r="BP393" i="1"/>
  <c r="BN393" i="1"/>
  <c r="Z393" i="1"/>
  <c r="BP405" i="1"/>
  <c r="BN405" i="1"/>
  <c r="Z405" i="1"/>
  <c r="BP439" i="1"/>
  <c r="BN439" i="1"/>
  <c r="Z439" i="1"/>
  <c r="BP451" i="1"/>
  <c r="BN451" i="1"/>
  <c r="Z451" i="1"/>
  <c r="BP467" i="1"/>
  <c r="BN467" i="1"/>
  <c r="Z467" i="1"/>
  <c r="BP488" i="1"/>
  <c r="BN488" i="1"/>
  <c r="Z488" i="1"/>
  <c r="BP492" i="1"/>
  <c r="BN492" i="1"/>
  <c r="Z492" i="1"/>
  <c r="Y248" i="1"/>
  <c r="O516" i="1"/>
  <c r="Y315" i="1"/>
  <c r="W516" i="1"/>
  <c r="Y418" i="1"/>
  <c r="Y484" i="1"/>
  <c r="BP27" i="1"/>
  <c r="BN27" i="1"/>
  <c r="Z27" i="1"/>
  <c r="BP31" i="1"/>
  <c r="BN31" i="1"/>
  <c r="Z31" i="1"/>
  <c r="Y33" i="1"/>
  <c r="Y36" i="1"/>
  <c r="BP35" i="1"/>
  <c r="BN35" i="1"/>
  <c r="Z35" i="1"/>
  <c r="Z36" i="1" s="1"/>
  <c r="Y37" i="1"/>
  <c r="BP29" i="1"/>
  <c r="BN29" i="1"/>
  <c r="Z29" i="1"/>
  <c r="Y45" i="1"/>
  <c r="Y49" i="1"/>
  <c r="Y58" i="1"/>
  <c r="Y66" i="1"/>
  <c r="Y72" i="1"/>
  <c r="Y80" i="1"/>
  <c r="Y86" i="1"/>
  <c r="Y93" i="1"/>
  <c r="Y100" i="1"/>
  <c r="Y109" i="1"/>
  <c r="Y115" i="1"/>
  <c r="Y121" i="1"/>
  <c r="Y127" i="1"/>
  <c r="Y132" i="1"/>
  <c r="Y138" i="1"/>
  <c r="Y142" i="1"/>
  <c r="Y153" i="1"/>
  <c r="Y171" i="1"/>
  <c r="Y177" i="1"/>
  <c r="Y188" i="1"/>
  <c r="Y192" i="1"/>
  <c r="Y204" i="1"/>
  <c r="Y216" i="1"/>
  <c r="Y220" i="1"/>
  <c r="Y231" i="1"/>
  <c r="Y240" i="1"/>
  <c r="Y247" i="1"/>
  <c r="Y256" i="1"/>
  <c r="Y265" i="1"/>
  <c r="Y272" i="1"/>
  <c r="Y277" i="1"/>
  <c r="Y281" i="1"/>
  <c r="Y286" i="1"/>
  <c r="R516" i="1"/>
  <c r="Y297" i="1"/>
  <c r="BP300" i="1"/>
  <c r="BN300" i="1"/>
  <c r="Z300" i="1"/>
  <c r="BP304" i="1"/>
  <c r="BN304" i="1"/>
  <c r="Z304" i="1"/>
  <c r="BP312" i="1"/>
  <c r="BN312" i="1"/>
  <c r="Z312" i="1"/>
  <c r="Y327" i="1"/>
  <c r="BP323" i="1"/>
  <c r="BN323" i="1"/>
  <c r="Z323" i="1"/>
  <c r="BP326" i="1"/>
  <c r="BN326" i="1"/>
  <c r="Z326" i="1"/>
  <c r="Y328" i="1"/>
  <c r="Y333" i="1"/>
  <c r="BP330" i="1"/>
  <c r="BN330" i="1"/>
  <c r="Z330" i="1"/>
  <c r="BP339" i="1"/>
  <c r="BN339" i="1"/>
  <c r="Z339" i="1"/>
  <c r="Y341" i="1"/>
  <c r="T516" i="1"/>
  <c r="Y352" i="1"/>
  <c r="BP345" i="1"/>
  <c r="BN345" i="1"/>
  <c r="Z345" i="1"/>
  <c r="BP349" i="1"/>
  <c r="BN349" i="1"/>
  <c r="Z349" i="1"/>
  <c r="BP361" i="1"/>
  <c r="BN361" i="1"/>
  <c r="Z361" i="1"/>
  <c r="Z362" i="1" s="1"/>
  <c r="Y363" i="1"/>
  <c r="Y366" i="1"/>
  <c r="BP365" i="1"/>
  <c r="BN365" i="1"/>
  <c r="Z365" i="1"/>
  <c r="Z366" i="1" s="1"/>
  <c r="Y367" i="1"/>
  <c r="Y373" i="1"/>
  <c r="BP370" i="1"/>
  <c r="BN370" i="1"/>
  <c r="Z370" i="1"/>
  <c r="BP392" i="1"/>
  <c r="BN392" i="1"/>
  <c r="Z392" i="1"/>
  <c r="BP396" i="1"/>
  <c r="BN396" i="1"/>
  <c r="Z396" i="1"/>
  <c r="BP400" i="1"/>
  <c r="BN400" i="1"/>
  <c r="Z400" i="1"/>
  <c r="Y402" i="1"/>
  <c r="Y407" i="1"/>
  <c r="BP404" i="1"/>
  <c r="BN404" i="1"/>
  <c r="Z404" i="1"/>
  <c r="Z406" i="1" s="1"/>
  <c r="BP417" i="1"/>
  <c r="BN417" i="1"/>
  <c r="Z417" i="1"/>
  <c r="Y419" i="1"/>
  <c r="X516" i="1"/>
  <c r="Y423" i="1"/>
  <c r="BP422" i="1"/>
  <c r="BN422" i="1"/>
  <c r="Z422" i="1"/>
  <c r="Z423" i="1" s="1"/>
  <c r="Y424" i="1"/>
  <c r="Y428" i="1"/>
  <c r="BP427" i="1"/>
  <c r="BN427" i="1"/>
  <c r="Z427" i="1"/>
  <c r="Z428" i="1" s="1"/>
  <c r="Y429" i="1"/>
  <c r="Z516" i="1"/>
  <c r="Y447" i="1"/>
  <c r="BP433" i="1"/>
  <c r="BN433" i="1"/>
  <c r="Z433" i="1"/>
  <c r="BP436" i="1"/>
  <c r="BN436" i="1"/>
  <c r="Z436" i="1"/>
  <c r="BP440" i="1"/>
  <c r="BN440" i="1"/>
  <c r="Z440" i="1"/>
  <c r="BP493" i="1"/>
  <c r="BN493" i="1"/>
  <c r="Z493" i="1"/>
  <c r="Y495" i="1"/>
  <c r="Y500" i="1"/>
  <c r="BP497" i="1"/>
  <c r="BN497" i="1"/>
  <c r="Z497" i="1"/>
  <c r="Z499" i="1" s="1"/>
  <c r="Y499" i="1"/>
  <c r="D516" i="1"/>
  <c r="L516" i="1"/>
  <c r="U516" i="1"/>
  <c r="H9" i="1"/>
  <c r="B516" i="1"/>
  <c r="X507" i="1"/>
  <c r="X508" i="1"/>
  <c r="X510" i="1"/>
  <c r="Y24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Z62" i="1"/>
  <c r="BN62" i="1"/>
  <c r="Z64" i="1"/>
  <c r="BN64" i="1"/>
  <c r="Z68" i="1"/>
  <c r="BN68" i="1"/>
  <c r="BP68" i="1"/>
  <c r="Z70" i="1"/>
  <c r="BN70" i="1"/>
  <c r="Z74" i="1"/>
  <c r="BN74" i="1"/>
  <c r="BP74" i="1"/>
  <c r="Z76" i="1"/>
  <c r="BN76" i="1"/>
  <c r="Z78" i="1"/>
  <c r="BN78" i="1"/>
  <c r="Z84" i="1"/>
  <c r="Z85" i="1" s="1"/>
  <c r="BN84" i="1"/>
  <c r="Z89" i="1"/>
  <c r="BN89" i="1"/>
  <c r="BP89" i="1"/>
  <c r="Z91" i="1"/>
  <c r="BN91" i="1"/>
  <c r="Y92" i="1"/>
  <c r="Z96" i="1"/>
  <c r="BN96" i="1"/>
  <c r="Z98" i="1"/>
  <c r="BN98" i="1"/>
  <c r="F516" i="1"/>
  <c r="Z105" i="1"/>
  <c r="BN105" i="1"/>
  <c r="Z107" i="1"/>
  <c r="BN107" i="1"/>
  <c r="Y108" i="1"/>
  <c r="Z111" i="1"/>
  <c r="BN111" i="1"/>
  <c r="BP111" i="1"/>
  <c r="Z113" i="1"/>
  <c r="BN113" i="1"/>
  <c r="Z117" i="1"/>
  <c r="BN117" i="1"/>
  <c r="BP117" i="1"/>
  <c r="Z119" i="1"/>
  <c r="BN119" i="1"/>
  <c r="Z125" i="1"/>
  <c r="BN125" i="1"/>
  <c r="Z130" i="1"/>
  <c r="BN130" i="1"/>
  <c r="BP130" i="1"/>
  <c r="Y133" i="1"/>
  <c r="Z136" i="1"/>
  <c r="Z137" i="1" s="1"/>
  <c r="BN136" i="1"/>
  <c r="Z140" i="1"/>
  <c r="Z142" i="1" s="1"/>
  <c r="BN140" i="1"/>
  <c r="BP140" i="1"/>
  <c r="Y148" i="1"/>
  <c r="Z151" i="1"/>
  <c r="BN151" i="1"/>
  <c r="I516" i="1"/>
  <c r="Y160" i="1"/>
  <c r="Z163" i="1"/>
  <c r="BN163" i="1"/>
  <c r="Z165" i="1"/>
  <c r="BN165" i="1"/>
  <c r="Z167" i="1"/>
  <c r="BN167" i="1"/>
  <c r="Z169" i="1"/>
  <c r="BN169" i="1"/>
  <c r="Z175" i="1"/>
  <c r="BN175" i="1"/>
  <c r="J516" i="1"/>
  <c r="Z186" i="1"/>
  <c r="Z187" i="1" s="1"/>
  <c r="BN186" i="1"/>
  <c r="Y187" i="1"/>
  <c r="Z190" i="1"/>
  <c r="Z192" i="1" s="1"/>
  <c r="BN190" i="1"/>
  <c r="BP190" i="1"/>
  <c r="Z196" i="1"/>
  <c r="BN196" i="1"/>
  <c r="Z198" i="1"/>
  <c r="BN198" i="1"/>
  <c r="Z200" i="1"/>
  <c r="BN200" i="1"/>
  <c r="Z202" i="1"/>
  <c r="BN202" i="1"/>
  <c r="Z206" i="1"/>
  <c r="BN206" i="1"/>
  <c r="BP206" i="1"/>
  <c r="Z208" i="1"/>
  <c r="BN208" i="1"/>
  <c r="Z210" i="1"/>
  <c r="BN210" i="1"/>
  <c r="Z212" i="1"/>
  <c r="BN212" i="1"/>
  <c r="Z214" i="1"/>
  <c r="BN214" i="1"/>
  <c r="Z218" i="1"/>
  <c r="BN218" i="1"/>
  <c r="BP218" i="1"/>
  <c r="K516" i="1"/>
  <c r="Z225" i="1"/>
  <c r="BN225" i="1"/>
  <c r="Z227" i="1"/>
  <c r="BN227" i="1"/>
  <c r="Z229" i="1"/>
  <c r="BN229" i="1"/>
  <c r="Y232" i="1"/>
  <c r="Z238" i="1"/>
  <c r="Z239" i="1" s="1"/>
  <c r="BN238" i="1"/>
  <c r="BP238" i="1"/>
  <c r="Z242" i="1"/>
  <c r="BN242" i="1"/>
  <c r="BP242" i="1"/>
  <c r="Z243" i="1"/>
  <c r="BN243" i="1"/>
  <c r="Z245" i="1"/>
  <c r="BN245" i="1"/>
  <c r="Z252" i="1"/>
  <c r="BN252" i="1"/>
  <c r="Z254" i="1"/>
  <c r="BN254" i="1"/>
  <c r="M516" i="1"/>
  <c r="Z262" i="1"/>
  <c r="BN262" i="1"/>
  <c r="Z263" i="1"/>
  <c r="BN263" i="1"/>
  <c r="Y264" i="1"/>
  <c r="Z268" i="1"/>
  <c r="BN268" i="1"/>
  <c r="BP268" i="1"/>
  <c r="Z270" i="1"/>
  <c r="BN270" i="1"/>
  <c r="Y271" i="1"/>
  <c r="Z275" i="1"/>
  <c r="Z276" i="1" s="1"/>
  <c r="BN275" i="1"/>
  <c r="BP275" i="1"/>
  <c r="Y276" i="1"/>
  <c r="Z279" i="1"/>
  <c r="Z280" i="1" s="1"/>
  <c r="BN279" i="1"/>
  <c r="BP279" i="1"/>
  <c r="Z284" i="1"/>
  <c r="Z285" i="1" s="1"/>
  <c r="BN284" i="1"/>
  <c r="BP284" i="1"/>
  <c r="Y285" i="1"/>
  <c r="Z289" i="1"/>
  <c r="BN289" i="1"/>
  <c r="BP289" i="1"/>
  <c r="Z291" i="1"/>
  <c r="BN291" i="1"/>
  <c r="Z293" i="1"/>
  <c r="BN293" i="1"/>
  <c r="Z295" i="1"/>
  <c r="BN295" i="1"/>
  <c r="Y296" i="1"/>
  <c r="Y307" i="1"/>
  <c r="BP302" i="1"/>
  <c r="BN302" i="1"/>
  <c r="Z302" i="1"/>
  <c r="Y306" i="1"/>
  <c r="BP310" i="1"/>
  <c r="BN310" i="1"/>
  <c r="Z310" i="1"/>
  <c r="Z314" i="1" s="1"/>
  <c r="Y314" i="1"/>
  <c r="BP318" i="1"/>
  <c r="BN318" i="1"/>
  <c r="Z318" i="1"/>
  <c r="Z320" i="1" s="1"/>
  <c r="BP324" i="1"/>
  <c r="BN324" i="1"/>
  <c r="Z324" i="1"/>
  <c r="BP332" i="1"/>
  <c r="BN332" i="1"/>
  <c r="Z332" i="1"/>
  <c r="Y334" i="1"/>
  <c r="S516" i="1"/>
  <c r="Y340" i="1"/>
  <c r="BP337" i="1"/>
  <c r="BN337" i="1"/>
  <c r="Z337" i="1"/>
  <c r="Z340" i="1" s="1"/>
  <c r="BP347" i="1"/>
  <c r="BN347" i="1"/>
  <c r="Z347" i="1"/>
  <c r="BP351" i="1"/>
  <c r="BN351" i="1"/>
  <c r="Z351" i="1"/>
  <c r="Y353" i="1"/>
  <c r="Y358" i="1"/>
  <c r="BP355" i="1"/>
  <c r="BN355" i="1"/>
  <c r="Z355" i="1"/>
  <c r="Z357" i="1" s="1"/>
  <c r="Y362" i="1"/>
  <c r="BP372" i="1"/>
  <c r="BN372" i="1"/>
  <c r="Z372" i="1"/>
  <c r="Y374" i="1"/>
  <c r="Y377" i="1"/>
  <c r="BP376" i="1"/>
  <c r="BN376" i="1"/>
  <c r="Z376" i="1"/>
  <c r="Z377" i="1" s="1"/>
  <c r="Y378" i="1"/>
  <c r="Y383" i="1"/>
  <c r="BP380" i="1"/>
  <c r="BN380" i="1"/>
  <c r="Z380" i="1"/>
  <c r="Z382" i="1" s="1"/>
  <c r="BP394" i="1"/>
  <c r="BN394" i="1"/>
  <c r="Z394" i="1"/>
  <c r="BP398" i="1"/>
  <c r="BN398" i="1"/>
  <c r="Z398" i="1"/>
  <c r="Y406" i="1"/>
  <c r="BP415" i="1"/>
  <c r="BN415" i="1"/>
  <c r="Z415" i="1"/>
  <c r="Z418" i="1" s="1"/>
  <c r="BP435" i="1"/>
  <c r="BN435" i="1"/>
  <c r="Z435" i="1"/>
  <c r="BP438" i="1"/>
  <c r="BN438" i="1"/>
  <c r="Z438" i="1"/>
  <c r="BP446" i="1"/>
  <c r="BN446" i="1"/>
  <c r="Z446" i="1"/>
  <c r="Y448" i="1"/>
  <c r="Y453" i="1"/>
  <c r="BP450" i="1"/>
  <c r="BN450" i="1"/>
  <c r="Z450" i="1"/>
  <c r="Y454" i="1"/>
  <c r="BP458" i="1"/>
  <c r="BN458" i="1"/>
  <c r="Z458" i="1"/>
  <c r="BP462" i="1"/>
  <c r="BN462" i="1"/>
  <c r="Z462" i="1"/>
  <c r="Y464" i="1"/>
  <c r="Y469" i="1"/>
  <c r="BP466" i="1"/>
  <c r="BN466" i="1"/>
  <c r="Z466" i="1"/>
  <c r="Y470" i="1"/>
  <c r="BP476" i="1"/>
  <c r="BN476" i="1"/>
  <c r="Z476" i="1"/>
  <c r="Y516" i="1"/>
  <c r="V516" i="1"/>
  <c r="Y401" i="1"/>
  <c r="Y412" i="1"/>
  <c r="BP442" i="1"/>
  <c r="BN442" i="1"/>
  <c r="BP444" i="1"/>
  <c r="BN444" i="1"/>
  <c r="Z444" i="1"/>
  <c r="BP452" i="1"/>
  <c r="BN452" i="1"/>
  <c r="Z452" i="1"/>
  <c r="Y463" i="1"/>
  <c r="BP456" i="1"/>
  <c r="BN456" i="1"/>
  <c r="Z456" i="1"/>
  <c r="BP460" i="1"/>
  <c r="BN460" i="1"/>
  <c r="Z460" i="1"/>
  <c r="BP468" i="1"/>
  <c r="BN468" i="1"/>
  <c r="Z468" i="1"/>
  <c r="Y479" i="1"/>
  <c r="BP474" i="1"/>
  <c r="BN474" i="1"/>
  <c r="Z474" i="1"/>
  <c r="Y478" i="1"/>
  <c r="BP483" i="1"/>
  <c r="BN483" i="1"/>
  <c r="Z483" i="1"/>
  <c r="Y485" i="1"/>
  <c r="Y490" i="1"/>
  <c r="BP487" i="1"/>
  <c r="BN487" i="1"/>
  <c r="Z487" i="1"/>
  <c r="Z489" i="1" s="1"/>
  <c r="Y494" i="1"/>
  <c r="AB516" i="1"/>
  <c r="Y504" i="1"/>
  <c r="BP503" i="1"/>
  <c r="BN503" i="1"/>
  <c r="Z503" i="1"/>
  <c r="Z504" i="1" s="1"/>
  <c r="Y505" i="1"/>
  <c r="AA516" i="1"/>
  <c r="Z484" i="1" l="1"/>
  <c r="Z296" i="1"/>
  <c r="Z247" i="1"/>
  <c r="Z220" i="1"/>
  <c r="Z177" i="1"/>
  <c r="Z153" i="1"/>
  <c r="Z132" i="1"/>
  <c r="Z126" i="1"/>
  <c r="Z114" i="1"/>
  <c r="Z92" i="1"/>
  <c r="Z71" i="1"/>
  <c r="Z44" i="1"/>
  <c r="Z494" i="1"/>
  <c r="Z264" i="1"/>
  <c r="Z231" i="1"/>
  <c r="Z171" i="1"/>
  <c r="Z100" i="1"/>
  <c r="Z65" i="1"/>
  <c r="Z401" i="1"/>
  <c r="Z306" i="1"/>
  <c r="Z32" i="1"/>
  <c r="Y508" i="1"/>
  <c r="Z469" i="1"/>
  <c r="Z453" i="1"/>
  <c r="Z256" i="1"/>
  <c r="Z203" i="1"/>
  <c r="Z108" i="1"/>
  <c r="Y510" i="1"/>
  <c r="Y507" i="1"/>
  <c r="Y509" i="1"/>
  <c r="X509" i="1"/>
  <c r="Z333" i="1"/>
  <c r="Z327" i="1"/>
  <c r="Z478" i="1"/>
  <c r="Z463" i="1"/>
  <c r="Z271" i="1"/>
  <c r="Z215" i="1"/>
  <c r="Z121" i="1"/>
  <c r="Z80" i="1"/>
  <c r="Z58" i="1"/>
  <c r="Y506" i="1"/>
  <c r="Z447" i="1"/>
  <c r="Z373" i="1"/>
  <c r="Z352" i="1"/>
  <c r="Z511" i="1" l="1"/>
</calcChain>
</file>

<file path=xl/sharedStrings.xml><?xml version="1.0" encoding="utf-8"?>
<sst xmlns="http://schemas.openxmlformats.org/spreadsheetml/2006/main" count="2242" uniqueCount="799">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</sst>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00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02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632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7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16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55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8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38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46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1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725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2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6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2" customWidth="1"/>
    <col min="19" max="19" width="6.140625" style="55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2" customWidth="1"/>
    <col min="25" max="25" width="11" style="552" customWidth="1"/>
    <col min="26" max="26" width="10" style="552" customWidth="1"/>
    <col min="27" max="27" width="11.5703125" style="552" customWidth="1"/>
    <col min="28" max="28" width="10.42578125" style="552" customWidth="1"/>
    <col min="29" max="29" width="30" style="55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2" customWidth="1"/>
    <col min="34" max="34" width="9.140625" style="552" customWidth="1"/>
    <col min="35" max="16384" width="9.140625" style="552"/>
  </cols>
  <sheetData>
    <row r="1" spans="1:32" s="556" customFormat="1" ht="45" customHeight="1" x14ac:dyDescent="0.2">
      <c r="A1" s="41"/>
      <c r="B1" s="41"/>
      <c r="C1" s="41"/>
      <c r="D1" s="646" t="s">
        <v>0</v>
      </c>
      <c r="E1" s="592"/>
      <c r="F1" s="592"/>
      <c r="G1" s="12" t="s">
        <v>1</v>
      </c>
      <c r="H1" s="646" t="s">
        <v>2</v>
      </c>
      <c r="I1" s="592"/>
      <c r="J1" s="592"/>
      <c r="K1" s="592"/>
      <c r="L1" s="592"/>
      <c r="M1" s="592"/>
      <c r="N1" s="592"/>
      <c r="O1" s="592"/>
      <c r="P1" s="592"/>
      <c r="Q1" s="592"/>
      <c r="R1" s="591" t="s">
        <v>3</v>
      </c>
      <c r="S1" s="592"/>
      <c r="T1" s="59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4"/>
      <c r="R2" s="564"/>
      <c r="S2" s="564"/>
      <c r="T2" s="564"/>
      <c r="U2" s="564"/>
      <c r="V2" s="564"/>
      <c r="W2" s="564"/>
      <c r="X2" s="16"/>
      <c r="Y2" s="16"/>
      <c r="Z2" s="16"/>
      <c r="AA2" s="16"/>
      <c r="AB2" s="51"/>
      <c r="AC2" s="51"/>
      <c r="AD2" s="51"/>
      <c r="AE2" s="51"/>
    </row>
    <row r="3" spans="1:32" s="55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4"/>
      <c r="Q3" s="564"/>
      <c r="R3" s="564"/>
      <c r="S3" s="564"/>
      <c r="T3" s="564"/>
      <c r="U3" s="564"/>
      <c r="V3" s="564"/>
      <c r="W3" s="564"/>
      <c r="X3" s="16"/>
      <c r="Y3" s="16"/>
      <c r="Z3" s="16"/>
      <c r="AA3" s="16"/>
      <c r="AB3" s="51"/>
      <c r="AC3" s="51"/>
      <c r="AD3" s="51"/>
      <c r="AE3" s="51"/>
    </row>
    <row r="4" spans="1:32" s="55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6" customFormat="1" ht="23.45" customHeight="1" x14ac:dyDescent="0.2">
      <c r="A5" s="676" t="s">
        <v>8</v>
      </c>
      <c r="B5" s="588"/>
      <c r="C5" s="589"/>
      <c r="D5" s="654"/>
      <c r="E5" s="655"/>
      <c r="F5" s="844" t="s">
        <v>9</v>
      </c>
      <c r="G5" s="589"/>
      <c r="H5" s="654" t="s">
        <v>798</v>
      </c>
      <c r="I5" s="801"/>
      <c r="J5" s="801"/>
      <c r="K5" s="801"/>
      <c r="L5" s="801"/>
      <c r="M5" s="655"/>
      <c r="N5" s="58"/>
      <c r="P5" s="24" t="s">
        <v>10</v>
      </c>
      <c r="Q5" s="856">
        <v>45897</v>
      </c>
      <c r="R5" s="665"/>
      <c r="T5" s="719" t="s">
        <v>11</v>
      </c>
      <c r="U5" s="720"/>
      <c r="V5" s="722" t="s">
        <v>12</v>
      </c>
      <c r="W5" s="665"/>
      <c r="AB5" s="51"/>
      <c r="AC5" s="51"/>
      <c r="AD5" s="51"/>
      <c r="AE5" s="51"/>
    </row>
    <row r="6" spans="1:32" s="556" customFormat="1" ht="24" customHeight="1" x14ac:dyDescent="0.2">
      <c r="A6" s="676" t="s">
        <v>13</v>
      </c>
      <c r="B6" s="588"/>
      <c r="C6" s="589"/>
      <c r="D6" s="804" t="s">
        <v>14</v>
      </c>
      <c r="E6" s="805"/>
      <c r="F6" s="805"/>
      <c r="G6" s="805"/>
      <c r="H6" s="805"/>
      <c r="I6" s="805"/>
      <c r="J6" s="805"/>
      <c r="K6" s="805"/>
      <c r="L6" s="805"/>
      <c r="M6" s="665"/>
      <c r="N6" s="59"/>
      <c r="P6" s="24" t="s">
        <v>15</v>
      </c>
      <c r="Q6" s="861" t="str">
        <f>IF(Q5=0," ",CHOOSE(WEEKDAY(Q5,2),"Понедельник","Вторник","Среда","Четверг","Пятница","Суббота","Воскресенье"))</f>
        <v>Четверг</v>
      </c>
      <c r="R6" s="566"/>
      <c r="T6" s="728" t="s">
        <v>16</v>
      </c>
      <c r="U6" s="720"/>
      <c r="V6" s="791" t="s">
        <v>17</v>
      </c>
      <c r="W6" s="609"/>
      <c r="AB6" s="51"/>
      <c r="AC6" s="51"/>
      <c r="AD6" s="51"/>
      <c r="AE6" s="51"/>
    </row>
    <row r="7" spans="1:32" s="556" customFormat="1" ht="21.75" hidden="1" customHeight="1" x14ac:dyDescent="0.2">
      <c r="A7" s="55"/>
      <c r="B7" s="55"/>
      <c r="C7" s="55"/>
      <c r="D7" s="621" t="str">
        <f>IFERROR(VLOOKUP(DeliveryAddress,Table,3,0),1)</f>
        <v>1</v>
      </c>
      <c r="E7" s="622"/>
      <c r="F7" s="622"/>
      <c r="G7" s="622"/>
      <c r="H7" s="622"/>
      <c r="I7" s="622"/>
      <c r="J7" s="622"/>
      <c r="K7" s="622"/>
      <c r="L7" s="622"/>
      <c r="M7" s="623"/>
      <c r="N7" s="60"/>
      <c r="P7" s="24"/>
      <c r="Q7" s="42"/>
      <c r="R7" s="42"/>
      <c r="T7" s="564"/>
      <c r="U7" s="720"/>
      <c r="V7" s="792"/>
      <c r="W7" s="793"/>
      <c r="AB7" s="51"/>
      <c r="AC7" s="51"/>
      <c r="AD7" s="51"/>
      <c r="AE7" s="51"/>
    </row>
    <row r="8" spans="1:32" s="556" customFormat="1" ht="25.5" customHeight="1" x14ac:dyDescent="0.2">
      <c r="A8" s="885" t="s">
        <v>18</v>
      </c>
      <c r="B8" s="571"/>
      <c r="C8" s="572"/>
      <c r="D8" s="626" t="s">
        <v>19</v>
      </c>
      <c r="E8" s="627"/>
      <c r="F8" s="627"/>
      <c r="G8" s="627"/>
      <c r="H8" s="627"/>
      <c r="I8" s="627"/>
      <c r="J8" s="627"/>
      <c r="K8" s="627"/>
      <c r="L8" s="627"/>
      <c r="M8" s="628"/>
      <c r="N8" s="61"/>
      <c r="P8" s="24" t="s">
        <v>20</v>
      </c>
      <c r="Q8" s="683">
        <v>0.54166666666666663</v>
      </c>
      <c r="R8" s="623"/>
      <c r="T8" s="564"/>
      <c r="U8" s="720"/>
      <c r="V8" s="792"/>
      <c r="W8" s="793"/>
      <c r="AB8" s="51"/>
      <c r="AC8" s="51"/>
      <c r="AD8" s="51"/>
      <c r="AE8" s="51"/>
    </row>
    <row r="9" spans="1:32" s="556" customFormat="1" ht="39.950000000000003" customHeight="1" x14ac:dyDescent="0.2">
      <c r="A9" s="6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4"/>
      <c r="C9" s="564"/>
      <c r="D9" s="691"/>
      <c r="E9" s="569"/>
      <c r="F9" s="6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4"/>
      <c r="H9" s="568" t="str">
        <f>IF(AND($A$9="Тип доверенности/получателя при получении в адресе перегруза:",$D$9="Разовая доверенность"),"Введите ФИО","")</f>
        <v/>
      </c>
      <c r="I9" s="569"/>
      <c r="J9" s="5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9"/>
      <c r="L9" s="569"/>
      <c r="M9" s="569"/>
      <c r="N9" s="557"/>
      <c r="P9" s="26" t="s">
        <v>21</v>
      </c>
      <c r="Q9" s="660"/>
      <c r="R9" s="661"/>
      <c r="T9" s="564"/>
      <c r="U9" s="720"/>
      <c r="V9" s="794"/>
      <c r="W9" s="795"/>
      <c r="X9" s="43"/>
      <c r="Y9" s="43"/>
      <c r="Z9" s="43"/>
      <c r="AA9" s="43"/>
      <c r="AB9" s="51"/>
      <c r="AC9" s="51"/>
      <c r="AD9" s="51"/>
      <c r="AE9" s="51"/>
    </row>
    <row r="10" spans="1:32" s="556" customFormat="1" ht="26.45" customHeight="1" x14ac:dyDescent="0.2">
      <c r="A10" s="6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4"/>
      <c r="C10" s="564"/>
      <c r="D10" s="691"/>
      <c r="E10" s="569"/>
      <c r="F10" s="6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4"/>
      <c r="H10" s="780" t="str">
        <f>IFERROR(VLOOKUP($D$10,Proxy,2,FALSE),"")</f>
        <v/>
      </c>
      <c r="I10" s="564"/>
      <c r="J10" s="564"/>
      <c r="K10" s="564"/>
      <c r="L10" s="564"/>
      <c r="M10" s="564"/>
      <c r="N10" s="555"/>
      <c r="P10" s="26" t="s">
        <v>22</v>
      </c>
      <c r="Q10" s="729"/>
      <c r="R10" s="730"/>
      <c r="U10" s="24" t="s">
        <v>23</v>
      </c>
      <c r="V10" s="608" t="s">
        <v>24</v>
      </c>
      <c r="W10" s="609"/>
      <c r="X10" s="44"/>
      <c r="Y10" s="44"/>
      <c r="Z10" s="44"/>
      <c r="AA10" s="44"/>
      <c r="AB10" s="51"/>
      <c r="AC10" s="51"/>
      <c r="AD10" s="51"/>
      <c r="AE10" s="51"/>
    </row>
    <row r="11" spans="1:32" s="55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4"/>
      <c r="R11" s="665"/>
      <c r="U11" s="24" t="s">
        <v>27</v>
      </c>
      <c r="V11" s="825" t="s">
        <v>28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56" customFormat="1" ht="18.600000000000001" customHeight="1" x14ac:dyDescent="0.2">
      <c r="A12" s="713" t="s">
        <v>29</v>
      </c>
      <c r="B12" s="588"/>
      <c r="C12" s="588"/>
      <c r="D12" s="588"/>
      <c r="E12" s="588"/>
      <c r="F12" s="588"/>
      <c r="G12" s="588"/>
      <c r="H12" s="588"/>
      <c r="I12" s="588"/>
      <c r="J12" s="588"/>
      <c r="K12" s="588"/>
      <c r="L12" s="588"/>
      <c r="M12" s="589"/>
      <c r="N12" s="62"/>
      <c r="P12" s="24" t="s">
        <v>30</v>
      </c>
      <c r="Q12" s="683"/>
      <c r="R12" s="623"/>
      <c r="S12" s="23"/>
      <c r="U12" s="24"/>
      <c r="V12" s="592"/>
      <c r="W12" s="564"/>
      <c r="AB12" s="51"/>
      <c r="AC12" s="51"/>
      <c r="AD12" s="51"/>
      <c r="AE12" s="51"/>
    </row>
    <row r="13" spans="1:32" s="556" customFormat="1" ht="23.25" customHeight="1" x14ac:dyDescent="0.2">
      <c r="A13" s="713" t="s">
        <v>31</v>
      </c>
      <c r="B13" s="588"/>
      <c r="C13" s="588"/>
      <c r="D13" s="588"/>
      <c r="E13" s="588"/>
      <c r="F13" s="588"/>
      <c r="G13" s="588"/>
      <c r="H13" s="588"/>
      <c r="I13" s="588"/>
      <c r="J13" s="588"/>
      <c r="K13" s="588"/>
      <c r="L13" s="588"/>
      <c r="M13" s="589"/>
      <c r="N13" s="62"/>
      <c r="O13" s="26"/>
      <c r="P13" s="26" t="s">
        <v>32</v>
      </c>
      <c r="Q13" s="825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6" customFormat="1" ht="18.600000000000001" customHeight="1" x14ac:dyDescent="0.2">
      <c r="A14" s="713" t="s">
        <v>33</v>
      </c>
      <c r="B14" s="588"/>
      <c r="C14" s="588"/>
      <c r="D14" s="588"/>
      <c r="E14" s="588"/>
      <c r="F14" s="588"/>
      <c r="G14" s="588"/>
      <c r="H14" s="588"/>
      <c r="I14" s="588"/>
      <c r="J14" s="588"/>
      <c r="K14" s="588"/>
      <c r="L14" s="588"/>
      <c r="M14" s="58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6" customFormat="1" ht="22.5" customHeight="1" x14ac:dyDescent="0.2">
      <c r="A15" s="749" t="s">
        <v>34</v>
      </c>
      <c r="B15" s="588"/>
      <c r="C15" s="588"/>
      <c r="D15" s="588"/>
      <c r="E15" s="588"/>
      <c r="F15" s="588"/>
      <c r="G15" s="588"/>
      <c r="H15" s="588"/>
      <c r="I15" s="588"/>
      <c r="J15" s="588"/>
      <c r="K15" s="588"/>
      <c r="L15" s="588"/>
      <c r="M15" s="589"/>
      <c r="N15" s="63"/>
      <c r="P15" s="705" t="s">
        <v>35</v>
      </c>
      <c r="Q15" s="592"/>
      <c r="R15" s="592"/>
      <c r="S15" s="592"/>
      <c r="T15" s="59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6"/>
      <c r="Q16" s="706"/>
      <c r="R16" s="706"/>
      <c r="S16" s="706"/>
      <c r="T16" s="70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78" t="s">
        <v>36</v>
      </c>
      <c r="B17" s="578" t="s">
        <v>37</v>
      </c>
      <c r="C17" s="687" t="s">
        <v>38</v>
      </c>
      <c r="D17" s="578" t="s">
        <v>39</v>
      </c>
      <c r="E17" s="580"/>
      <c r="F17" s="578" t="s">
        <v>40</v>
      </c>
      <c r="G17" s="578" t="s">
        <v>41</v>
      </c>
      <c r="H17" s="578" t="s">
        <v>42</v>
      </c>
      <c r="I17" s="578" t="s">
        <v>43</v>
      </c>
      <c r="J17" s="578" t="s">
        <v>44</v>
      </c>
      <c r="K17" s="578" t="s">
        <v>45</v>
      </c>
      <c r="L17" s="578" t="s">
        <v>46</v>
      </c>
      <c r="M17" s="578" t="s">
        <v>47</v>
      </c>
      <c r="N17" s="578" t="s">
        <v>48</v>
      </c>
      <c r="O17" s="578" t="s">
        <v>49</v>
      </c>
      <c r="P17" s="578" t="s">
        <v>50</v>
      </c>
      <c r="Q17" s="579"/>
      <c r="R17" s="579"/>
      <c r="S17" s="579"/>
      <c r="T17" s="580"/>
      <c r="U17" s="882" t="s">
        <v>51</v>
      </c>
      <c r="V17" s="589"/>
      <c r="W17" s="578" t="s">
        <v>52</v>
      </c>
      <c r="X17" s="578" t="s">
        <v>53</v>
      </c>
      <c r="Y17" s="883" t="s">
        <v>54</v>
      </c>
      <c r="Z17" s="799" t="s">
        <v>55</v>
      </c>
      <c r="AA17" s="781" t="s">
        <v>56</v>
      </c>
      <c r="AB17" s="781" t="s">
        <v>57</v>
      </c>
      <c r="AC17" s="781" t="s">
        <v>58</v>
      </c>
      <c r="AD17" s="781" t="s">
        <v>59</v>
      </c>
      <c r="AE17" s="839"/>
      <c r="AF17" s="840"/>
      <c r="AG17" s="66"/>
      <c r="BD17" s="65" t="s">
        <v>60</v>
      </c>
    </row>
    <row r="18" spans="1:68" ht="14.25" customHeight="1" x14ac:dyDescent="0.2">
      <c r="A18" s="605"/>
      <c r="B18" s="605"/>
      <c r="C18" s="605"/>
      <c r="D18" s="581"/>
      <c r="E18" s="583"/>
      <c r="F18" s="605"/>
      <c r="G18" s="605"/>
      <c r="H18" s="605"/>
      <c r="I18" s="605"/>
      <c r="J18" s="605"/>
      <c r="K18" s="605"/>
      <c r="L18" s="605"/>
      <c r="M18" s="605"/>
      <c r="N18" s="605"/>
      <c r="O18" s="605"/>
      <c r="P18" s="581"/>
      <c r="Q18" s="582"/>
      <c r="R18" s="582"/>
      <c r="S18" s="582"/>
      <c r="T18" s="583"/>
      <c r="U18" s="67" t="s">
        <v>61</v>
      </c>
      <c r="V18" s="67" t="s">
        <v>62</v>
      </c>
      <c r="W18" s="605"/>
      <c r="X18" s="605"/>
      <c r="Y18" s="884"/>
      <c r="Z18" s="800"/>
      <c r="AA18" s="782"/>
      <c r="AB18" s="782"/>
      <c r="AC18" s="782"/>
      <c r="AD18" s="841"/>
      <c r="AE18" s="842"/>
      <c r="AF18" s="843"/>
      <c r="AG18" s="66"/>
      <c r="BD18" s="65"/>
    </row>
    <row r="19" spans="1:68" ht="27.75" hidden="1" customHeight="1" x14ac:dyDescent="0.2">
      <c r="A19" s="638" t="s">
        <v>63</v>
      </c>
      <c r="B19" s="639"/>
      <c r="C19" s="639"/>
      <c r="D19" s="639"/>
      <c r="E19" s="639"/>
      <c r="F19" s="639"/>
      <c r="G19" s="639"/>
      <c r="H19" s="639"/>
      <c r="I19" s="639"/>
      <c r="J19" s="639"/>
      <c r="K19" s="639"/>
      <c r="L19" s="639"/>
      <c r="M19" s="639"/>
      <c r="N19" s="639"/>
      <c r="O19" s="639"/>
      <c r="P19" s="639"/>
      <c r="Q19" s="639"/>
      <c r="R19" s="639"/>
      <c r="S19" s="639"/>
      <c r="T19" s="639"/>
      <c r="U19" s="639"/>
      <c r="V19" s="639"/>
      <c r="W19" s="639"/>
      <c r="X19" s="639"/>
      <c r="Y19" s="639"/>
      <c r="Z19" s="639"/>
      <c r="AA19" s="48"/>
      <c r="AB19" s="48"/>
      <c r="AC19" s="48"/>
    </row>
    <row r="20" spans="1:68" ht="16.5" hidden="1" customHeight="1" x14ac:dyDescent="0.25">
      <c r="A20" s="567" t="s">
        <v>63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554"/>
      <c r="AB20" s="554"/>
      <c r="AC20" s="554"/>
    </row>
    <row r="21" spans="1:68" ht="14.25" hidden="1" customHeight="1" x14ac:dyDescent="0.25">
      <c r="A21" s="563" t="s">
        <v>64</v>
      </c>
      <c r="B21" s="564"/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4"/>
      <c r="N21" s="564"/>
      <c r="O21" s="564"/>
      <c r="P21" s="564"/>
      <c r="Q21" s="564"/>
      <c r="R21" s="564"/>
      <c r="S21" s="564"/>
      <c r="T21" s="564"/>
      <c r="U21" s="564"/>
      <c r="V21" s="564"/>
      <c r="W21" s="564"/>
      <c r="X21" s="564"/>
      <c r="Y21" s="564"/>
      <c r="Z21" s="564"/>
      <c r="AA21" s="553"/>
      <c r="AB21" s="553"/>
      <c r="AC21" s="55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65">
        <v>4680115886643</v>
      </c>
      <c r="E22" s="566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9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76"/>
      <c r="R22" s="576"/>
      <c r="S22" s="576"/>
      <c r="T22" s="577"/>
      <c r="U22" s="34"/>
      <c r="V22" s="34"/>
      <c r="W22" s="35" t="s">
        <v>69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3"/>
      <c r="B23" s="564"/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74"/>
      <c r="P23" s="570" t="s">
        <v>71</v>
      </c>
      <c r="Q23" s="571"/>
      <c r="R23" s="571"/>
      <c r="S23" s="571"/>
      <c r="T23" s="571"/>
      <c r="U23" s="571"/>
      <c r="V23" s="572"/>
      <c r="W23" s="37" t="s">
        <v>72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hidden="1" x14ac:dyDescent="0.2">
      <c r="A24" s="564"/>
      <c r="B24" s="564"/>
      <c r="C24" s="564"/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74"/>
      <c r="P24" s="570" t="s">
        <v>71</v>
      </c>
      <c r="Q24" s="571"/>
      <c r="R24" s="571"/>
      <c r="S24" s="571"/>
      <c r="T24" s="571"/>
      <c r="U24" s="571"/>
      <c r="V24" s="572"/>
      <c r="W24" s="37" t="s">
        <v>69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hidden="1" customHeight="1" x14ac:dyDescent="0.25">
      <c r="A25" s="563" t="s">
        <v>73</v>
      </c>
      <c r="B25" s="564"/>
      <c r="C25" s="564"/>
      <c r="D25" s="564"/>
      <c r="E25" s="564"/>
      <c r="F25" s="564"/>
      <c r="G25" s="564"/>
      <c r="H25" s="564"/>
      <c r="I25" s="564"/>
      <c r="J25" s="564"/>
      <c r="K25" s="564"/>
      <c r="L25" s="564"/>
      <c r="M25" s="564"/>
      <c r="N25" s="564"/>
      <c r="O25" s="564"/>
      <c r="P25" s="564"/>
      <c r="Q25" s="564"/>
      <c r="R25" s="564"/>
      <c r="S25" s="564"/>
      <c r="T25" s="564"/>
      <c r="U25" s="564"/>
      <c r="V25" s="564"/>
      <c r="W25" s="564"/>
      <c r="X25" s="564"/>
      <c r="Y25" s="564"/>
      <c r="Z25" s="564"/>
      <c r="AA25" s="553"/>
      <c r="AB25" s="553"/>
      <c r="AC25" s="55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65">
        <v>4680115885912</v>
      </c>
      <c r="E26" s="566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6"/>
      <c r="R26" s="576"/>
      <c r="S26" s="576"/>
      <c r="T26" s="577"/>
      <c r="U26" s="34"/>
      <c r="V26" s="34"/>
      <c r="W26" s="35" t="s">
        <v>69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65">
        <v>4607091388237</v>
      </c>
      <c r="E27" s="566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7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6"/>
      <c r="R27" s="576"/>
      <c r="S27" s="576"/>
      <c r="T27" s="577"/>
      <c r="U27" s="34"/>
      <c r="V27" s="34"/>
      <c r="W27" s="35" t="s">
        <v>69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65">
        <v>4680115886230</v>
      </c>
      <c r="E28" s="566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6"/>
      <c r="R28" s="576"/>
      <c r="S28" s="576"/>
      <c r="T28" s="577"/>
      <c r="U28" s="34"/>
      <c r="V28" s="34"/>
      <c r="W28" s="35" t="s">
        <v>69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65">
        <v>4680115886247</v>
      </c>
      <c r="E29" s="566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6"/>
      <c r="R29" s="576"/>
      <c r="S29" s="576"/>
      <c r="T29" s="577"/>
      <c r="U29" s="34"/>
      <c r="V29" s="34"/>
      <c r="W29" s="35" t="s">
        <v>69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65">
        <v>4680115885905</v>
      </c>
      <c r="E30" s="566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6"/>
      <c r="R30" s="576"/>
      <c r="S30" s="576"/>
      <c r="T30" s="577"/>
      <c r="U30" s="34"/>
      <c r="V30" s="34"/>
      <c r="W30" s="35" t="s">
        <v>69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65">
        <v>4607091388244</v>
      </c>
      <c r="E31" s="566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6"/>
      <c r="R31" s="576"/>
      <c r="S31" s="576"/>
      <c r="T31" s="577"/>
      <c r="U31" s="34"/>
      <c r="V31" s="34"/>
      <c r="W31" s="35" t="s">
        <v>69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73"/>
      <c r="B32" s="564"/>
      <c r="C32" s="564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74"/>
      <c r="P32" s="570" t="s">
        <v>71</v>
      </c>
      <c r="Q32" s="571"/>
      <c r="R32" s="571"/>
      <c r="S32" s="571"/>
      <c r="T32" s="571"/>
      <c r="U32" s="571"/>
      <c r="V32" s="572"/>
      <c r="W32" s="37" t="s">
        <v>72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hidden="1" x14ac:dyDescent="0.2">
      <c r="A33" s="564"/>
      <c r="B33" s="564"/>
      <c r="C33" s="564"/>
      <c r="D33" s="564"/>
      <c r="E33" s="564"/>
      <c r="F33" s="564"/>
      <c r="G33" s="564"/>
      <c r="H33" s="564"/>
      <c r="I33" s="564"/>
      <c r="J33" s="564"/>
      <c r="K33" s="564"/>
      <c r="L33" s="564"/>
      <c r="M33" s="564"/>
      <c r="N33" s="564"/>
      <c r="O33" s="574"/>
      <c r="P33" s="570" t="s">
        <v>71</v>
      </c>
      <c r="Q33" s="571"/>
      <c r="R33" s="571"/>
      <c r="S33" s="571"/>
      <c r="T33" s="571"/>
      <c r="U33" s="571"/>
      <c r="V33" s="572"/>
      <c r="W33" s="37" t="s">
        <v>69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hidden="1" customHeight="1" x14ac:dyDescent="0.25">
      <c r="A34" s="563" t="s">
        <v>94</v>
      </c>
      <c r="B34" s="564"/>
      <c r="C34" s="564"/>
      <c r="D34" s="564"/>
      <c r="E34" s="564"/>
      <c r="F34" s="564"/>
      <c r="G34" s="564"/>
      <c r="H34" s="564"/>
      <c r="I34" s="564"/>
      <c r="J34" s="564"/>
      <c r="K34" s="564"/>
      <c r="L34" s="564"/>
      <c r="M34" s="564"/>
      <c r="N34" s="564"/>
      <c r="O34" s="564"/>
      <c r="P34" s="564"/>
      <c r="Q34" s="564"/>
      <c r="R34" s="564"/>
      <c r="S34" s="564"/>
      <c r="T34" s="564"/>
      <c r="U34" s="564"/>
      <c r="V34" s="564"/>
      <c r="W34" s="564"/>
      <c r="X34" s="564"/>
      <c r="Y34" s="564"/>
      <c r="Z34" s="564"/>
      <c r="AA34" s="553"/>
      <c r="AB34" s="553"/>
      <c r="AC34" s="55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5">
        <v>4607091388503</v>
      </c>
      <c r="E35" s="566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6"/>
      <c r="R35" s="576"/>
      <c r="S35" s="576"/>
      <c r="T35" s="577"/>
      <c r="U35" s="34"/>
      <c r="V35" s="34"/>
      <c r="W35" s="35" t="s">
        <v>69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73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74"/>
      <c r="P36" s="570" t="s">
        <v>71</v>
      </c>
      <c r="Q36" s="571"/>
      <c r="R36" s="571"/>
      <c r="S36" s="571"/>
      <c r="T36" s="571"/>
      <c r="U36" s="571"/>
      <c r="V36" s="572"/>
      <c r="W36" s="37" t="s">
        <v>72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hidden="1" x14ac:dyDescent="0.2">
      <c r="A37" s="564"/>
      <c r="B37" s="564"/>
      <c r="C37" s="564"/>
      <c r="D37" s="564"/>
      <c r="E37" s="564"/>
      <c r="F37" s="564"/>
      <c r="G37" s="564"/>
      <c r="H37" s="564"/>
      <c r="I37" s="564"/>
      <c r="J37" s="564"/>
      <c r="K37" s="564"/>
      <c r="L37" s="564"/>
      <c r="M37" s="564"/>
      <c r="N37" s="564"/>
      <c r="O37" s="574"/>
      <c r="P37" s="570" t="s">
        <v>71</v>
      </c>
      <c r="Q37" s="571"/>
      <c r="R37" s="571"/>
      <c r="S37" s="571"/>
      <c r="T37" s="571"/>
      <c r="U37" s="571"/>
      <c r="V37" s="572"/>
      <c r="W37" s="37" t="s">
        <v>69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hidden="1" customHeight="1" x14ac:dyDescent="0.2">
      <c r="A38" s="638" t="s">
        <v>100</v>
      </c>
      <c r="B38" s="639"/>
      <c r="C38" s="639"/>
      <c r="D38" s="639"/>
      <c r="E38" s="639"/>
      <c r="F38" s="639"/>
      <c r="G38" s="639"/>
      <c r="H38" s="639"/>
      <c r="I38" s="639"/>
      <c r="J38" s="639"/>
      <c r="K38" s="639"/>
      <c r="L38" s="639"/>
      <c r="M38" s="639"/>
      <c r="N38" s="639"/>
      <c r="O38" s="639"/>
      <c r="P38" s="639"/>
      <c r="Q38" s="639"/>
      <c r="R38" s="639"/>
      <c r="S38" s="639"/>
      <c r="T38" s="639"/>
      <c r="U38" s="639"/>
      <c r="V38" s="639"/>
      <c r="W38" s="639"/>
      <c r="X38" s="639"/>
      <c r="Y38" s="639"/>
      <c r="Z38" s="639"/>
      <c r="AA38" s="48"/>
      <c r="AB38" s="48"/>
      <c r="AC38" s="48"/>
    </row>
    <row r="39" spans="1:68" ht="16.5" hidden="1" customHeight="1" x14ac:dyDescent="0.25">
      <c r="A39" s="567" t="s">
        <v>101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554"/>
      <c r="AB39" s="554"/>
      <c r="AC39" s="554"/>
    </row>
    <row r="40" spans="1:68" ht="14.25" hidden="1" customHeight="1" x14ac:dyDescent="0.25">
      <c r="A40" s="563" t="s">
        <v>102</v>
      </c>
      <c r="B40" s="564"/>
      <c r="C40" s="564"/>
      <c r="D40" s="564"/>
      <c r="E40" s="564"/>
      <c r="F40" s="564"/>
      <c r="G40" s="564"/>
      <c r="H40" s="564"/>
      <c r="I40" s="564"/>
      <c r="J40" s="564"/>
      <c r="K40" s="564"/>
      <c r="L40" s="564"/>
      <c r="M40" s="564"/>
      <c r="N40" s="564"/>
      <c r="O40" s="564"/>
      <c r="P40" s="564"/>
      <c r="Q40" s="564"/>
      <c r="R40" s="564"/>
      <c r="S40" s="564"/>
      <c r="T40" s="564"/>
      <c r="U40" s="564"/>
      <c r="V40" s="564"/>
      <c r="W40" s="564"/>
      <c r="X40" s="564"/>
      <c r="Y40" s="564"/>
      <c r="Z40" s="564"/>
      <c r="AA40" s="553"/>
      <c r="AB40" s="553"/>
      <c r="AC40" s="55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5">
        <v>4607091385670</v>
      </c>
      <c r="E41" s="566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2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6"/>
      <c r="R41" s="576"/>
      <c r="S41" s="576"/>
      <c r="T41" s="577"/>
      <c r="U41" s="34"/>
      <c r="V41" s="34"/>
      <c r="W41" s="35" t="s">
        <v>69</v>
      </c>
      <c r="X41" s="559">
        <v>200</v>
      </c>
      <c r="Y41" s="560">
        <f>IFERROR(IF(X41="",0,CEILING((X41/$H41),1)*$H41),"")</f>
        <v>205.20000000000002</v>
      </c>
      <c r="Z41" s="36">
        <f>IFERROR(IF(Y41=0,"",ROUNDUP(Y41/H41,0)*0.01898),"")</f>
        <v>0.36062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208.05555555555554</v>
      </c>
      <c r="BN41" s="64">
        <f>IFERROR(Y41*I41/H41,"0")</f>
        <v>213.46499999999997</v>
      </c>
      <c r="BO41" s="64">
        <f>IFERROR(1/J41*(X41/H41),"0")</f>
        <v>0.28935185185185186</v>
      </c>
      <c r="BP41" s="64">
        <f>IFERROR(1/J41*(Y41/H41),"0")</f>
        <v>0.296875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5">
        <v>4607091385687</v>
      </c>
      <c r="E42" s="566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110</v>
      </c>
      <c r="L42" s="32" t="s">
        <v>111</v>
      </c>
      <c r="M42" s="33" t="s">
        <v>77</v>
      </c>
      <c r="N42" s="33"/>
      <c r="O42" s="32">
        <v>50</v>
      </c>
      <c r="P42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6"/>
      <c r="R42" s="576"/>
      <c r="S42" s="576"/>
      <c r="T42" s="577"/>
      <c r="U42" s="34"/>
      <c r="V42" s="34"/>
      <c r="W42" s="35" t="s">
        <v>69</v>
      </c>
      <c r="X42" s="559">
        <v>40</v>
      </c>
      <c r="Y42" s="560">
        <f>IFERROR(IF(X42="",0,CEILING((X42/$H42),1)*$H42),"")</f>
        <v>40</v>
      </c>
      <c r="Z42" s="36">
        <f>IFERROR(IF(Y42=0,"",ROUNDUP(Y42/H42,0)*0.00902),"")</f>
        <v>9.0200000000000002E-2</v>
      </c>
      <c r="AA42" s="56"/>
      <c r="AB42" s="57"/>
      <c r="AC42" s="87" t="s">
        <v>107</v>
      </c>
      <c r="AG42" s="64"/>
      <c r="AJ42" s="68" t="s">
        <v>112</v>
      </c>
      <c r="AK42" s="68">
        <v>48</v>
      </c>
      <c r="BB42" s="88" t="s">
        <v>1</v>
      </c>
      <c r="BM42" s="64">
        <f>IFERROR(X42*I42/H42,"0")</f>
        <v>42.1</v>
      </c>
      <c r="BN42" s="64">
        <f>IFERROR(Y42*I42/H42,"0")</f>
        <v>42.1</v>
      </c>
      <c r="BO42" s="64">
        <f>IFERROR(1/J42*(X42/H42),"0")</f>
        <v>7.575757575757576E-2</v>
      </c>
      <c r="BP42" s="64">
        <f>IFERROR(1/J42*(Y42/H42),"0")</f>
        <v>7.575757575757576E-2</v>
      </c>
    </row>
    <row r="43" spans="1:68" ht="27" hidden="1" customHeight="1" x14ac:dyDescent="0.25">
      <c r="A43" s="54" t="s">
        <v>113</v>
      </c>
      <c r="B43" s="54" t="s">
        <v>114</v>
      </c>
      <c r="C43" s="31">
        <v>4301011565</v>
      </c>
      <c r="D43" s="565">
        <v>4680115882539</v>
      </c>
      <c r="E43" s="566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1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6"/>
      <c r="R43" s="576"/>
      <c r="S43" s="576"/>
      <c r="T43" s="577"/>
      <c r="U43" s="34"/>
      <c r="V43" s="34"/>
      <c r="W43" s="35" t="s">
        <v>69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3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74"/>
      <c r="P44" s="570" t="s">
        <v>71</v>
      </c>
      <c r="Q44" s="571"/>
      <c r="R44" s="571"/>
      <c r="S44" s="571"/>
      <c r="T44" s="571"/>
      <c r="U44" s="571"/>
      <c r="V44" s="572"/>
      <c r="W44" s="37" t="s">
        <v>72</v>
      </c>
      <c r="X44" s="561">
        <f>IFERROR(X41/H41,"0")+IFERROR(X42/H42,"0")+IFERROR(X43/H43,"0")</f>
        <v>28.518518518518519</v>
      </c>
      <c r="Y44" s="561">
        <f>IFERROR(Y41/H41,"0")+IFERROR(Y42/H42,"0")+IFERROR(Y43/H43,"0")</f>
        <v>29</v>
      </c>
      <c r="Z44" s="561">
        <f>IFERROR(IF(Z41="",0,Z41),"0")+IFERROR(IF(Z42="",0,Z42),"0")+IFERROR(IF(Z43="",0,Z43),"0")</f>
        <v>0.45082</v>
      </c>
      <c r="AA44" s="562"/>
      <c r="AB44" s="562"/>
      <c r="AC44" s="562"/>
    </row>
    <row r="45" spans="1:68" x14ac:dyDescent="0.2">
      <c r="A45" s="564"/>
      <c r="B45" s="564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74"/>
      <c r="P45" s="570" t="s">
        <v>71</v>
      </c>
      <c r="Q45" s="571"/>
      <c r="R45" s="571"/>
      <c r="S45" s="571"/>
      <c r="T45" s="571"/>
      <c r="U45" s="571"/>
      <c r="V45" s="572"/>
      <c r="W45" s="37" t="s">
        <v>69</v>
      </c>
      <c r="X45" s="561">
        <f>IFERROR(SUM(X41:X43),"0")</f>
        <v>240</v>
      </c>
      <c r="Y45" s="561">
        <f>IFERROR(SUM(Y41:Y43),"0")</f>
        <v>245.20000000000002</v>
      </c>
      <c r="Z45" s="37"/>
      <c r="AA45" s="562"/>
      <c r="AB45" s="562"/>
      <c r="AC45" s="562"/>
    </row>
    <row r="46" spans="1:68" ht="14.25" hidden="1" customHeight="1" x14ac:dyDescent="0.25">
      <c r="A46" s="563" t="s">
        <v>73</v>
      </c>
      <c r="B46" s="564"/>
      <c r="C46" s="564"/>
      <c r="D46" s="564"/>
      <c r="E46" s="564"/>
      <c r="F46" s="564"/>
      <c r="G46" s="564"/>
      <c r="H46" s="564"/>
      <c r="I46" s="564"/>
      <c r="J46" s="564"/>
      <c r="K46" s="564"/>
      <c r="L46" s="564"/>
      <c r="M46" s="564"/>
      <c r="N46" s="564"/>
      <c r="O46" s="564"/>
      <c r="P46" s="564"/>
      <c r="Q46" s="564"/>
      <c r="R46" s="564"/>
      <c r="S46" s="564"/>
      <c r="T46" s="564"/>
      <c r="U46" s="564"/>
      <c r="V46" s="564"/>
      <c r="W46" s="564"/>
      <c r="X46" s="564"/>
      <c r="Y46" s="564"/>
      <c r="Z46" s="564"/>
      <c r="AA46" s="553"/>
      <c r="AB46" s="553"/>
      <c r="AC46" s="553"/>
    </row>
    <row r="47" spans="1:68" ht="16.5" hidden="1" customHeight="1" x14ac:dyDescent="0.25">
      <c r="A47" s="54" t="s">
        <v>115</v>
      </c>
      <c r="B47" s="54" t="s">
        <v>116</v>
      </c>
      <c r="C47" s="31">
        <v>4301051820</v>
      </c>
      <c r="D47" s="565">
        <v>4680115884915</v>
      </c>
      <c r="E47" s="566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5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6"/>
      <c r="R47" s="576"/>
      <c r="S47" s="576"/>
      <c r="T47" s="577"/>
      <c r="U47" s="34"/>
      <c r="V47" s="34"/>
      <c r="W47" s="35" t="s">
        <v>69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73"/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74"/>
      <c r="P48" s="570" t="s">
        <v>71</v>
      </c>
      <c r="Q48" s="571"/>
      <c r="R48" s="571"/>
      <c r="S48" s="571"/>
      <c r="T48" s="571"/>
      <c r="U48" s="571"/>
      <c r="V48" s="572"/>
      <c r="W48" s="37" t="s">
        <v>72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hidden="1" x14ac:dyDescent="0.2">
      <c r="A49" s="564"/>
      <c r="B49" s="564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74"/>
      <c r="P49" s="570" t="s">
        <v>71</v>
      </c>
      <c r="Q49" s="571"/>
      <c r="R49" s="571"/>
      <c r="S49" s="571"/>
      <c r="T49" s="571"/>
      <c r="U49" s="571"/>
      <c r="V49" s="572"/>
      <c r="W49" s="37" t="s">
        <v>69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hidden="1" customHeight="1" x14ac:dyDescent="0.25">
      <c r="A50" s="567" t="s">
        <v>118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554"/>
      <c r="AB50" s="554"/>
      <c r="AC50" s="554"/>
    </row>
    <row r="51" spans="1:68" ht="14.25" hidden="1" customHeight="1" x14ac:dyDescent="0.25">
      <c r="A51" s="563" t="s">
        <v>102</v>
      </c>
      <c r="B51" s="564"/>
      <c r="C51" s="564"/>
      <c r="D51" s="564"/>
      <c r="E51" s="564"/>
      <c r="F51" s="564"/>
      <c r="G51" s="564"/>
      <c r="H51" s="564"/>
      <c r="I51" s="564"/>
      <c r="J51" s="564"/>
      <c r="K51" s="564"/>
      <c r="L51" s="564"/>
      <c r="M51" s="564"/>
      <c r="N51" s="564"/>
      <c r="O51" s="564"/>
      <c r="P51" s="564"/>
      <c r="Q51" s="564"/>
      <c r="R51" s="564"/>
      <c r="S51" s="564"/>
      <c r="T51" s="564"/>
      <c r="U51" s="564"/>
      <c r="V51" s="564"/>
      <c r="W51" s="564"/>
      <c r="X51" s="564"/>
      <c r="Y51" s="564"/>
      <c r="Z51" s="564"/>
      <c r="AA51" s="553"/>
      <c r="AB51" s="553"/>
      <c r="AC51" s="553"/>
    </row>
    <row r="52" spans="1:68" ht="27" hidden="1" customHeight="1" x14ac:dyDescent="0.25">
      <c r="A52" s="54" t="s">
        <v>119</v>
      </c>
      <c r="B52" s="54" t="s">
        <v>120</v>
      </c>
      <c r="C52" s="31">
        <v>4301012030</v>
      </c>
      <c r="D52" s="565">
        <v>4680115885882</v>
      </c>
      <c r="E52" s="566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9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6"/>
      <c r="R52" s="576"/>
      <c r="S52" s="576"/>
      <c r="T52" s="577"/>
      <c r="U52" s="34"/>
      <c r="V52" s="34"/>
      <c r="W52" s="35" t="s">
        <v>69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121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122</v>
      </c>
      <c r="B53" s="54" t="s">
        <v>123</v>
      </c>
      <c r="C53" s="31">
        <v>4301011816</v>
      </c>
      <c r="D53" s="565">
        <v>4680115881426</v>
      </c>
      <c r="E53" s="566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105</v>
      </c>
      <c r="L53" s="32" t="s">
        <v>124</v>
      </c>
      <c r="M53" s="33" t="s">
        <v>106</v>
      </c>
      <c r="N53" s="33"/>
      <c r="O53" s="32">
        <v>50</v>
      </c>
      <c r="P53" s="6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6"/>
      <c r="R53" s="576"/>
      <c r="S53" s="576"/>
      <c r="T53" s="577"/>
      <c r="U53" s="34"/>
      <c r="V53" s="34"/>
      <c r="W53" s="35" t="s">
        <v>69</v>
      </c>
      <c r="X53" s="559">
        <v>691.2</v>
      </c>
      <c r="Y53" s="560">
        <f t="shared" si="6"/>
        <v>691.2</v>
      </c>
      <c r="Z53" s="36">
        <f>IFERROR(IF(Y53=0,"",ROUNDUP(Y53/H53,0)*0.01898),"")</f>
        <v>1.21472</v>
      </c>
      <c r="AA53" s="56"/>
      <c r="AB53" s="57"/>
      <c r="AC53" s="95" t="s">
        <v>125</v>
      </c>
      <c r="AG53" s="64"/>
      <c r="AJ53" s="68" t="s">
        <v>126</v>
      </c>
      <c r="AK53" s="68">
        <v>691.2</v>
      </c>
      <c r="BB53" s="96" t="s">
        <v>1</v>
      </c>
      <c r="BM53" s="64">
        <f t="shared" si="7"/>
        <v>719.04</v>
      </c>
      <c r="BN53" s="64">
        <f t="shared" si="8"/>
        <v>719.04</v>
      </c>
      <c r="BO53" s="64">
        <f t="shared" si="9"/>
        <v>1</v>
      </c>
      <c r="BP53" s="64">
        <f t="shared" si="10"/>
        <v>1</v>
      </c>
    </row>
    <row r="54" spans="1:68" ht="27" hidden="1" customHeight="1" x14ac:dyDescent="0.25">
      <c r="A54" s="54" t="s">
        <v>127</v>
      </c>
      <c r="B54" s="54" t="s">
        <v>128</v>
      </c>
      <c r="C54" s="31">
        <v>4301011386</v>
      </c>
      <c r="D54" s="565">
        <v>4680115880283</v>
      </c>
      <c r="E54" s="566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6"/>
      <c r="R54" s="576"/>
      <c r="S54" s="576"/>
      <c r="T54" s="577"/>
      <c r="U54" s="34"/>
      <c r="V54" s="34"/>
      <c r="W54" s="35" t="s">
        <v>69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130</v>
      </c>
      <c r="B55" s="54" t="s">
        <v>131</v>
      </c>
      <c r="C55" s="31">
        <v>4301011806</v>
      </c>
      <c r="D55" s="565">
        <v>4680115881525</v>
      </c>
      <c r="E55" s="566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8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6"/>
      <c r="R55" s="576"/>
      <c r="S55" s="576"/>
      <c r="T55" s="577"/>
      <c r="U55" s="34"/>
      <c r="V55" s="34"/>
      <c r="W55" s="35" t="s">
        <v>69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132</v>
      </c>
      <c r="B56" s="54" t="s">
        <v>133</v>
      </c>
      <c r="C56" s="31">
        <v>4301011589</v>
      </c>
      <c r="D56" s="565">
        <v>4680115885899</v>
      </c>
      <c r="E56" s="566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0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6"/>
      <c r="R56" s="576"/>
      <c r="S56" s="576"/>
      <c r="T56" s="577"/>
      <c r="U56" s="34"/>
      <c r="V56" s="34"/>
      <c r="W56" s="35" t="s">
        <v>69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134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135</v>
      </c>
      <c r="B57" s="54" t="s">
        <v>136</v>
      </c>
      <c r="C57" s="31">
        <v>4301011801</v>
      </c>
      <c r="D57" s="565">
        <v>4680115881419</v>
      </c>
      <c r="E57" s="566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110</v>
      </c>
      <c r="L57" s="32" t="s">
        <v>124</v>
      </c>
      <c r="M57" s="33" t="s">
        <v>106</v>
      </c>
      <c r="N57" s="33"/>
      <c r="O57" s="32">
        <v>50</v>
      </c>
      <c r="P57" s="84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6"/>
      <c r="R57" s="576"/>
      <c r="S57" s="576"/>
      <c r="T57" s="577"/>
      <c r="U57" s="34"/>
      <c r="V57" s="34"/>
      <c r="W57" s="35" t="s">
        <v>69</v>
      </c>
      <c r="X57" s="559">
        <v>225</v>
      </c>
      <c r="Y57" s="560">
        <f t="shared" si="6"/>
        <v>225</v>
      </c>
      <c r="Z57" s="36">
        <f>IFERROR(IF(Y57=0,"",ROUNDUP(Y57/H57,0)*0.00902),"")</f>
        <v>0.45100000000000001</v>
      </c>
      <c r="AA57" s="56"/>
      <c r="AB57" s="57"/>
      <c r="AC57" s="103" t="s">
        <v>137</v>
      </c>
      <c r="AG57" s="64"/>
      <c r="AJ57" s="68" t="s">
        <v>126</v>
      </c>
      <c r="AK57" s="68">
        <v>594</v>
      </c>
      <c r="BB57" s="104" t="s">
        <v>1</v>
      </c>
      <c r="BM57" s="64">
        <f t="shared" si="7"/>
        <v>235.5</v>
      </c>
      <c r="BN57" s="64">
        <f t="shared" si="8"/>
        <v>235.5</v>
      </c>
      <c r="BO57" s="64">
        <f t="shared" si="9"/>
        <v>0.37878787878787878</v>
      </c>
      <c r="BP57" s="64">
        <f t="shared" si="10"/>
        <v>0.37878787878787878</v>
      </c>
    </row>
    <row r="58" spans="1:68" x14ac:dyDescent="0.2">
      <c r="A58" s="573"/>
      <c r="B58" s="564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74"/>
      <c r="P58" s="570" t="s">
        <v>71</v>
      </c>
      <c r="Q58" s="571"/>
      <c r="R58" s="571"/>
      <c r="S58" s="571"/>
      <c r="T58" s="571"/>
      <c r="U58" s="571"/>
      <c r="V58" s="572"/>
      <c r="W58" s="37" t="s">
        <v>72</v>
      </c>
      <c r="X58" s="561">
        <f>IFERROR(X52/H52,"0")+IFERROR(X53/H53,"0")+IFERROR(X54/H54,"0")+IFERROR(X55/H55,"0")+IFERROR(X56/H56,"0")+IFERROR(X57/H57,"0")</f>
        <v>114</v>
      </c>
      <c r="Y58" s="561">
        <f>IFERROR(Y52/H52,"0")+IFERROR(Y53/H53,"0")+IFERROR(Y54/H54,"0")+IFERROR(Y55/H55,"0")+IFERROR(Y56/H56,"0")+IFERROR(Y57/H57,"0")</f>
        <v>114</v>
      </c>
      <c r="Z58" s="561">
        <f>IFERROR(IF(Z52="",0,Z52),"0")+IFERROR(IF(Z53="",0,Z53),"0")+IFERROR(IF(Z54="",0,Z54),"0")+IFERROR(IF(Z55="",0,Z55),"0")+IFERROR(IF(Z56="",0,Z56),"0")+IFERROR(IF(Z57="",0,Z57),"0")</f>
        <v>1.6657200000000001</v>
      </c>
      <c r="AA58" s="562"/>
      <c r="AB58" s="562"/>
      <c r="AC58" s="562"/>
    </row>
    <row r="59" spans="1:68" x14ac:dyDescent="0.2">
      <c r="A59" s="564"/>
      <c r="B59" s="564"/>
      <c r="C59" s="564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74"/>
      <c r="P59" s="570" t="s">
        <v>71</v>
      </c>
      <c r="Q59" s="571"/>
      <c r="R59" s="571"/>
      <c r="S59" s="571"/>
      <c r="T59" s="571"/>
      <c r="U59" s="571"/>
      <c r="V59" s="572"/>
      <c r="W59" s="37" t="s">
        <v>69</v>
      </c>
      <c r="X59" s="561">
        <f>IFERROR(SUM(X52:X57),"0")</f>
        <v>916.2</v>
      </c>
      <c r="Y59" s="561">
        <f>IFERROR(SUM(Y52:Y57),"0")</f>
        <v>916.2</v>
      </c>
      <c r="Z59" s="37"/>
      <c r="AA59" s="562"/>
      <c r="AB59" s="562"/>
      <c r="AC59" s="562"/>
    </row>
    <row r="60" spans="1:68" ht="14.25" hidden="1" customHeight="1" x14ac:dyDescent="0.25">
      <c r="A60" s="563" t="s">
        <v>138</v>
      </c>
      <c r="B60" s="564"/>
      <c r="C60" s="564"/>
      <c r="D60" s="564"/>
      <c r="E60" s="564"/>
      <c r="F60" s="564"/>
      <c r="G60" s="564"/>
      <c r="H60" s="564"/>
      <c r="I60" s="564"/>
      <c r="J60" s="564"/>
      <c r="K60" s="564"/>
      <c r="L60" s="564"/>
      <c r="M60" s="564"/>
      <c r="N60" s="564"/>
      <c r="O60" s="564"/>
      <c r="P60" s="564"/>
      <c r="Q60" s="564"/>
      <c r="R60" s="564"/>
      <c r="S60" s="564"/>
      <c r="T60" s="564"/>
      <c r="U60" s="564"/>
      <c r="V60" s="564"/>
      <c r="W60" s="564"/>
      <c r="X60" s="564"/>
      <c r="Y60" s="564"/>
      <c r="Z60" s="564"/>
      <c r="AA60" s="553"/>
      <c r="AB60" s="553"/>
      <c r="AC60" s="553"/>
    </row>
    <row r="61" spans="1:68" ht="16.5" customHeight="1" x14ac:dyDescent="0.25">
      <c r="A61" s="54" t="s">
        <v>139</v>
      </c>
      <c r="B61" s="54" t="s">
        <v>140</v>
      </c>
      <c r="C61" s="31">
        <v>4301020298</v>
      </c>
      <c r="D61" s="565">
        <v>4680115881440</v>
      </c>
      <c r="E61" s="566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1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6"/>
      <c r="R61" s="576"/>
      <c r="S61" s="576"/>
      <c r="T61" s="577"/>
      <c r="U61" s="34"/>
      <c r="V61" s="34"/>
      <c r="W61" s="35" t="s">
        <v>69</v>
      </c>
      <c r="X61" s="559">
        <v>691.2</v>
      </c>
      <c r="Y61" s="560">
        <f>IFERROR(IF(X61="",0,CEILING((X61/$H61),1)*$H61),"")</f>
        <v>691.2</v>
      </c>
      <c r="Z61" s="36">
        <f>IFERROR(IF(Y61=0,"",ROUNDUP(Y61/H61,0)*0.01898),"")</f>
        <v>1.21472</v>
      </c>
      <c r="AA61" s="56"/>
      <c r="AB61" s="57"/>
      <c r="AC61" s="105" t="s">
        <v>141</v>
      </c>
      <c r="AG61" s="64"/>
      <c r="AJ61" s="68"/>
      <c r="AK61" s="68">
        <v>0</v>
      </c>
      <c r="BB61" s="106" t="s">
        <v>1</v>
      </c>
      <c r="BM61" s="64">
        <f>IFERROR(X61*I61/H61,"0")</f>
        <v>719.04</v>
      </c>
      <c r="BN61" s="64">
        <f>IFERROR(Y61*I61/H61,"0")</f>
        <v>719.04</v>
      </c>
      <c r="BO61" s="64">
        <f>IFERROR(1/J61*(X61/H61),"0")</f>
        <v>1</v>
      </c>
      <c r="BP61" s="64">
        <f>IFERROR(1/J61*(Y61/H61),"0")</f>
        <v>1</v>
      </c>
    </row>
    <row r="62" spans="1:68" ht="27" hidden="1" customHeight="1" x14ac:dyDescent="0.25">
      <c r="A62" s="54" t="s">
        <v>142</v>
      </c>
      <c r="B62" s="54" t="s">
        <v>143</v>
      </c>
      <c r="C62" s="31">
        <v>4301020228</v>
      </c>
      <c r="D62" s="565">
        <v>4680115882751</v>
      </c>
      <c r="E62" s="566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2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6"/>
      <c r="R62" s="576"/>
      <c r="S62" s="576"/>
      <c r="T62" s="577"/>
      <c r="U62" s="34"/>
      <c r="V62" s="34"/>
      <c r="W62" s="35" t="s">
        <v>69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144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145</v>
      </c>
      <c r="B63" s="54" t="s">
        <v>146</v>
      </c>
      <c r="C63" s="31">
        <v>4301020358</v>
      </c>
      <c r="D63" s="565">
        <v>4680115885950</v>
      </c>
      <c r="E63" s="566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9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6"/>
      <c r="R63" s="576"/>
      <c r="S63" s="576"/>
      <c r="T63" s="577"/>
      <c r="U63" s="34"/>
      <c r="V63" s="34"/>
      <c r="W63" s="35" t="s">
        <v>69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147</v>
      </c>
      <c r="B64" s="54" t="s">
        <v>148</v>
      </c>
      <c r="C64" s="31">
        <v>4301020296</v>
      </c>
      <c r="D64" s="565">
        <v>4680115881433</v>
      </c>
      <c r="E64" s="566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76</v>
      </c>
      <c r="L64" s="32" t="s">
        <v>124</v>
      </c>
      <c r="M64" s="33" t="s">
        <v>106</v>
      </c>
      <c r="N64" s="33"/>
      <c r="O64" s="32">
        <v>50</v>
      </c>
      <c r="P64" s="83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6"/>
      <c r="R64" s="576"/>
      <c r="S64" s="576"/>
      <c r="T64" s="577"/>
      <c r="U64" s="34"/>
      <c r="V64" s="34"/>
      <c r="W64" s="35" t="s">
        <v>69</v>
      </c>
      <c r="X64" s="559">
        <v>54</v>
      </c>
      <c r="Y64" s="560">
        <f>IFERROR(IF(X64="",0,CEILING((X64/$H64),1)*$H64),"")</f>
        <v>54</v>
      </c>
      <c r="Z64" s="36">
        <f>IFERROR(IF(Y64=0,"",ROUNDUP(Y64/H64,0)*0.00651),"")</f>
        <v>0.13020000000000001</v>
      </c>
      <c r="AA64" s="56"/>
      <c r="AB64" s="57"/>
      <c r="AC64" s="111" t="s">
        <v>141</v>
      </c>
      <c r="AG64" s="64"/>
      <c r="AJ64" s="68" t="s">
        <v>126</v>
      </c>
      <c r="AK64" s="68">
        <v>491.4</v>
      </c>
      <c r="BB64" s="112" t="s">
        <v>1</v>
      </c>
      <c r="BM64" s="64">
        <f>IFERROR(X64*I64/H64,"0")</f>
        <v>57.599999999999987</v>
      </c>
      <c r="BN64" s="64">
        <f>IFERROR(Y64*I64/H64,"0")</f>
        <v>57.599999999999987</v>
      </c>
      <c r="BO64" s="64">
        <f>IFERROR(1/J64*(X64/H64),"0")</f>
        <v>0.1098901098901099</v>
      </c>
      <c r="BP64" s="64">
        <f>IFERROR(1/J64*(Y64/H64),"0")</f>
        <v>0.1098901098901099</v>
      </c>
    </row>
    <row r="65" spans="1:68" x14ac:dyDescent="0.2">
      <c r="A65" s="573"/>
      <c r="B65" s="564"/>
      <c r="C65" s="564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74"/>
      <c r="P65" s="570" t="s">
        <v>71</v>
      </c>
      <c r="Q65" s="571"/>
      <c r="R65" s="571"/>
      <c r="S65" s="571"/>
      <c r="T65" s="571"/>
      <c r="U65" s="571"/>
      <c r="V65" s="572"/>
      <c r="W65" s="37" t="s">
        <v>72</v>
      </c>
      <c r="X65" s="561">
        <f>IFERROR(X61/H61,"0")+IFERROR(X62/H62,"0")+IFERROR(X63/H63,"0")+IFERROR(X64/H64,"0")</f>
        <v>84</v>
      </c>
      <c r="Y65" s="561">
        <f>IFERROR(Y61/H61,"0")+IFERROR(Y62/H62,"0")+IFERROR(Y63/H63,"0")+IFERROR(Y64/H64,"0")</f>
        <v>84</v>
      </c>
      <c r="Z65" s="561">
        <f>IFERROR(IF(Z61="",0,Z61),"0")+IFERROR(IF(Z62="",0,Z62),"0")+IFERROR(IF(Z63="",0,Z63),"0")+IFERROR(IF(Z64="",0,Z64),"0")</f>
        <v>1.3449200000000001</v>
      </c>
      <c r="AA65" s="562"/>
      <c r="AB65" s="562"/>
      <c r="AC65" s="562"/>
    </row>
    <row r="66" spans="1:68" x14ac:dyDescent="0.2">
      <c r="A66" s="564"/>
      <c r="B66" s="564"/>
      <c r="C66" s="564"/>
      <c r="D66" s="564"/>
      <c r="E66" s="564"/>
      <c r="F66" s="564"/>
      <c r="G66" s="564"/>
      <c r="H66" s="564"/>
      <c r="I66" s="564"/>
      <c r="J66" s="564"/>
      <c r="K66" s="564"/>
      <c r="L66" s="564"/>
      <c r="M66" s="564"/>
      <c r="N66" s="564"/>
      <c r="O66" s="574"/>
      <c r="P66" s="570" t="s">
        <v>71</v>
      </c>
      <c r="Q66" s="571"/>
      <c r="R66" s="571"/>
      <c r="S66" s="571"/>
      <c r="T66" s="571"/>
      <c r="U66" s="571"/>
      <c r="V66" s="572"/>
      <c r="W66" s="37" t="s">
        <v>69</v>
      </c>
      <c r="X66" s="561">
        <f>IFERROR(SUM(X61:X64),"0")</f>
        <v>745.2</v>
      </c>
      <c r="Y66" s="561">
        <f>IFERROR(SUM(Y61:Y64),"0")</f>
        <v>745.2</v>
      </c>
      <c r="Z66" s="37"/>
      <c r="AA66" s="562"/>
      <c r="AB66" s="562"/>
      <c r="AC66" s="562"/>
    </row>
    <row r="67" spans="1:68" ht="14.25" hidden="1" customHeight="1" x14ac:dyDescent="0.25">
      <c r="A67" s="563" t="s">
        <v>64</v>
      </c>
      <c r="B67" s="564"/>
      <c r="C67" s="564"/>
      <c r="D67" s="564"/>
      <c r="E67" s="564"/>
      <c r="F67" s="564"/>
      <c r="G67" s="564"/>
      <c r="H67" s="564"/>
      <c r="I67" s="564"/>
      <c r="J67" s="564"/>
      <c r="K67" s="564"/>
      <c r="L67" s="564"/>
      <c r="M67" s="564"/>
      <c r="N67" s="564"/>
      <c r="O67" s="564"/>
      <c r="P67" s="564"/>
      <c r="Q67" s="564"/>
      <c r="R67" s="564"/>
      <c r="S67" s="564"/>
      <c r="T67" s="564"/>
      <c r="U67" s="564"/>
      <c r="V67" s="564"/>
      <c r="W67" s="564"/>
      <c r="X67" s="564"/>
      <c r="Y67" s="564"/>
      <c r="Z67" s="564"/>
      <c r="AA67" s="553"/>
      <c r="AB67" s="553"/>
      <c r="AC67" s="553"/>
    </row>
    <row r="68" spans="1:68" ht="27" hidden="1" customHeight="1" x14ac:dyDescent="0.25">
      <c r="A68" s="54" t="s">
        <v>149</v>
      </c>
      <c r="B68" s="54" t="s">
        <v>150</v>
      </c>
      <c r="C68" s="31">
        <v>4301031243</v>
      </c>
      <c r="D68" s="565">
        <v>4680115885073</v>
      </c>
      <c r="E68" s="566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7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6"/>
      <c r="R68" s="576"/>
      <c r="S68" s="576"/>
      <c r="T68" s="577"/>
      <c r="U68" s="34"/>
      <c r="V68" s="34"/>
      <c r="W68" s="35" t="s">
        <v>69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152</v>
      </c>
      <c r="B69" s="54" t="s">
        <v>153</v>
      </c>
      <c r="C69" s="31">
        <v>4301031241</v>
      </c>
      <c r="D69" s="565">
        <v>4680115885059</v>
      </c>
      <c r="E69" s="566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6"/>
      <c r="R69" s="576"/>
      <c r="S69" s="576"/>
      <c r="T69" s="577"/>
      <c r="U69" s="34"/>
      <c r="V69" s="34"/>
      <c r="W69" s="35" t="s">
        <v>69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154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155</v>
      </c>
      <c r="B70" s="54" t="s">
        <v>156</v>
      </c>
      <c r="C70" s="31">
        <v>4301031316</v>
      </c>
      <c r="D70" s="565">
        <v>4680115885097</v>
      </c>
      <c r="E70" s="566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7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6"/>
      <c r="R70" s="576"/>
      <c r="S70" s="576"/>
      <c r="T70" s="577"/>
      <c r="U70" s="34"/>
      <c r="V70" s="34"/>
      <c r="W70" s="35" t="s">
        <v>69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157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73"/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74"/>
      <c r="P71" s="570" t="s">
        <v>71</v>
      </c>
      <c r="Q71" s="571"/>
      <c r="R71" s="571"/>
      <c r="S71" s="571"/>
      <c r="T71" s="571"/>
      <c r="U71" s="571"/>
      <c r="V71" s="572"/>
      <c r="W71" s="37" t="s">
        <v>72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hidden="1" x14ac:dyDescent="0.2">
      <c r="A72" s="564"/>
      <c r="B72" s="564"/>
      <c r="C72" s="564"/>
      <c r="D72" s="564"/>
      <c r="E72" s="564"/>
      <c r="F72" s="564"/>
      <c r="G72" s="564"/>
      <c r="H72" s="564"/>
      <c r="I72" s="564"/>
      <c r="J72" s="564"/>
      <c r="K72" s="564"/>
      <c r="L72" s="564"/>
      <c r="M72" s="564"/>
      <c r="N72" s="564"/>
      <c r="O72" s="574"/>
      <c r="P72" s="570" t="s">
        <v>71</v>
      </c>
      <c r="Q72" s="571"/>
      <c r="R72" s="571"/>
      <c r="S72" s="571"/>
      <c r="T72" s="571"/>
      <c r="U72" s="571"/>
      <c r="V72" s="572"/>
      <c r="W72" s="37" t="s">
        <v>69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hidden="1" customHeight="1" x14ac:dyDescent="0.25">
      <c r="A73" s="563" t="s">
        <v>73</v>
      </c>
      <c r="B73" s="564"/>
      <c r="C73" s="564"/>
      <c r="D73" s="564"/>
      <c r="E73" s="564"/>
      <c r="F73" s="564"/>
      <c r="G73" s="564"/>
      <c r="H73" s="564"/>
      <c r="I73" s="564"/>
      <c r="J73" s="564"/>
      <c r="K73" s="564"/>
      <c r="L73" s="564"/>
      <c r="M73" s="564"/>
      <c r="N73" s="564"/>
      <c r="O73" s="564"/>
      <c r="P73" s="564"/>
      <c r="Q73" s="564"/>
      <c r="R73" s="564"/>
      <c r="S73" s="564"/>
      <c r="T73" s="564"/>
      <c r="U73" s="564"/>
      <c r="V73" s="564"/>
      <c r="W73" s="564"/>
      <c r="X73" s="564"/>
      <c r="Y73" s="564"/>
      <c r="Z73" s="564"/>
      <c r="AA73" s="553"/>
      <c r="AB73" s="553"/>
      <c r="AC73" s="553"/>
    </row>
    <row r="74" spans="1:68" ht="16.5" hidden="1" customHeight="1" x14ac:dyDescent="0.25">
      <c r="A74" s="54" t="s">
        <v>158</v>
      </c>
      <c r="B74" s="54" t="s">
        <v>159</v>
      </c>
      <c r="C74" s="31">
        <v>4301051838</v>
      </c>
      <c r="D74" s="565">
        <v>4680115881891</v>
      </c>
      <c r="E74" s="566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1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6"/>
      <c r="R74" s="576"/>
      <c r="S74" s="576"/>
      <c r="T74" s="577"/>
      <c r="U74" s="34"/>
      <c r="V74" s="34"/>
      <c r="W74" s="35" t="s">
        <v>69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160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161</v>
      </c>
      <c r="B75" s="54" t="s">
        <v>162</v>
      </c>
      <c r="C75" s="31">
        <v>4301051846</v>
      </c>
      <c r="D75" s="565">
        <v>4680115885769</v>
      </c>
      <c r="E75" s="566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4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6"/>
      <c r="R75" s="576"/>
      <c r="S75" s="576"/>
      <c r="T75" s="577"/>
      <c r="U75" s="34"/>
      <c r="V75" s="34"/>
      <c r="W75" s="35" t="s">
        <v>69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163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164</v>
      </c>
      <c r="B76" s="54" t="s">
        <v>165</v>
      </c>
      <c r="C76" s="31">
        <v>4301051927</v>
      </c>
      <c r="D76" s="565">
        <v>4680115884410</v>
      </c>
      <c r="E76" s="566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6"/>
      <c r="R76" s="576"/>
      <c r="S76" s="576"/>
      <c r="T76" s="577"/>
      <c r="U76" s="34"/>
      <c r="V76" s="34"/>
      <c r="W76" s="35" t="s">
        <v>69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166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167</v>
      </c>
      <c r="B77" s="54" t="s">
        <v>168</v>
      </c>
      <c r="C77" s="31">
        <v>4301051837</v>
      </c>
      <c r="D77" s="565">
        <v>4680115884311</v>
      </c>
      <c r="E77" s="566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5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6"/>
      <c r="R77" s="576"/>
      <c r="S77" s="576"/>
      <c r="T77" s="577"/>
      <c r="U77" s="34"/>
      <c r="V77" s="34"/>
      <c r="W77" s="35" t="s">
        <v>69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160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169</v>
      </c>
      <c r="B78" s="54" t="s">
        <v>170</v>
      </c>
      <c r="C78" s="31">
        <v>4301051844</v>
      </c>
      <c r="D78" s="565">
        <v>4680115885929</v>
      </c>
      <c r="E78" s="566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6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6"/>
      <c r="R78" s="576"/>
      <c r="S78" s="576"/>
      <c r="T78" s="577"/>
      <c r="U78" s="34"/>
      <c r="V78" s="34"/>
      <c r="W78" s="35" t="s">
        <v>69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163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171</v>
      </c>
      <c r="B79" s="54" t="s">
        <v>172</v>
      </c>
      <c r="C79" s="31">
        <v>4301051929</v>
      </c>
      <c r="D79" s="565">
        <v>4680115884403</v>
      </c>
      <c r="E79" s="566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1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6"/>
      <c r="R79" s="576"/>
      <c r="S79" s="576"/>
      <c r="T79" s="577"/>
      <c r="U79" s="34"/>
      <c r="V79" s="34"/>
      <c r="W79" s="35" t="s">
        <v>69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166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73"/>
      <c r="B80" s="564"/>
      <c r="C80" s="564"/>
      <c r="D80" s="564"/>
      <c r="E80" s="564"/>
      <c r="F80" s="564"/>
      <c r="G80" s="564"/>
      <c r="H80" s="564"/>
      <c r="I80" s="564"/>
      <c r="J80" s="564"/>
      <c r="K80" s="564"/>
      <c r="L80" s="564"/>
      <c r="M80" s="564"/>
      <c r="N80" s="564"/>
      <c r="O80" s="574"/>
      <c r="P80" s="570" t="s">
        <v>71</v>
      </c>
      <c r="Q80" s="571"/>
      <c r="R80" s="571"/>
      <c r="S80" s="571"/>
      <c r="T80" s="571"/>
      <c r="U80" s="571"/>
      <c r="V80" s="572"/>
      <c r="W80" s="37" t="s">
        <v>72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hidden="1" x14ac:dyDescent="0.2">
      <c r="A81" s="564"/>
      <c r="B81" s="564"/>
      <c r="C81" s="564"/>
      <c r="D81" s="564"/>
      <c r="E81" s="564"/>
      <c r="F81" s="564"/>
      <c r="G81" s="564"/>
      <c r="H81" s="564"/>
      <c r="I81" s="564"/>
      <c r="J81" s="564"/>
      <c r="K81" s="564"/>
      <c r="L81" s="564"/>
      <c r="M81" s="564"/>
      <c r="N81" s="564"/>
      <c r="O81" s="574"/>
      <c r="P81" s="570" t="s">
        <v>71</v>
      </c>
      <c r="Q81" s="571"/>
      <c r="R81" s="571"/>
      <c r="S81" s="571"/>
      <c r="T81" s="571"/>
      <c r="U81" s="571"/>
      <c r="V81" s="572"/>
      <c r="W81" s="37" t="s">
        <v>69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hidden="1" customHeight="1" x14ac:dyDescent="0.25">
      <c r="A82" s="563" t="s">
        <v>173</v>
      </c>
      <c r="B82" s="564"/>
      <c r="C82" s="564"/>
      <c r="D82" s="564"/>
      <c r="E82" s="564"/>
      <c r="F82" s="564"/>
      <c r="G82" s="564"/>
      <c r="H82" s="564"/>
      <c r="I82" s="564"/>
      <c r="J82" s="564"/>
      <c r="K82" s="564"/>
      <c r="L82" s="564"/>
      <c r="M82" s="564"/>
      <c r="N82" s="564"/>
      <c r="O82" s="564"/>
      <c r="P82" s="564"/>
      <c r="Q82" s="564"/>
      <c r="R82" s="564"/>
      <c r="S82" s="564"/>
      <c r="T82" s="564"/>
      <c r="U82" s="564"/>
      <c r="V82" s="564"/>
      <c r="W82" s="564"/>
      <c r="X82" s="564"/>
      <c r="Y82" s="564"/>
      <c r="Z82" s="564"/>
      <c r="AA82" s="553"/>
      <c r="AB82" s="553"/>
      <c r="AC82" s="553"/>
    </row>
    <row r="83" spans="1:68" ht="27" hidden="1" customHeight="1" x14ac:dyDescent="0.25">
      <c r="A83" s="54" t="s">
        <v>174</v>
      </c>
      <c r="B83" s="54" t="s">
        <v>175</v>
      </c>
      <c r="C83" s="31">
        <v>4301060455</v>
      </c>
      <c r="D83" s="565">
        <v>4680115881532</v>
      </c>
      <c r="E83" s="566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6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6"/>
      <c r="R83" s="576"/>
      <c r="S83" s="576"/>
      <c r="T83" s="577"/>
      <c r="U83" s="34"/>
      <c r="V83" s="34"/>
      <c r="W83" s="35" t="s">
        <v>69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176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177</v>
      </c>
      <c r="B84" s="54" t="s">
        <v>178</v>
      </c>
      <c r="C84" s="31">
        <v>4301060351</v>
      </c>
      <c r="D84" s="565">
        <v>4680115881464</v>
      </c>
      <c r="E84" s="566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6"/>
      <c r="R84" s="576"/>
      <c r="S84" s="576"/>
      <c r="T84" s="577"/>
      <c r="U84" s="34"/>
      <c r="V84" s="34"/>
      <c r="W84" s="35" t="s">
        <v>69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179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73"/>
      <c r="B85" s="564"/>
      <c r="C85" s="564"/>
      <c r="D85" s="564"/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74"/>
      <c r="P85" s="570" t="s">
        <v>71</v>
      </c>
      <c r="Q85" s="571"/>
      <c r="R85" s="571"/>
      <c r="S85" s="571"/>
      <c r="T85" s="571"/>
      <c r="U85" s="571"/>
      <c r="V85" s="572"/>
      <c r="W85" s="37" t="s">
        <v>72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hidden="1" x14ac:dyDescent="0.2">
      <c r="A86" s="564"/>
      <c r="B86" s="564"/>
      <c r="C86" s="564"/>
      <c r="D86" s="564"/>
      <c r="E86" s="564"/>
      <c r="F86" s="564"/>
      <c r="G86" s="564"/>
      <c r="H86" s="564"/>
      <c r="I86" s="564"/>
      <c r="J86" s="564"/>
      <c r="K86" s="564"/>
      <c r="L86" s="564"/>
      <c r="M86" s="564"/>
      <c r="N86" s="564"/>
      <c r="O86" s="574"/>
      <c r="P86" s="570" t="s">
        <v>71</v>
      </c>
      <c r="Q86" s="571"/>
      <c r="R86" s="571"/>
      <c r="S86" s="571"/>
      <c r="T86" s="571"/>
      <c r="U86" s="571"/>
      <c r="V86" s="572"/>
      <c r="W86" s="37" t="s">
        <v>69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hidden="1" customHeight="1" x14ac:dyDescent="0.25">
      <c r="A87" s="567" t="s">
        <v>180</v>
      </c>
      <c r="B87" s="564"/>
      <c r="C87" s="564"/>
      <c r="D87" s="564"/>
      <c r="E87" s="564"/>
      <c r="F87" s="564"/>
      <c r="G87" s="564"/>
      <c r="H87" s="564"/>
      <c r="I87" s="564"/>
      <c r="J87" s="564"/>
      <c r="K87" s="564"/>
      <c r="L87" s="564"/>
      <c r="M87" s="564"/>
      <c r="N87" s="564"/>
      <c r="O87" s="564"/>
      <c r="P87" s="564"/>
      <c r="Q87" s="564"/>
      <c r="R87" s="564"/>
      <c r="S87" s="564"/>
      <c r="T87" s="564"/>
      <c r="U87" s="564"/>
      <c r="V87" s="564"/>
      <c r="W87" s="564"/>
      <c r="X87" s="564"/>
      <c r="Y87" s="564"/>
      <c r="Z87" s="564"/>
      <c r="AA87" s="554"/>
      <c r="AB87" s="554"/>
      <c r="AC87" s="554"/>
    </row>
    <row r="88" spans="1:68" ht="14.25" hidden="1" customHeight="1" x14ac:dyDescent="0.25">
      <c r="A88" s="563" t="s">
        <v>102</v>
      </c>
      <c r="B88" s="564"/>
      <c r="C88" s="564"/>
      <c r="D88" s="564"/>
      <c r="E88" s="564"/>
      <c r="F88" s="564"/>
      <c r="G88" s="564"/>
      <c r="H88" s="564"/>
      <c r="I88" s="564"/>
      <c r="J88" s="564"/>
      <c r="K88" s="564"/>
      <c r="L88" s="564"/>
      <c r="M88" s="564"/>
      <c r="N88" s="564"/>
      <c r="O88" s="564"/>
      <c r="P88" s="564"/>
      <c r="Q88" s="564"/>
      <c r="R88" s="564"/>
      <c r="S88" s="564"/>
      <c r="T88" s="564"/>
      <c r="U88" s="564"/>
      <c r="V88" s="564"/>
      <c r="W88" s="564"/>
      <c r="X88" s="564"/>
      <c r="Y88" s="564"/>
      <c r="Z88" s="564"/>
      <c r="AA88" s="553"/>
      <c r="AB88" s="553"/>
      <c r="AC88" s="553"/>
    </row>
    <row r="89" spans="1:68" ht="27" customHeight="1" x14ac:dyDescent="0.25">
      <c r="A89" s="54" t="s">
        <v>181</v>
      </c>
      <c r="B89" s="54" t="s">
        <v>182</v>
      </c>
      <c r="C89" s="31">
        <v>4301011468</v>
      </c>
      <c r="D89" s="565">
        <v>4680115881327</v>
      </c>
      <c r="E89" s="566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3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6"/>
      <c r="R89" s="576"/>
      <c r="S89" s="576"/>
      <c r="T89" s="577"/>
      <c r="U89" s="34"/>
      <c r="V89" s="34"/>
      <c r="W89" s="35" t="s">
        <v>69</v>
      </c>
      <c r="X89" s="559">
        <v>21.6</v>
      </c>
      <c r="Y89" s="560">
        <f>IFERROR(IF(X89="",0,CEILING((X89/$H89),1)*$H89),"")</f>
        <v>21.6</v>
      </c>
      <c r="Z89" s="36">
        <f>IFERROR(IF(Y89=0,"",ROUNDUP(Y89/H89,0)*0.01898),"")</f>
        <v>3.7960000000000001E-2</v>
      </c>
      <c r="AA89" s="56"/>
      <c r="AB89" s="57"/>
      <c r="AC89" s="135" t="s">
        <v>183</v>
      </c>
      <c r="AG89" s="64"/>
      <c r="AJ89" s="68"/>
      <c r="AK89" s="68">
        <v>0</v>
      </c>
      <c r="BB89" s="136" t="s">
        <v>1</v>
      </c>
      <c r="BM89" s="64">
        <f>IFERROR(X89*I89/H89,"0")</f>
        <v>22.47</v>
      </c>
      <c r="BN89" s="64">
        <f>IFERROR(Y89*I89/H89,"0")</f>
        <v>22.47</v>
      </c>
      <c r="BO89" s="64">
        <f>IFERROR(1/J89*(X89/H89),"0")</f>
        <v>3.125E-2</v>
      </c>
      <c r="BP89" s="64">
        <f>IFERROR(1/J89*(Y89/H89),"0")</f>
        <v>3.125E-2</v>
      </c>
    </row>
    <row r="90" spans="1:68" ht="27" hidden="1" customHeight="1" x14ac:dyDescent="0.25">
      <c r="A90" s="54" t="s">
        <v>184</v>
      </c>
      <c r="B90" s="54" t="s">
        <v>185</v>
      </c>
      <c r="C90" s="31">
        <v>4301011476</v>
      </c>
      <c r="D90" s="565">
        <v>4680115881518</v>
      </c>
      <c r="E90" s="566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7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6"/>
      <c r="R90" s="576"/>
      <c r="S90" s="576"/>
      <c r="T90" s="577"/>
      <c r="U90" s="34"/>
      <c r="V90" s="34"/>
      <c r="W90" s="35" t="s">
        <v>69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186</v>
      </c>
      <c r="B91" s="54" t="s">
        <v>187</v>
      </c>
      <c r="C91" s="31">
        <v>4301011443</v>
      </c>
      <c r="D91" s="565">
        <v>4680115881303</v>
      </c>
      <c r="E91" s="566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110</v>
      </c>
      <c r="L91" s="32" t="s">
        <v>111</v>
      </c>
      <c r="M91" s="33" t="s">
        <v>92</v>
      </c>
      <c r="N91" s="33"/>
      <c r="O91" s="32">
        <v>50</v>
      </c>
      <c r="P91" s="77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6"/>
      <c r="R91" s="576"/>
      <c r="S91" s="576"/>
      <c r="T91" s="577"/>
      <c r="U91" s="34"/>
      <c r="V91" s="34"/>
      <c r="W91" s="35" t="s">
        <v>69</v>
      </c>
      <c r="X91" s="559">
        <v>9</v>
      </c>
      <c r="Y91" s="560">
        <f>IFERROR(IF(X91="",0,CEILING((X91/$H91),1)*$H91),"")</f>
        <v>9</v>
      </c>
      <c r="Z91" s="36">
        <f>IFERROR(IF(Y91=0,"",ROUNDUP(Y91/H91,0)*0.00902),"")</f>
        <v>1.804E-2</v>
      </c>
      <c r="AA91" s="56"/>
      <c r="AB91" s="57"/>
      <c r="AC91" s="139" t="s">
        <v>183</v>
      </c>
      <c r="AG91" s="64"/>
      <c r="AJ91" s="68" t="s">
        <v>112</v>
      </c>
      <c r="AK91" s="68">
        <v>54</v>
      </c>
      <c r="BB91" s="140" t="s">
        <v>1</v>
      </c>
      <c r="BM91" s="64">
        <f>IFERROR(X91*I91/H91,"0")</f>
        <v>9.42</v>
      </c>
      <c r="BN91" s="64">
        <f>IFERROR(Y91*I91/H91,"0")</f>
        <v>9.42</v>
      </c>
      <c r="BO91" s="64">
        <f>IFERROR(1/J91*(X91/H91),"0")</f>
        <v>1.5151515151515152E-2</v>
      </c>
      <c r="BP91" s="64">
        <f>IFERROR(1/J91*(Y91/H91),"0")</f>
        <v>1.5151515151515152E-2</v>
      </c>
    </row>
    <row r="92" spans="1:68" x14ac:dyDescent="0.2">
      <c r="A92" s="573"/>
      <c r="B92" s="564"/>
      <c r="C92" s="564"/>
      <c r="D92" s="564"/>
      <c r="E92" s="564"/>
      <c r="F92" s="564"/>
      <c r="G92" s="564"/>
      <c r="H92" s="564"/>
      <c r="I92" s="564"/>
      <c r="J92" s="564"/>
      <c r="K92" s="564"/>
      <c r="L92" s="564"/>
      <c r="M92" s="564"/>
      <c r="N92" s="564"/>
      <c r="O92" s="574"/>
      <c r="P92" s="570" t="s">
        <v>71</v>
      </c>
      <c r="Q92" s="571"/>
      <c r="R92" s="571"/>
      <c r="S92" s="571"/>
      <c r="T92" s="571"/>
      <c r="U92" s="571"/>
      <c r="V92" s="572"/>
      <c r="W92" s="37" t="s">
        <v>72</v>
      </c>
      <c r="X92" s="561">
        <f>IFERROR(X89/H89,"0")+IFERROR(X90/H90,"0")+IFERROR(X91/H91,"0")</f>
        <v>4</v>
      </c>
      <c r="Y92" s="561">
        <f>IFERROR(Y89/H89,"0")+IFERROR(Y90/H90,"0")+IFERROR(Y91/H91,"0")</f>
        <v>4</v>
      </c>
      <c r="Z92" s="561">
        <f>IFERROR(IF(Z89="",0,Z89),"0")+IFERROR(IF(Z90="",0,Z90),"0")+IFERROR(IF(Z91="",0,Z91),"0")</f>
        <v>5.6000000000000001E-2</v>
      </c>
      <c r="AA92" s="562"/>
      <c r="AB92" s="562"/>
      <c r="AC92" s="562"/>
    </row>
    <row r="93" spans="1:68" x14ac:dyDescent="0.2">
      <c r="A93" s="564"/>
      <c r="B93" s="564"/>
      <c r="C93" s="564"/>
      <c r="D93" s="564"/>
      <c r="E93" s="564"/>
      <c r="F93" s="564"/>
      <c r="G93" s="564"/>
      <c r="H93" s="564"/>
      <c r="I93" s="564"/>
      <c r="J93" s="564"/>
      <c r="K93" s="564"/>
      <c r="L93" s="564"/>
      <c r="M93" s="564"/>
      <c r="N93" s="564"/>
      <c r="O93" s="574"/>
      <c r="P93" s="570" t="s">
        <v>71</v>
      </c>
      <c r="Q93" s="571"/>
      <c r="R93" s="571"/>
      <c r="S93" s="571"/>
      <c r="T93" s="571"/>
      <c r="U93" s="571"/>
      <c r="V93" s="572"/>
      <c r="W93" s="37" t="s">
        <v>69</v>
      </c>
      <c r="X93" s="561">
        <f>IFERROR(SUM(X89:X91),"0")</f>
        <v>30.6</v>
      </c>
      <c r="Y93" s="561">
        <f>IFERROR(SUM(Y89:Y91),"0")</f>
        <v>30.6</v>
      </c>
      <c r="Z93" s="37"/>
      <c r="AA93" s="562"/>
      <c r="AB93" s="562"/>
      <c r="AC93" s="562"/>
    </row>
    <row r="94" spans="1:68" ht="14.25" hidden="1" customHeight="1" x14ac:dyDescent="0.25">
      <c r="A94" s="563" t="s">
        <v>73</v>
      </c>
      <c r="B94" s="564"/>
      <c r="C94" s="564"/>
      <c r="D94" s="564"/>
      <c r="E94" s="564"/>
      <c r="F94" s="564"/>
      <c r="G94" s="564"/>
      <c r="H94" s="564"/>
      <c r="I94" s="564"/>
      <c r="J94" s="564"/>
      <c r="K94" s="564"/>
      <c r="L94" s="564"/>
      <c r="M94" s="564"/>
      <c r="N94" s="564"/>
      <c r="O94" s="564"/>
      <c r="P94" s="564"/>
      <c r="Q94" s="564"/>
      <c r="R94" s="564"/>
      <c r="S94" s="564"/>
      <c r="T94" s="564"/>
      <c r="U94" s="564"/>
      <c r="V94" s="564"/>
      <c r="W94" s="564"/>
      <c r="X94" s="564"/>
      <c r="Y94" s="564"/>
      <c r="Z94" s="564"/>
      <c r="AA94" s="553"/>
      <c r="AB94" s="553"/>
      <c r="AC94" s="553"/>
    </row>
    <row r="95" spans="1:68" ht="16.5" hidden="1" customHeight="1" x14ac:dyDescent="0.25">
      <c r="A95" s="54" t="s">
        <v>188</v>
      </c>
      <c r="B95" s="54" t="s">
        <v>189</v>
      </c>
      <c r="C95" s="31">
        <v>4301051712</v>
      </c>
      <c r="D95" s="565">
        <v>4607091386967</v>
      </c>
      <c r="E95" s="566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2" t="s">
        <v>190</v>
      </c>
      <c r="Q95" s="576"/>
      <c r="R95" s="576"/>
      <c r="S95" s="576"/>
      <c r="T95" s="577"/>
      <c r="U95" s="34"/>
      <c r="V95" s="34"/>
      <c r="W95" s="35" t="s">
        <v>69</v>
      </c>
      <c r="X95" s="559">
        <v>0</v>
      </c>
      <c r="Y95" s="56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191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192</v>
      </c>
      <c r="B96" s="54" t="s">
        <v>193</v>
      </c>
      <c r="C96" s="31">
        <v>4301051788</v>
      </c>
      <c r="D96" s="565">
        <v>4680115884953</v>
      </c>
      <c r="E96" s="566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6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76"/>
      <c r="R96" s="576"/>
      <c r="S96" s="576"/>
      <c r="T96" s="577"/>
      <c r="U96" s="34"/>
      <c r="V96" s="34"/>
      <c r="W96" s="35" t="s">
        <v>69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194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195</v>
      </c>
      <c r="B97" s="54" t="s">
        <v>196</v>
      </c>
      <c r="C97" s="31">
        <v>4301051718</v>
      </c>
      <c r="D97" s="565">
        <v>4607091385731</v>
      </c>
      <c r="E97" s="566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4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76"/>
      <c r="R97" s="576"/>
      <c r="S97" s="576"/>
      <c r="T97" s="577"/>
      <c r="U97" s="34"/>
      <c r="V97" s="34"/>
      <c r="W97" s="35" t="s">
        <v>69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195</v>
      </c>
      <c r="B98" s="54" t="s">
        <v>197</v>
      </c>
      <c r="C98" s="31">
        <v>4301052039</v>
      </c>
      <c r="D98" s="565">
        <v>4607091385731</v>
      </c>
      <c r="E98" s="566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0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6"/>
      <c r="R98" s="576"/>
      <c r="S98" s="576"/>
      <c r="T98" s="577"/>
      <c r="U98" s="34"/>
      <c r="V98" s="34"/>
      <c r="W98" s="35" t="s">
        <v>69</v>
      </c>
      <c r="X98" s="559">
        <v>0</v>
      </c>
      <c r="Y98" s="56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198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199</v>
      </c>
      <c r="B99" s="54" t="s">
        <v>200</v>
      </c>
      <c r="C99" s="31">
        <v>4301051438</v>
      </c>
      <c r="D99" s="565">
        <v>4680115880894</v>
      </c>
      <c r="E99" s="566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76"/>
      <c r="R99" s="576"/>
      <c r="S99" s="576"/>
      <c r="T99" s="577"/>
      <c r="U99" s="34"/>
      <c r="V99" s="34"/>
      <c r="W99" s="35" t="s">
        <v>69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201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573"/>
      <c r="B100" s="564"/>
      <c r="C100" s="564"/>
      <c r="D100" s="564"/>
      <c r="E100" s="564"/>
      <c r="F100" s="564"/>
      <c r="G100" s="564"/>
      <c r="H100" s="564"/>
      <c r="I100" s="564"/>
      <c r="J100" s="564"/>
      <c r="K100" s="564"/>
      <c r="L100" s="564"/>
      <c r="M100" s="564"/>
      <c r="N100" s="564"/>
      <c r="O100" s="574"/>
      <c r="P100" s="570" t="s">
        <v>71</v>
      </c>
      <c r="Q100" s="571"/>
      <c r="R100" s="571"/>
      <c r="S100" s="571"/>
      <c r="T100" s="571"/>
      <c r="U100" s="571"/>
      <c r="V100" s="572"/>
      <c r="W100" s="37" t="s">
        <v>72</v>
      </c>
      <c r="X100" s="561">
        <f>IFERROR(X95/H95,"0")+IFERROR(X96/H96,"0")+IFERROR(X97/H97,"0")+IFERROR(X98/H98,"0")+IFERROR(X99/H99,"0")</f>
        <v>0</v>
      </c>
      <c r="Y100" s="561">
        <f>IFERROR(Y95/H95,"0")+IFERROR(Y96/H96,"0")+IFERROR(Y97/H97,"0")+IFERROR(Y98/H98,"0")+IFERROR(Y99/H99,"0")</f>
        <v>0</v>
      </c>
      <c r="Z100" s="561">
        <f>IFERROR(IF(Z95="",0,Z95),"0")+IFERROR(IF(Z96="",0,Z96),"0")+IFERROR(IF(Z97="",0,Z97),"0")+IFERROR(IF(Z98="",0,Z98),"0")+IFERROR(IF(Z99="",0,Z99),"0")</f>
        <v>0</v>
      </c>
      <c r="AA100" s="562"/>
      <c r="AB100" s="562"/>
      <c r="AC100" s="562"/>
    </row>
    <row r="101" spans="1:68" hidden="1" x14ac:dyDescent="0.2">
      <c r="A101" s="564"/>
      <c r="B101" s="564"/>
      <c r="C101" s="564"/>
      <c r="D101" s="564"/>
      <c r="E101" s="564"/>
      <c r="F101" s="564"/>
      <c r="G101" s="564"/>
      <c r="H101" s="564"/>
      <c r="I101" s="564"/>
      <c r="J101" s="564"/>
      <c r="K101" s="564"/>
      <c r="L101" s="564"/>
      <c r="M101" s="564"/>
      <c r="N101" s="564"/>
      <c r="O101" s="574"/>
      <c r="P101" s="570" t="s">
        <v>71</v>
      </c>
      <c r="Q101" s="571"/>
      <c r="R101" s="571"/>
      <c r="S101" s="571"/>
      <c r="T101" s="571"/>
      <c r="U101" s="571"/>
      <c r="V101" s="572"/>
      <c r="W101" s="37" t="s">
        <v>69</v>
      </c>
      <c r="X101" s="561">
        <f>IFERROR(SUM(X95:X99),"0")</f>
        <v>0</v>
      </c>
      <c r="Y101" s="561">
        <f>IFERROR(SUM(Y95:Y99),"0")</f>
        <v>0</v>
      </c>
      <c r="Z101" s="37"/>
      <c r="AA101" s="562"/>
      <c r="AB101" s="562"/>
      <c r="AC101" s="562"/>
    </row>
    <row r="102" spans="1:68" ht="16.5" hidden="1" customHeight="1" x14ac:dyDescent="0.25">
      <c r="A102" s="567" t="s">
        <v>202</v>
      </c>
      <c r="B102" s="564"/>
      <c r="C102" s="564"/>
      <c r="D102" s="564"/>
      <c r="E102" s="564"/>
      <c r="F102" s="564"/>
      <c r="G102" s="564"/>
      <c r="H102" s="564"/>
      <c r="I102" s="564"/>
      <c r="J102" s="564"/>
      <c r="K102" s="564"/>
      <c r="L102" s="564"/>
      <c r="M102" s="564"/>
      <c r="N102" s="564"/>
      <c r="O102" s="564"/>
      <c r="P102" s="564"/>
      <c r="Q102" s="564"/>
      <c r="R102" s="564"/>
      <c r="S102" s="564"/>
      <c r="T102" s="564"/>
      <c r="U102" s="564"/>
      <c r="V102" s="564"/>
      <c r="W102" s="564"/>
      <c r="X102" s="564"/>
      <c r="Y102" s="564"/>
      <c r="Z102" s="564"/>
      <c r="AA102" s="554"/>
      <c r="AB102" s="554"/>
      <c r="AC102" s="554"/>
    </row>
    <row r="103" spans="1:68" ht="14.25" hidden="1" customHeight="1" x14ac:dyDescent="0.25">
      <c r="A103" s="563" t="s">
        <v>102</v>
      </c>
      <c r="B103" s="564"/>
      <c r="C103" s="564"/>
      <c r="D103" s="564"/>
      <c r="E103" s="564"/>
      <c r="F103" s="564"/>
      <c r="G103" s="564"/>
      <c r="H103" s="564"/>
      <c r="I103" s="564"/>
      <c r="J103" s="564"/>
      <c r="K103" s="564"/>
      <c r="L103" s="564"/>
      <c r="M103" s="564"/>
      <c r="N103" s="564"/>
      <c r="O103" s="564"/>
      <c r="P103" s="564"/>
      <c r="Q103" s="564"/>
      <c r="R103" s="564"/>
      <c r="S103" s="564"/>
      <c r="T103" s="564"/>
      <c r="U103" s="564"/>
      <c r="V103" s="564"/>
      <c r="W103" s="564"/>
      <c r="X103" s="564"/>
      <c r="Y103" s="564"/>
      <c r="Z103" s="564"/>
      <c r="AA103" s="553"/>
      <c r="AB103" s="553"/>
      <c r="AC103" s="553"/>
    </row>
    <row r="104" spans="1:68" ht="16.5" hidden="1" customHeight="1" x14ac:dyDescent="0.25">
      <c r="A104" s="54" t="s">
        <v>203</v>
      </c>
      <c r="B104" s="54" t="s">
        <v>204</v>
      </c>
      <c r="C104" s="31">
        <v>4301011514</v>
      </c>
      <c r="D104" s="565">
        <v>4680115882133</v>
      </c>
      <c r="E104" s="566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0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76"/>
      <c r="R104" s="576"/>
      <c r="S104" s="576"/>
      <c r="T104" s="577"/>
      <c r="U104" s="34"/>
      <c r="V104" s="34"/>
      <c r="W104" s="35" t="s">
        <v>69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206</v>
      </c>
      <c r="B105" s="54" t="s">
        <v>207</v>
      </c>
      <c r="C105" s="31">
        <v>4301011417</v>
      </c>
      <c r="D105" s="565">
        <v>4680115880269</v>
      </c>
      <c r="E105" s="566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110</v>
      </c>
      <c r="L105" s="32" t="s">
        <v>111</v>
      </c>
      <c r="M105" s="33" t="s">
        <v>77</v>
      </c>
      <c r="N105" s="33"/>
      <c r="O105" s="32">
        <v>50</v>
      </c>
      <c r="P105" s="82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76"/>
      <c r="R105" s="576"/>
      <c r="S105" s="576"/>
      <c r="T105" s="577"/>
      <c r="U105" s="34"/>
      <c r="V105" s="34"/>
      <c r="W105" s="35" t="s">
        <v>69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205</v>
      </c>
      <c r="AG105" s="64"/>
      <c r="AJ105" s="68" t="s">
        <v>112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4301011415</v>
      </c>
      <c r="D106" s="565">
        <v>4680115880429</v>
      </c>
      <c r="E106" s="566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76"/>
      <c r="R106" s="576"/>
      <c r="S106" s="576"/>
      <c r="T106" s="577"/>
      <c r="U106" s="34"/>
      <c r="V106" s="34"/>
      <c r="W106" s="35" t="s">
        <v>69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4301011462</v>
      </c>
      <c r="D107" s="565">
        <v>4680115881457</v>
      </c>
      <c r="E107" s="566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5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76"/>
      <c r="R107" s="576"/>
      <c r="S107" s="576"/>
      <c r="T107" s="577"/>
      <c r="U107" s="34"/>
      <c r="V107" s="34"/>
      <c r="W107" s="35" t="s">
        <v>69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573"/>
      <c r="B108" s="564"/>
      <c r="C108" s="564"/>
      <c r="D108" s="564"/>
      <c r="E108" s="564"/>
      <c r="F108" s="564"/>
      <c r="G108" s="564"/>
      <c r="H108" s="564"/>
      <c r="I108" s="564"/>
      <c r="J108" s="564"/>
      <c r="K108" s="564"/>
      <c r="L108" s="564"/>
      <c r="M108" s="564"/>
      <c r="N108" s="564"/>
      <c r="O108" s="574"/>
      <c r="P108" s="570" t="s">
        <v>71</v>
      </c>
      <c r="Q108" s="571"/>
      <c r="R108" s="571"/>
      <c r="S108" s="571"/>
      <c r="T108" s="571"/>
      <c r="U108" s="571"/>
      <c r="V108" s="572"/>
      <c r="W108" s="37" t="s">
        <v>72</v>
      </c>
      <c r="X108" s="561">
        <f>IFERROR(X104/H104,"0")+IFERROR(X105/H105,"0")+IFERROR(X106/H106,"0")+IFERROR(X107/H107,"0")</f>
        <v>0</v>
      </c>
      <c r="Y108" s="561">
        <f>IFERROR(Y104/H104,"0")+IFERROR(Y105/H105,"0")+IFERROR(Y106/H106,"0")+IFERROR(Y107/H107,"0")</f>
        <v>0</v>
      </c>
      <c r="Z108" s="561">
        <f>IFERROR(IF(Z104="",0,Z104),"0")+IFERROR(IF(Z105="",0,Z105),"0")+IFERROR(IF(Z106="",0,Z106),"0")+IFERROR(IF(Z107="",0,Z107),"0")</f>
        <v>0</v>
      </c>
      <c r="AA108" s="562"/>
      <c r="AB108" s="562"/>
      <c r="AC108" s="562"/>
    </row>
    <row r="109" spans="1:68" hidden="1" x14ac:dyDescent="0.2">
      <c r="A109" s="564"/>
      <c r="B109" s="564"/>
      <c r="C109" s="564"/>
      <c r="D109" s="564"/>
      <c r="E109" s="564"/>
      <c r="F109" s="564"/>
      <c r="G109" s="564"/>
      <c r="H109" s="564"/>
      <c r="I109" s="564"/>
      <c r="J109" s="564"/>
      <c r="K109" s="564"/>
      <c r="L109" s="564"/>
      <c r="M109" s="564"/>
      <c r="N109" s="564"/>
      <c r="O109" s="574"/>
      <c r="P109" s="570" t="s">
        <v>71</v>
      </c>
      <c r="Q109" s="571"/>
      <c r="R109" s="571"/>
      <c r="S109" s="571"/>
      <c r="T109" s="571"/>
      <c r="U109" s="571"/>
      <c r="V109" s="572"/>
      <c r="W109" s="37" t="s">
        <v>69</v>
      </c>
      <c r="X109" s="561">
        <f>IFERROR(SUM(X104:X107),"0")</f>
        <v>0</v>
      </c>
      <c r="Y109" s="561">
        <f>IFERROR(SUM(Y104:Y107),"0")</f>
        <v>0</v>
      </c>
      <c r="Z109" s="37"/>
      <c r="AA109" s="562"/>
      <c r="AB109" s="562"/>
      <c r="AC109" s="562"/>
    </row>
    <row r="110" spans="1:68" ht="14.25" hidden="1" customHeight="1" x14ac:dyDescent="0.25">
      <c r="A110" s="563" t="s">
        <v>138</v>
      </c>
      <c r="B110" s="564"/>
      <c r="C110" s="564"/>
      <c r="D110" s="564"/>
      <c r="E110" s="564"/>
      <c r="F110" s="564"/>
      <c r="G110" s="564"/>
      <c r="H110" s="564"/>
      <c r="I110" s="564"/>
      <c r="J110" s="564"/>
      <c r="K110" s="564"/>
      <c r="L110" s="564"/>
      <c r="M110" s="564"/>
      <c r="N110" s="564"/>
      <c r="O110" s="564"/>
      <c r="P110" s="564"/>
      <c r="Q110" s="564"/>
      <c r="R110" s="564"/>
      <c r="S110" s="564"/>
      <c r="T110" s="564"/>
      <c r="U110" s="564"/>
      <c r="V110" s="564"/>
      <c r="W110" s="564"/>
      <c r="X110" s="564"/>
      <c r="Y110" s="564"/>
      <c r="Z110" s="564"/>
      <c r="AA110" s="553"/>
      <c r="AB110" s="553"/>
      <c r="AC110" s="553"/>
    </row>
    <row r="111" spans="1:68" ht="16.5" hidden="1" customHeight="1" x14ac:dyDescent="0.25">
      <c r="A111" s="54" t="s">
        <v>212</v>
      </c>
      <c r="B111" s="54" t="s">
        <v>213</v>
      </c>
      <c r="C111" s="31">
        <v>4301020345</v>
      </c>
      <c r="D111" s="565">
        <v>4680115881488</v>
      </c>
      <c r="E111" s="566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74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76"/>
      <c r="R111" s="576"/>
      <c r="S111" s="576"/>
      <c r="T111" s="577"/>
      <c r="U111" s="34"/>
      <c r="V111" s="34"/>
      <c r="W111" s="35" t="s">
        <v>69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214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215</v>
      </c>
      <c r="B112" s="54" t="s">
        <v>216</v>
      </c>
      <c r="C112" s="31">
        <v>4301020346</v>
      </c>
      <c r="D112" s="565">
        <v>4680115882775</v>
      </c>
      <c r="E112" s="566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106</v>
      </c>
      <c r="N112" s="33"/>
      <c r="O112" s="32">
        <v>55</v>
      </c>
      <c r="P112" s="81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76"/>
      <c r="R112" s="576"/>
      <c r="S112" s="576"/>
      <c r="T112" s="577"/>
      <c r="U112" s="34"/>
      <c r="V112" s="34"/>
      <c r="W112" s="35" t="s">
        <v>69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4301020344</v>
      </c>
      <c r="D113" s="565">
        <v>4680115880658</v>
      </c>
      <c r="E113" s="566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57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76"/>
      <c r="R113" s="576"/>
      <c r="S113" s="576"/>
      <c r="T113" s="577"/>
      <c r="U113" s="34"/>
      <c r="V113" s="34"/>
      <c r="W113" s="35" t="s">
        <v>69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73"/>
      <c r="B114" s="564"/>
      <c r="C114" s="564"/>
      <c r="D114" s="564"/>
      <c r="E114" s="564"/>
      <c r="F114" s="564"/>
      <c r="G114" s="564"/>
      <c r="H114" s="564"/>
      <c r="I114" s="564"/>
      <c r="J114" s="564"/>
      <c r="K114" s="564"/>
      <c r="L114" s="564"/>
      <c r="M114" s="564"/>
      <c r="N114" s="564"/>
      <c r="O114" s="574"/>
      <c r="P114" s="570" t="s">
        <v>71</v>
      </c>
      <c r="Q114" s="571"/>
      <c r="R114" s="571"/>
      <c r="S114" s="571"/>
      <c r="T114" s="571"/>
      <c r="U114" s="571"/>
      <c r="V114" s="572"/>
      <c r="W114" s="37" t="s">
        <v>72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hidden="1" x14ac:dyDescent="0.2">
      <c r="A115" s="564"/>
      <c r="B115" s="564"/>
      <c r="C115" s="564"/>
      <c r="D115" s="564"/>
      <c r="E115" s="564"/>
      <c r="F115" s="564"/>
      <c r="G115" s="564"/>
      <c r="H115" s="564"/>
      <c r="I115" s="564"/>
      <c r="J115" s="564"/>
      <c r="K115" s="564"/>
      <c r="L115" s="564"/>
      <c r="M115" s="564"/>
      <c r="N115" s="564"/>
      <c r="O115" s="574"/>
      <c r="P115" s="570" t="s">
        <v>71</v>
      </c>
      <c r="Q115" s="571"/>
      <c r="R115" s="571"/>
      <c r="S115" s="571"/>
      <c r="T115" s="571"/>
      <c r="U115" s="571"/>
      <c r="V115" s="572"/>
      <c r="W115" s="37" t="s">
        <v>69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hidden="1" customHeight="1" x14ac:dyDescent="0.25">
      <c r="A116" s="563" t="s">
        <v>73</v>
      </c>
      <c r="B116" s="564"/>
      <c r="C116" s="564"/>
      <c r="D116" s="564"/>
      <c r="E116" s="564"/>
      <c r="F116" s="564"/>
      <c r="G116" s="564"/>
      <c r="H116" s="564"/>
      <c r="I116" s="564"/>
      <c r="J116" s="564"/>
      <c r="K116" s="564"/>
      <c r="L116" s="564"/>
      <c r="M116" s="564"/>
      <c r="N116" s="564"/>
      <c r="O116" s="564"/>
      <c r="P116" s="564"/>
      <c r="Q116" s="564"/>
      <c r="R116" s="564"/>
      <c r="S116" s="564"/>
      <c r="T116" s="564"/>
      <c r="U116" s="564"/>
      <c r="V116" s="564"/>
      <c r="W116" s="564"/>
      <c r="X116" s="564"/>
      <c r="Y116" s="564"/>
      <c r="Z116" s="564"/>
      <c r="AA116" s="553"/>
      <c r="AB116" s="553"/>
      <c r="AC116" s="553"/>
    </row>
    <row r="117" spans="1:68" ht="16.5" customHeight="1" x14ac:dyDescent="0.25">
      <c r="A117" s="54" t="s">
        <v>219</v>
      </c>
      <c r="B117" s="54" t="s">
        <v>220</v>
      </c>
      <c r="C117" s="31">
        <v>4301051724</v>
      </c>
      <c r="D117" s="565">
        <v>4607091385168</v>
      </c>
      <c r="E117" s="566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8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76"/>
      <c r="R117" s="576"/>
      <c r="S117" s="576"/>
      <c r="T117" s="577"/>
      <c r="U117" s="34"/>
      <c r="V117" s="34"/>
      <c r="W117" s="35" t="s">
        <v>69</v>
      </c>
      <c r="X117" s="559">
        <v>40.5</v>
      </c>
      <c r="Y117" s="560">
        <f>IFERROR(IF(X117="",0,CEILING((X117/$H117),1)*$H117),"")</f>
        <v>40.5</v>
      </c>
      <c r="Z117" s="36">
        <f>IFERROR(IF(Y117=0,"",ROUNDUP(Y117/H117,0)*0.01898),"")</f>
        <v>9.4899999999999998E-2</v>
      </c>
      <c r="AA117" s="56"/>
      <c r="AB117" s="57"/>
      <c r="AC117" s="165" t="s">
        <v>221</v>
      </c>
      <c r="AG117" s="64"/>
      <c r="AJ117" s="68"/>
      <c r="AK117" s="68">
        <v>0</v>
      </c>
      <c r="BB117" s="166" t="s">
        <v>1</v>
      </c>
      <c r="BM117" s="64">
        <f>IFERROR(X117*I117/H117,"0")</f>
        <v>43.065000000000005</v>
      </c>
      <c r="BN117" s="64">
        <f>IFERROR(Y117*I117/H117,"0")</f>
        <v>43.065000000000005</v>
      </c>
      <c r="BO117" s="64">
        <f>IFERROR(1/J117*(X117/H117),"0")</f>
        <v>7.8125E-2</v>
      </c>
      <c r="BP117" s="64">
        <f>IFERROR(1/J117*(Y117/H117),"0")</f>
        <v>7.8125E-2</v>
      </c>
    </row>
    <row r="118" spans="1:68" ht="27" hidden="1" customHeight="1" x14ac:dyDescent="0.25">
      <c r="A118" s="54" t="s">
        <v>222</v>
      </c>
      <c r="B118" s="54" t="s">
        <v>223</v>
      </c>
      <c r="C118" s="31">
        <v>4301051730</v>
      </c>
      <c r="D118" s="565">
        <v>4607091383256</v>
      </c>
      <c r="E118" s="566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67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76"/>
      <c r="R118" s="576"/>
      <c r="S118" s="576"/>
      <c r="T118" s="577"/>
      <c r="U118" s="34"/>
      <c r="V118" s="34"/>
      <c r="W118" s="35" t="s">
        <v>69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224</v>
      </c>
      <c r="B119" s="54" t="s">
        <v>225</v>
      </c>
      <c r="C119" s="31">
        <v>4301051721</v>
      </c>
      <c r="D119" s="565">
        <v>4607091385748</v>
      </c>
      <c r="E119" s="566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8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76"/>
      <c r="R119" s="576"/>
      <c r="S119" s="576"/>
      <c r="T119" s="577"/>
      <c r="U119" s="34"/>
      <c r="V119" s="34"/>
      <c r="W119" s="35" t="s">
        <v>69</v>
      </c>
      <c r="X119" s="559">
        <v>0</v>
      </c>
      <c r="Y119" s="56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226</v>
      </c>
      <c r="B120" s="54" t="s">
        <v>227</v>
      </c>
      <c r="C120" s="31">
        <v>4301051740</v>
      </c>
      <c r="D120" s="565">
        <v>4680115884533</v>
      </c>
      <c r="E120" s="566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76"/>
      <c r="R120" s="576"/>
      <c r="S120" s="576"/>
      <c r="T120" s="577"/>
      <c r="U120" s="34"/>
      <c r="V120" s="34"/>
      <c r="W120" s="35" t="s">
        <v>69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3"/>
      <c r="B121" s="564"/>
      <c r="C121" s="564"/>
      <c r="D121" s="564"/>
      <c r="E121" s="564"/>
      <c r="F121" s="564"/>
      <c r="G121" s="564"/>
      <c r="H121" s="564"/>
      <c r="I121" s="564"/>
      <c r="J121" s="564"/>
      <c r="K121" s="564"/>
      <c r="L121" s="564"/>
      <c r="M121" s="564"/>
      <c r="N121" s="564"/>
      <c r="O121" s="574"/>
      <c r="P121" s="570" t="s">
        <v>71</v>
      </c>
      <c r="Q121" s="571"/>
      <c r="R121" s="571"/>
      <c r="S121" s="571"/>
      <c r="T121" s="571"/>
      <c r="U121" s="571"/>
      <c r="V121" s="572"/>
      <c r="W121" s="37" t="s">
        <v>72</v>
      </c>
      <c r="X121" s="561">
        <f>IFERROR(X117/H117,"0")+IFERROR(X118/H118,"0")+IFERROR(X119/H119,"0")+IFERROR(X120/H120,"0")</f>
        <v>5</v>
      </c>
      <c r="Y121" s="561">
        <f>IFERROR(Y117/H117,"0")+IFERROR(Y118/H118,"0")+IFERROR(Y119/H119,"0")+IFERROR(Y120/H120,"0")</f>
        <v>5</v>
      </c>
      <c r="Z121" s="561">
        <f>IFERROR(IF(Z117="",0,Z117),"0")+IFERROR(IF(Z118="",0,Z118),"0")+IFERROR(IF(Z119="",0,Z119),"0")+IFERROR(IF(Z120="",0,Z120),"0")</f>
        <v>9.4899999999999998E-2</v>
      </c>
      <c r="AA121" s="562"/>
      <c r="AB121" s="562"/>
      <c r="AC121" s="562"/>
    </row>
    <row r="122" spans="1:68" x14ac:dyDescent="0.2">
      <c r="A122" s="564"/>
      <c r="B122" s="564"/>
      <c r="C122" s="564"/>
      <c r="D122" s="564"/>
      <c r="E122" s="564"/>
      <c r="F122" s="564"/>
      <c r="G122" s="564"/>
      <c r="H122" s="564"/>
      <c r="I122" s="564"/>
      <c r="J122" s="564"/>
      <c r="K122" s="564"/>
      <c r="L122" s="564"/>
      <c r="M122" s="564"/>
      <c r="N122" s="564"/>
      <c r="O122" s="574"/>
      <c r="P122" s="570" t="s">
        <v>71</v>
      </c>
      <c r="Q122" s="571"/>
      <c r="R122" s="571"/>
      <c r="S122" s="571"/>
      <c r="T122" s="571"/>
      <c r="U122" s="571"/>
      <c r="V122" s="572"/>
      <c r="W122" s="37" t="s">
        <v>69</v>
      </c>
      <c r="X122" s="561">
        <f>IFERROR(SUM(X117:X120),"0")</f>
        <v>40.5</v>
      </c>
      <c r="Y122" s="561">
        <f>IFERROR(SUM(Y117:Y120),"0")</f>
        <v>40.5</v>
      </c>
      <c r="Z122" s="37"/>
      <c r="AA122" s="562"/>
      <c r="AB122" s="562"/>
      <c r="AC122" s="562"/>
    </row>
    <row r="123" spans="1:68" ht="14.25" hidden="1" customHeight="1" x14ac:dyDescent="0.25">
      <c r="A123" s="563" t="s">
        <v>173</v>
      </c>
      <c r="B123" s="564"/>
      <c r="C123" s="564"/>
      <c r="D123" s="564"/>
      <c r="E123" s="564"/>
      <c r="F123" s="564"/>
      <c r="G123" s="564"/>
      <c r="H123" s="564"/>
      <c r="I123" s="564"/>
      <c r="J123" s="564"/>
      <c r="K123" s="564"/>
      <c r="L123" s="564"/>
      <c r="M123" s="564"/>
      <c r="N123" s="564"/>
      <c r="O123" s="564"/>
      <c r="P123" s="564"/>
      <c r="Q123" s="564"/>
      <c r="R123" s="564"/>
      <c r="S123" s="564"/>
      <c r="T123" s="564"/>
      <c r="U123" s="564"/>
      <c r="V123" s="564"/>
      <c r="W123" s="564"/>
      <c r="X123" s="564"/>
      <c r="Y123" s="564"/>
      <c r="Z123" s="564"/>
      <c r="AA123" s="553"/>
      <c r="AB123" s="553"/>
      <c r="AC123" s="553"/>
    </row>
    <row r="124" spans="1:68" ht="27" hidden="1" customHeight="1" x14ac:dyDescent="0.25">
      <c r="A124" s="54" t="s">
        <v>229</v>
      </c>
      <c r="B124" s="54" t="s">
        <v>230</v>
      </c>
      <c r="C124" s="31">
        <v>4301060357</v>
      </c>
      <c r="D124" s="565">
        <v>4680115882652</v>
      </c>
      <c r="E124" s="566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8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76"/>
      <c r="R124" s="576"/>
      <c r="S124" s="576"/>
      <c r="T124" s="577"/>
      <c r="U124" s="34"/>
      <c r="V124" s="34"/>
      <c r="W124" s="35" t="s">
        <v>69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231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232</v>
      </c>
      <c r="B125" s="54" t="s">
        <v>233</v>
      </c>
      <c r="C125" s="31">
        <v>4301060317</v>
      </c>
      <c r="D125" s="565">
        <v>4680115880238</v>
      </c>
      <c r="E125" s="566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1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76"/>
      <c r="R125" s="576"/>
      <c r="S125" s="576"/>
      <c r="T125" s="577"/>
      <c r="U125" s="34"/>
      <c r="V125" s="34"/>
      <c r="W125" s="35" t="s">
        <v>69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234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73"/>
      <c r="B126" s="564"/>
      <c r="C126" s="564"/>
      <c r="D126" s="564"/>
      <c r="E126" s="564"/>
      <c r="F126" s="564"/>
      <c r="G126" s="564"/>
      <c r="H126" s="564"/>
      <c r="I126" s="564"/>
      <c r="J126" s="564"/>
      <c r="K126" s="564"/>
      <c r="L126" s="564"/>
      <c r="M126" s="564"/>
      <c r="N126" s="564"/>
      <c r="O126" s="574"/>
      <c r="P126" s="570" t="s">
        <v>71</v>
      </c>
      <c r="Q126" s="571"/>
      <c r="R126" s="571"/>
      <c r="S126" s="571"/>
      <c r="T126" s="571"/>
      <c r="U126" s="571"/>
      <c r="V126" s="572"/>
      <c r="W126" s="37" t="s">
        <v>72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hidden="1" x14ac:dyDescent="0.2">
      <c r="A127" s="564"/>
      <c r="B127" s="564"/>
      <c r="C127" s="564"/>
      <c r="D127" s="564"/>
      <c r="E127" s="564"/>
      <c r="F127" s="564"/>
      <c r="G127" s="564"/>
      <c r="H127" s="564"/>
      <c r="I127" s="564"/>
      <c r="J127" s="564"/>
      <c r="K127" s="564"/>
      <c r="L127" s="564"/>
      <c r="M127" s="564"/>
      <c r="N127" s="564"/>
      <c r="O127" s="574"/>
      <c r="P127" s="570" t="s">
        <v>71</v>
      </c>
      <c r="Q127" s="571"/>
      <c r="R127" s="571"/>
      <c r="S127" s="571"/>
      <c r="T127" s="571"/>
      <c r="U127" s="571"/>
      <c r="V127" s="572"/>
      <c r="W127" s="37" t="s">
        <v>69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hidden="1" customHeight="1" x14ac:dyDescent="0.25">
      <c r="A128" s="567" t="s">
        <v>235</v>
      </c>
      <c r="B128" s="564"/>
      <c r="C128" s="564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64"/>
      <c r="P128" s="564"/>
      <c r="Q128" s="564"/>
      <c r="R128" s="564"/>
      <c r="S128" s="564"/>
      <c r="T128" s="564"/>
      <c r="U128" s="564"/>
      <c r="V128" s="564"/>
      <c r="W128" s="564"/>
      <c r="X128" s="564"/>
      <c r="Y128" s="564"/>
      <c r="Z128" s="564"/>
      <c r="AA128" s="554"/>
      <c r="AB128" s="554"/>
      <c r="AC128" s="554"/>
    </row>
    <row r="129" spans="1:68" ht="14.25" hidden="1" customHeight="1" x14ac:dyDescent="0.25">
      <c r="A129" s="563" t="s">
        <v>102</v>
      </c>
      <c r="B129" s="564"/>
      <c r="C129" s="564"/>
      <c r="D129" s="564"/>
      <c r="E129" s="564"/>
      <c r="F129" s="564"/>
      <c r="G129" s="564"/>
      <c r="H129" s="564"/>
      <c r="I129" s="564"/>
      <c r="J129" s="564"/>
      <c r="K129" s="564"/>
      <c r="L129" s="564"/>
      <c r="M129" s="564"/>
      <c r="N129" s="564"/>
      <c r="O129" s="564"/>
      <c r="P129" s="564"/>
      <c r="Q129" s="564"/>
      <c r="R129" s="564"/>
      <c r="S129" s="564"/>
      <c r="T129" s="564"/>
      <c r="U129" s="564"/>
      <c r="V129" s="564"/>
      <c r="W129" s="564"/>
      <c r="X129" s="564"/>
      <c r="Y129" s="564"/>
      <c r="Z129" s="564"/>
      <c r="AA129" s="553"/>
      <c r="AB129" s="553"/>
      <c r="AC129" s="553"/>
    </row>
    <row r="130" spans="1:68" ht="27" hidden="1" customHeight="1" x14ac:dyDescent="0.25">
      <c r="A130" s="54" t="s">
        <v>236</v>
      </c>
      <c r="B130" s="54" t="s">
        <v>237</v>
      </c>
      <c r="C130" s="31">
        <v>4301011562</v>
      </c>
      <c r="D130" s="565">
        <v>4680115882577</v>
      </c>
      <c r="E130" s="566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77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76"/>
      <c r="R130" s="576"/>
      <c r="S130" s="576"/>
      <c r="T130" s="577"/>
      <c r="U130" s="34"/>
      <c r="V130" s="34"/>
      <c r="W130" s="35" t="s">
        <v>69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238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236</v>
      </c>
      <c r="B131" s="54" t="s">
        <v>239</v>
      </c>
      <c r="C131" s="31">
        <v>4301011564</v>
      </c>
      <c r="D131" s="565">
        <v>4680115882577</v>
      </c>
      <c r="E131" s="566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9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6"/>
      <c r="R131" s="576"/>
      <c r="S131" s="576"/>
      <c r="T131" s="577"/>
      <c r="U131" s="34"/>
      <c r="V131" s="34"/>
      <c r="W131" s="35" t="s">
        <v>69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73"/>
      <c r="B132" s="564"/>
      <c r="C132" s="564"/>
      <c r="D132" s="564"/>
      <c r="E132" s="564"/>
      <c r="F132" s="564"/>
      <c r="G132" s="564"/>
      <c r="H132" s="564"/>
      <c r="I132" s="564"/>
      <c r="J132" s="564"/>
      <c r="K132" s="564"/>
      <c r="L132" s="564"/>
      <c r="M132" s="564"/>
      <c r="N132" s="564"/>
      <c r="O132" s="574"/>
      <c r="P132" s="570" t="s">
        <v>71</v>
      </c>
      <c r="Q132" s="571"/>
      <c r="R132" s="571"/>
      <c r="S132" s="571"/>
      <c r="T132" s="571"/>
      <c r="U132" s="571"/>
      <c r="V132" s="572"/>
      <c r="W132" s="37" t="s">
        <v>72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hidden="1" x14ac:dyDescent="0.2">
      <c r="A133" s="564"/>
      <c r="B133" s="564"/>
      <c r="C133" s="564"/>
      <c r="D133" s="564"/>
      <c r="E133" s="564"/>
      <c r="F133" s="564"/>
      <c r="G133" s="564"/>
      <c r="H133" s="564"/>
      <c r="I133" s="564"/>
      <c r="J133" s="564"/>
      <c r="K133" s="564"/>
      <c r="L133" s="564"/>
      <c r="M133" s="564"/>
      <c r="N133" s="564"/>
      <c r="O133" s="574"/>
      <c r="P133" s="570" t="s">
        <v>71</v>
      </c>
      <c r="Q133" s="571"/>
      <c r="R133" s="571"/>
      <c r="S133" s="571"/>
      <c r="T133" s="571"/>
      <c r="U133" s="571"/>
      <c r="V133" s="572"/>
      <c r="W133" s="37" t="s">
        <v>69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hidden="1" customHeight="1" x14ac:dyDescent="0.25">
      <c r="A134" s="563" t="s">
        <v>64</v>
      </c>
      <c r="B134" s="564"/>
      <c r="C134" s="564"/>
      <c r="D134" s="564"/>
      <c r="E134" s="564"/>
      <c r="F134" s="564"/>
      <c r="G134" s="564"/>
      <c r="H134" s="564"/>
      <c r="I134" s="564"/>
      <c r="J134" s="564"/>
      <c r="K134" s="564"/>
      <c r="L134" s="564"/>
      <c r="M134" s="564"/>
      <c r="N134" s="564"/>
      <c r="O134" s="564"/>
      <c r="P134" s="564"/>
      <c r="Q134" s="564"/>
      <c r="R134" s="564"/>
      <c r="S134" s="564"/>
      <c r="T134" s="564"/>
      <c r="U134" s="564"/>
      <c r="V134" s="564"/>
      <c r="W134" s="564"/>
      <c r="X134" s="564"/>
      <c r="Y134" s="564"/>
      <c r="Z134" s="564"/>
      <c r="AA134" s="553"/>
      <c r="AB134" s="553"/>
      <c r="AC134" s="553"/>
    </row>
    <row r="135" spans="1:68" ht="27" hidden="1" customHeight="1" x14ac:dyDescent="0.25">
      <c r="A135" s="54" t="s">
        <v>240</v>
      </c>
      <c r="B135" s="54" t="s">
        <v>241</v>
      </c>
      <c r="C135" s="31">
        <v>4301031235</v>
      </c>
      <c r="D135" s="565">
        <v>4680115883444</v>
      </c>
      <c r="E135" s="566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3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76"/>
      <c r="R135" s="576"/>
      <c r="S135" s="576"/>
      <c r="T135" s="577"/>
      <c r="U135" s="34"/>
      <c r="V135" s="34"/>
      <c r="W135" s="35" t="s">
        <v>69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242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240</v>
      </c>
      <c r="B136" s="54" t="s">
        <v>243</v>
      </c>
      <c r="C136" s="31">
        <v>4301031234</v>
      </c>
      <c r="D136" s="565">
        <v>4680115883444</v>
      </c>
      <c r="E136" s="566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7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6"/>
      <c r="R136" s="576"/>
      <c r="S136" s="576"/>
      <c r="T136" s="577"/>
      <c r="U136" s="34"/>
      <c r="V136" s="34"/>
      <c r="W136" s="35" t="s">
        <v>69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242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73"/>
      <c r="B137" s="564"/>
      <c r="C137" s="564"/>
      <c r="D137" s="564"/>
      <c r="E137" s="564"/>
      <c r="F137" s="564"/>
      <c r="G137" s="564"/>
      <c r="H137" s="564"/>
      <c r="I137" s="564"/>
      <c r="J137" s="564"/>
      <c r="K137" s="564"/>
      <c r="L137" s="564"/>
      <c r="M137" s="564"/>
      <c r="N137" s="564"/>
      <c r="O137" s="574"/>
      <c r="P137" s="570" t="s">
        <v>71</v>
      </c>
      <c r="Q137" s="571"/>
      <c r="R137" s="571"/>
      <c r="S137" s="571"/>
      <c r="T137" s="571"/>
      <c r="U137" s="571"/>
      <c r="V137" s="572"/>
      <c r="W137" s="37" t="s">
        <v>72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hidden="1" x14ac:dyDescent="0.2">
      <c r="A138" s="564"/>
      <c r="B138" s="564"/>
      <c r="C138" s="564"/>
      <c r="D138" s="564"/>
      <c r="E138" s="564"/>
      <c r="F138" s="564"/>
      <c r="G138" s="564"/>
      <c r="H138" s="564"/>
      <c r="I138" s="564"/>
      <c r="J138" s="564"/>
      <c r="K138" s="564"/>
      <c r="L138" s="564"/>
      <c r="M138" s="564"/>
      <c r="N138" s="564"/>
      <c r="O138" s="574"/>
      <c r="P138" s="570" t="s">
        <v>71</v>
      </c>
      <c r="Q138" s="571"/>
      <c r="R138" s="571"/>
      <c r="S138" s="571"/>
      <c r="T138" s="571"/>
      <c r="U138" s="571"/>
      <c r="V138" s="572"/>
      <c r="W138" s="37" t="s">
        <v>69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hidden="1" customHeight="1" x14ac:dyDescent="0.25">
      <c r="A139" s="563" t="s">
        <v>73</v>
      </c>
      <c r="B139" s="564"/>
      <c r="C139" s="564"/>
      <c r="D139" s="564"/>
      <c r="E139" s="564"/>
      <c r="F139" s="564"/>
      <c r="G139" s="564"/>
      <c r="H139" s="564"/>
      <c r="I139" s="564"/>
      <c r="J139" s="564"/>
      <c r="K139" s="564"/>
      <c r="L139" s="564"/>
      <c r="M139" s="564"/>
      <c r="N139" s="564"/>
      <c r="O139" s="564"/>
      <c r="P139" s="564"/>
      <c r="Q139" s="564"/>
      <c r="R139" s="564"/>
      <c r="S139" s="564"/>
      <c r="T139" s="564"/>
      <c r="U139" s="564"/>
      <c r="V139" s="564"/>
      <c r="W139" s="564"/>
      <c r="X139" s="564"/>
      <c r="Y139" s="564"/>
      <c r="Z139" s="564"/>
      <c r="AA139" s="553"/>
      <c r="AB139" s="553"/>
      <c r="AC139" s="553"/>
    </row>
    <row r="140" spans="1:68" ht="16.5" hidden="1" customHeight="1" x14ac:dyDescent="0.25">
      <c r="A140" s="54" t="s">
        <v>244</v>
      </c>
      <c r="B140" s="54" t="s">
        <v>245</v>
      </c>
      <c r="C140" s="31">
        <v>4301051477</v>
      </c>
      <c r="D140" s="565">
        <v>4680115882584</v>
      </c>
      <c r="E140" s="566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76"/>
      <c r="R140" s="576"/>
      <c r="S140" s="576"/>
      <c r="T140" s="577"/>
      <c r="U140" s="34"/>
      <c r="V140" s="34"/>
      <c r="W140" s="35" t="s">
        <v>69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238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244</v>
      </c>
      <c r="B141" s="54" t="s">
        <v>246</v>
      </c>
      <c r="C141" s="31">
        <v>4301051476</v>
      </c>
      <c r="D141" s="565">
        <v>4680115882584</v>
      </c>
      <c r="E141" s="566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5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76"/>
      <c r="R141" s="576"/>
      <c r="S141" s="576"/>
      <c r="T141" s="577"/>
      <c r="U141" s="34"/>
      <c r="V141" s="34"/>
      <c r="W141" s="35" t="s">
        <v>69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238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73"/>
      <c r="B142" s="564"/>
      <c r="C142" s="564"/>
      <c r="D142" s="564"/>
      <c r="E142" s="564"/>
      <c r="F142" s="564"/>
      <c r="G142" s="564"/>
      <c r="H142" s="564"/>
      <c r="I142" s="564"/>
      <c r="J142" s="564"/>
      <c r="K142" s="564"/>
      <c r="L142" s="564"/>
      <c r="M142" s="564"/>
      <c r="N142" s="564"/>
      <c r="O142" s="574"/>
      <c r="P142" s="570" t="s">
        <v>71</v>
      </c>
      <c r="Q142" s="571"/>
      <c r="R142" s="571"/>
      <c r="S142" s="571"/>
      <c r="T142" s="571"/>
      <c r="U142" s="571"/>
      <c r="V142" s="572"/>
      <c r="W142" s="37" t="s">
        <v>72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hidden="1" x14ac:dyDescent="0.2">
      <c r="A143" s="564"/>
      <c r="B143" s="564"/>
      <c r="C143" s="564"/>
      <c r="D143" s="564"/>
      <c r="E143" s="564"/>
      <c r="F143" s="564"/>
      <c r="G143" s="564"/>
      <c r="H143" s="564"/>
      <c r="I143" s="564"/>
      <c r="J143" s="564"/>
      <c r="K143" s="564"/>
      <c r="L143" s="564"/>
      <c r="M143" s="564"/>
      <c r="N143" s="564"/>
      <c r="O143" s="574"/>
      <c r="P143" s="570" t="s">
        <v>71</v>
      </c>
      <c r="Q143" s="571"/>
      <c r="R143" s="571"/>
      <c r="S143" s="571"/>
      <c r="T143" s="571"/>
      <c r="U143" s="571"/>
      <c r="V143" s="572"/>
      <c r="W143" s="37" t="s">
        <v>69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hidden="1" customHeight="1" x14ac:dyDescent="0.25">
      <c r="A144" s="567" t="s">
        <v>100</v>
      </c>
      <c r="B144" s="564"/>
      <c r="C144" s="564"/>
      <c r="D144" s="564"/>
      <c r="E144" s="564"/>
      <c r="F144" s="564"/>
      <c r="G144" s="564"/>
      <c r="H144" s="564"/>
      <c r="I144" s="564"/>
      <c r="J144" s="564"/>
      <c r="K144" s="564"/>
      <c r="L144" s="564"/>
      <c r="M144" s="564"/>
      <c r="N144" s="564"/>
      <c r="O144" s="564"/>
      <c r="P144" s="564"/>
      <c r="Q144" s="564"/>
      <c r="R144" s="564"/>
      <c r="S144" s="564"/>
      <c r="T144" s="564"/>
      <c r="U144" s="564"/>
      <c r="V144" s="564"/>
      <c r="W144" s="564"/>
      <c r="X144" s="564"/>
      <c r="Y144" s="564"/>
      <c r="Z144" s="564"/>
      <c r="AA144" s="554"/>
      <c r="AB144" s="554"/>
      <c r="AC144" s="554"/>
    </row>
    <row r="145" spans="1:68" ht="14.25" hidden="1" customHeight="1" x14ac:dyDescent="0.25">
      <c r="A145" s="563" t="s">
        <v>102</v>
      </c>
      <c r="B145" s="564"/>
      <c r="C145" s="564"/>
      <c r="D145" s="564"/>
      <c r="E145" s="564"/>
      <c r="F145" s="564"/>
      <c r="G145" s="564"/>
      <c r="H145" s="564"/>
      <c r="I145" s="564"/>
      <c r="J145" s="564"/>
      <c r="K145" s="564"/>
      <c r="L145" s="564"/>
      <c r="M145" s="564"/>
      <c r="N145" s="564"/>
      <c r="O145" s="564"/>
      <c r="P145" s="564"/>
      <c r="Q145" s="564"/>
      <c r="R145" s="564"/>
      <c r="S145" s="564"/>
      <c r="T145" s="564"/>
      <c r="U145" s="564"/>
      <c r="V145" s="564"/>
      <c r="W145" s="564"/>
      <c r="X145" s="564"/>
      <c r="Y145" s="564"/>
      <c r="Z145" s="564"/>
      <c r="AA145" s="553"/>
      <c r="AB145" s="553"/>
      <c r="AC145" s="553"/>
    </row>
    <row r="146" spans="1:68" ht="27" hidden="1" customHeight="1" x14ac:dyDescent="0.25">
      <c r="A146" s="54" t="s">
        <v>247</v>
      </c>
      <c r="B146" s="54" t="s">
        <v>248</v>
      </c>
      <c r="C146" s="31">
        <v>4301011705</v>
      </c>
      <c r="D146" s="565">
        <v>4607091384604</v>
      </c>
      <c r="E146" s="566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76"/>
      <c r="R146" s="576"/>
      <c r="S146" s="576"/>
      <c r="T146" s="577"/>
      <c r="U146" s="34"/>
      <c r="V146" s="34"/>
      <c r="W146" s="35" t="s">
        <v>69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249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73"/>
      <c r="B147" s="564"/>
      <c r="C147" s="564"/>
      <c r="D147" s="564"/>
      <c r="E147" s="564"/>
      <c r="F147" s="564"/>
      <c r="G147" s="564"/>
      <c r="H147" s="564"/>
      <c r="I147" s="564"/>
      <c r="J147" s="564"/>
      <c r="K147" s="564"/>
      <c r="L147" s="564"/>
      <c r="M147" s="564"/>
      <c r="N147" s="564"/>
      <c r="O147" s="574"/>
      <c r="P147" s="570" t="s">
        <v>71</v>
      </c>
      <c r="Q147" s="571"/>
      <c r="R147" s="571"/>
      <c r="S147" s="571"/>
      <c r="T147" s="571"/>
      <c r="U147" s="571"/>
      <c r="V147" s="572"/>
      <c r="W147" s="37" t="s">
        <v>72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hidden="1" x14ac:dyDescent="0.2">
      <c r="A148" s="564"/>
      <c r="B148" s="564"/>
      <c r="C148" s="564"/>
      <c r="D148" s="564"/>
      <c r="E148" s="564"/>
      <c r="F148" s="564"/>
      <c r="G148" s="564"/>
      <c r="H148" s="564"/>
      <c r="I148" s="564"/>
      <c r="J148" s="564"/>
      <c r="K148" s="564"/>
      <c r="L148" s="564"/>
      <c r="M148" s="564"/>
      <c r="N148" s="564"/>
      <c r="O148" s="574"/>
      <c r="P148" s="570" t="s">
        <v>71</v>
      </c>
      <c r="Q148" s="571"/>
      <c r="R148" s="571"/>
      <c r="S148" s="571"/>
      <c r="T148" s="571"/>
      <c r="U148" s="571"/>
      <c r="V148" s="572"/>
      <c r="W148" s="37" t="s">
        <v>69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hidden="1" customHeight="1" x14ac:dyDescent="0.25">
      <c r="A149" s="563" t="s">
        <v>64</v>
      </c>
      <c r="B149" s="564"/>
      <c r="C149" s="564"/>
      <c r="D149" s="564"/>
      <c r="E149" s="564"/>
      <c r="F149" s="564"/>
      <c r="G149" s="564"/>
      <c r="H149" s="564"/>
      <c r="I149" s="564"/>
      <c r="J149" s="564"/>
      <c r="K149" s="564"/>
      <c r="L149" s="564"/>
      <c r="M149" s="564"/>
      <c r="N149" s="564"/>
      <c r="O149" s="564"/>
      <c r="P149" s="564"/>
      <c r="Q149" s="564"/>
      <c r="R149" s="564"/>
      <c r="S149" s="564"/>
      <c r="T149" s="564"/>
      <c r="U149" s="564"/>
      <c r="V149" s="564"/>
      <c r="W149" s="564"/>
      <c r="X149" s="564"/>
      <c r="Y149" s="564"/>
      <c r="Z149" s="564"/>
      <c r="AA149" s="553"/>
      <c r="AB149" s="553"/>
      <c r="AC149" s="553"/>
    </row>
    <row r="150" spans="1:68" ht="16.5" hidden="1" customHeight="1" x14ac:dyDescent="0.25">
      <c r="A150" s="54" t="s">
        <v>250</v>
      </c>
      <c r="B150" s="54" t="s">
        <v>251</v>
      </c>
      <c r="C150" s="31">
        <v>4301030895</v>
      </c>
      <c r="D150" s="565">
        <v>4607091387667</v>
      </c>
      <c r="E150" s="566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76"/>
      <c r="R150" s="576"/>
      <c r="S150" s="576"/>
      <c r="T150" s="577"/>
      <c r="U150" s="34"/>
      <c r="V150" s="34"/>
      <c r="W150" s="35" t="s">
        <v>69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253</v>
      </c>
      <c r="B151" s="54" t="s">
        <v>254</v>
      </c>
      <c r="C151" s="31">
        <v>4301030961</v>
      </c>
      <c r="D151" s="565">
        <v>4607091387636</v>
      </c>
      <c r="E151" s="566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76</v>
      </c>
      <c r="L151" s="32"/>
      <c r="M151" s="33" t="s">
        <v>68</v>
      </c>
      <c r="N151" s="33"/>
      <c r="O151" s="32">
        <v>40</v>
      </c>
      <c r="P151" s="8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76"/>
      <c r="R151" s="576"/>
      <c r="S151" s="576"/>
      <c r="T151" s="577"/>
      <c r="U151" s="34"/>
      <c r="V151" s="34"/>
      <c r="W151" s="35" t="s">
        <v>69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255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256</v>
      </c>
      <c r="B152" s="54" t="s">
        <v>257</v>
      </c>
      <c r="C152" s="31">
        <v>4301030963</v>
      </c>
      <c r="D152" s="565">
        <v>4607091382426</v>
      </c>
      <c r="E152" s="566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105</v>
      </c>
      <c r="L152" s="32"/>
      <c r="M152" s="33" t="s">
        <v>68</v>
      </c>
      <c r="N152" s="33"/>
      <c r="O152" s="32">
        <v>40</v>
      </c>
      <c r="P152" s="6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76"/>
      <c r="R152" s="576"/>
      <c r="S152" s="576"/>
      <c r="T152" s="577"/>
      <c r="U152" s="34"/>
      <c r="V152" s="34"/>
      <c r="W152" s="35" t="s">
        <v>69</v>
      </c>
      <c r="X152" s="559">
        <v>27</v>
      </c>
      <c r="Y152" s="560">
        <f>IFERROR(IF(X152="",0,CEILING((X152/$H152),1)*$H152),"")</f>
        <v>27</v>
      </c>
      <c r="Z152" s="36">
        <f>IFERROR(IF(Y152=0,"",ROUNDUP(Y152/H152,0)*0.01898),"")</f>
        <v>5.6940000000000004E-2</v>
      </c>
      <c r="AA152" s="56"/>
      <c r="AB152" s="57"/>
      <c r="AC152" s="195" t="s">
        <v>258</v>
      </c>
      <c r="AG152" s="64"/>
      <c r="AJ152" s="68"/>
      <c r="AK152" s="68">
        <v>0</v>
      </c>
      <c r="BB152" s="196" t="s">
        <v>1</v>
      </c>
      <c r="BM152" s="64">
        <f>IFERROR(X152*I152/H152,"0")</f>
        <v>28.755000000000003</v>
      </c>
      <c r="BN152" s="64">
        <f>IFERROR(Y152*I152/H152,"0")</f>
        <v>28.755000000000003</v>
      </c>
      <c r="BO152" s="64">
        <f>IFERROR(1/J152*(X152/H152),"0")</f>
        <v>4.6875E-2</v>
      </c>
      <c r="BP152" s="64">
        <f>IFERROR(1/J152*(Y152/H152),"0")</f>
        <v>4.6875E-2</v>
      </c>
    </row>
    <row r="153" spans="1:68" x14ac:dyDescent="0.2">
      <c r="A153" s="573"/>
      <c r="B153" s="564"/>
      <c r="C153" s="564"/>
      <c r="D153" s="564"/>
      <c r="E153" s="564"/>
      <c r="F153" s="564"/>
      <c r="G153" s="564"/>
      <c r="H153" s="564"/>
      <c r="I153" s="564"/>
      <c r="J153" s="564"/>
      <c r="K153" s="564"/>
      <c r="L153" s="564"/>
      <c r="M153" s="564"/>
      <c r="N153" s="564"/>
      <c r="O153" s="574"/>
      <c r="P153" s="570" t="s">
        <v>71</v>
      </c>
      <c r="Q153" s="571"/>
      <c r="R153" s="571"/>
      <c r="S153" s="571"/>
      <c r="T153" s="571"/>
      <c r="U153" s="571"/>
      <c r="V153" s="572"/>
      <c r="W153" s="37" t="s">
        <v>72</v>
      </c>
      <c r="X153" s="561">
        <f>IFERROR(X150/H150,"0")+IFERROR(X151/H151,"0")+IFERROR(X152/H152,"0")</f>
        <v>3</v>
      </c>
      <c r="Y153" s="561">
        <f>IFERROR(Y150/H150,"0")+IFERROR(Y151/H151,"0")+IFERROR(Y152/H152,"0")</f>
        <v>3</v>
      </c>
      <c r="Z153" s="561">
        <f>IFERROR(IF(Z150="",0,Z150),"0")+IFERROR(IF(Z151="",0,Z151),"0")+IFERROR(IF(Z152="",0,Z152),"0")</f>
        <v>5.6940000000000004E-2</v>
      </c>
      <c r="AA153" s="562"/>
      <c r="AB153" s="562"/>
      <c r="AC153" s="562"/>
    </row>
    <row r="154" spans="1:68" x14ac:dyDescent="0.2">
      <c r="A154" s="564"/>
      <c r="B154" s="564"/>
      <c r="C154" s="564"/>
      <c r="D154" s="564"/>
      <c r="E154" s="564"/>
      <c r="F154" s="564"/>
      <c r="G154" s="564"/>
      <c r="H154" s="564"/>
      <c r="I154" s="564"/>
      <c r="J154" s="564"/>
      <c r="K154" s="564"/>
      <c r="L154" s="564"/>
      <c r="M154" s="564"/>
      <c r="N154" s="564"/>
      <c r="O154" s="574"/>
      <c r="P154" s="570" t="s">
        <v>71</v>
      </c>
      <c r="Q154" s="571"/>
      <c r="R154" s="571"/>
      <c r="S154" s="571"/>
      <c r="T154" s="571"/>
      <c r="U154" s="571"/>
      <c r="V154" s="572"/>
      <c r="W154" s="37" t="s">
        <v>69</v>
      </c>
      <c r="X154" s="561">
        <f>IFERROR(SUM(X150:X152),"0")</f>
        <v>27</v>
      </c>
      <c r="Y154" s="561">
        <f>IFERROR(SUM(Y150:Y152),"0")</f>
        <v>27</v>
      </c>
      <c r="Z154" s="37"/>
      <c r="AA154" s="562"/>
      <c r="AB154" s="562"/>
      <c r="AC154" s="562"/>
    </row>
    <row r="155" spans="1:68" ht="27.75" hidden="1" customHeight="1" x14ac:dyDescent="0.2">
      <c r="A155" s="638" t="s">
        <v>259</v>
      </c>
      <c r="B155" s="639"/>
      <c r="C155" s="639"/>
      <c r="D155" s="639"/>
      <c r="E155" s="639"/>
      <c r="F155" s="639"/>
      <c r="G155" s="639"/>
      <c r="H155" s="639"/>
      <c r="I155" s="639"/>
      <c r="J155" s="639"/>
      <c r="K155" s="639"/>
      <c r="L155" s="639"/>
      <c r="M155" s="639"/>
      <c r="N155" s="639"/>
      <c r="O155" s="639"/>
      <c r="P155" s="639"/>
      <c r="Q155" s="639"/>
      <c r="R155" s="639"/>
      <c r="S155" s="639"/>
      <c r="T155" s="639"/>
      <c r="U155" s="639"/>
      <c r="V155" s="639"/>
      <c r="W155" s="639"/>
      <c r="X155" s="639"/>
      <c r="Y155" s="639"/>
      <c r="Z155" s="639"/>
      <c r="AA155" s="48"/>
      <c r="AB155" s="48"/>
      <c r="AC155" s="48"/>
    </row>
    <row r="156" spans="1:68" ht="16.5" hidden="1" customHeight="1" x14ac:dyDescent="0.25">
      <c r="A156" s="567" t="s">
        <v>260</v>
      </c>
      <c r="B156" s="564"/>
      <c r="C156" s="564"/>
      <c r="D156" s="564"/>
      <c r="E156" s="564"/>
      <c r="F156" s="564"/>
      <c r="G156" s="564"/>
      <c r="H156" s="564"/>
      <c r="I156" s="564"/>
      <c r="J156" s="564"/>
      <c r="K156" s="564"/>
      <c r="L156" s="564"/>
      <c r="M156" s="564"/>
      <c r="N156" s="564"/>
      <c r="O156" s="564"/>
      <c r="P156" s="564"/>
      <c r="Q156" s="564"/>
      <c r="R156" s="564"/>
      <c r="S156" s="564"/>
      <c r="T156" s="564"/>
      <c r="U156" s="564"/>
      <c r="V156" s="564"/>
      <c r="W156" s="564"/>
      <c r="X156" s="564"/>
      <c r="Y156" s="564"/>
      <c r="Z156" s="564"/>
      <c r="AA156" s="554"/>
      <c r="AB156" s="554"/>
      <c r="AC156" s="554"/>
    </row>
    <row r="157" spans="1:68" ht="14.25" hidden="1" customHeight="1" x14ac:dyDescent="0.25">
      <c r="A157" s="563" t="s">
        <v>138</v>
      </c>
      <c r="B157" s="564"/>
      <c r="C157" s="564"/>
      <c r="D157" s="564"/>
      <c r="E157" s="564"/>
      <c r="F157" s="564"/>
      <c r="G157" s="564"/>
      <c r="H157" s="564"/>
      <c r="I157" s="564"/>
      <c r="J157" s="564"/>
      <c r="K157" s="564"/>
      <c r="L157" s="564"/>
      <c r="M157" s="564"/>
      <c r="N157" s="564"/>
      <c r="O157" s="564"/>
      <c r="P157" s="564"/>
      <c r="Q157" s="564"/>
      <c r="R157" s="564"/>
      <c r="S157" s="564"/>
      <c r="T157" s="564"/>
      <c r="U157" s="564"/>
      <c r="V157" s="564"/>
      <c r="W157" s="564"/>
      <c r="X157" s="564"/>
      <c r="Y157" s="564"/>
      <c r="Z157" s="564"/>
      <c r="AA157" s="553"/>
      <c r="AB157" s="553"/>
      <c r="AC157" s="553"/>
    </row>
    <row r="158" spans="1:68" ht="27" hidden="1" customHeight="1" x14ac:dyDescent="0.25">
      <c r="A158" s="54" t="s">
        <v>261</v>
      </c>
      <c r="B158" s="54" t="s">
        <v>262</v>
      </c>
      <c r="C158" s="31">
        <v>4301020323</v>
      </c>
      <c r="D158" s="565">
        <v>4680115886223</v>
      </c>
      <c r="E158" s="566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3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76"/>
      <c r="R158" s="576"/>
      <c r="S158" s="576"/>
      <c r="T158" s="577"/>
      <c r="U158" s="34"/>
      <c r="V158" s="34"/>
      <c r="W158" s="35" t="s">
        <v>69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263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73"/>
      <c r="B159" s="564"/>
      <c r="C159" s="564"/>
      <c r="D159" s="564"/>
      <c r="E159" s="564"/>
      <c r="F159" s="564"/>
      <c r="G159" s="564"/>
      <c r="H159" s="564"/>
      <c r="I159" s="564"/>
      <c r="J159" s="564"/>
      <c r="K159" s="564"/>
      <c r="L159" s="564"/>
      <c r="M159" s="564"/>
      <c r="N159" s="564"/>
      <c r="O159" s="574"/>
      <c r="P159" s="570" t="s">
        <v>71</v>
      </c>
      <c r="Q159" s="571"/>
      <c r="R159" s="571"/>
      <c r="S159" s="571"/>
      <c r="T159" s="571"/>
      <c r="U159" s="571"/>
      <c r="V159" s="572"/>
      <c r="W159" s="37" t="s">
        <v>72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hidden="1" x14ac:dyDescent="0.2">
      <c r="A160" s="564"/>
      <c r="B160" s="564"/>
      <c r="C160" s="564"/>
      <c r="D160" s="564"/>
      <c r="E160" s="564"/>
      <c r="F160" s="564"/>
      <c r="G160" s="564"/>
      <c r="H160" s="564"/>
      <c r="I160" s="564"/>
      <c r="J160" s="564"/>
      <c r="K160" s="564"/>
      <c r="L160" s="564"/>
      <c r="M160" s="564"/>
      <c r="N160" s="564"/>
      <c r="O160" s="574"/>
      <c r="P160" s="570" t="s">
        <v>71</v>
      </c>
      <c r="Q160" s="571"/>
      <c r="R160" s="571"/>
      <c r="S160" s="571"/>
      <c r="T160" s="571"/>
      <c r="U160" s="571"/>
      <c r="V160" s="572"/>
      <c r="W160" s="37" t="s">
        <v>69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hidden="1" customHeight="1" x14ac:dyDescent="0.25">
      <c r="A161" s="563" t="s">
        <v>64</v>
      </c>
      <c r="B161" s="564"/>
      <c r="C161" s="564"/>
      <c r="D161" s="564"/>
      <c r="E161" s="564"/>
      <c r="F161" s="564"/>
      <c r="G161" s="564"/>
      <c r="H161" s="564"/>
      <c r="I161" s="564"/>
      <c r="J161" s="564"/>
      <c r="K161" s="564"/>
      <c r="L161" s="564"/>
      <c r="M161" s="564"/>
      <c r="N161" s="564"/>
      <c r="O161" s="564"/>
      <c r="P161" s="564"/>
      <c r="Q161" s="564"/>
      <c r="R161" s="564"/>
      <c r="S161" s="564"/>
      <c r="T161" s="564"/>
      <c r="U161" s="564"/>
      <c r="V161" s="564"/>
      <c r="W161" s="564"/>
      <c r="X161" s="564"/>
      <c r="Y161" s="564"/>
      <c r="Z161" s="564"/>
      <c r="AA161" s="553"/>
      <c r="AB161" s="553"/>
      <c r="AC161" s="553"/>
    </row>
    <row r="162" spans="1:68" ht="27" hidden="1" customHeight="1" x14ac:dyDescent="0.25">
      <c r="A162" s="54" t="s">
        <v>264</v>
      </c>
      <c r="B162" s="54" t="s">
        <v>265</v>
      </c>
      <c r="C162" s="31">
        <v>4301031191</v>
      </c>
      <c r="D162" s="565">
        <v>4680115880993</v>
      </c>
      <c r="E162" s="566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110</v>
      </c>
      <c r="L162" s="32"/>
      <c r="M162" s="33" t="s">
        <v>68</v>
      </c>
      <c r="N162" s="33"/>
      <c r="O162" s="32">
        <v>40</v>
      </c>
      <c r="P162" s="80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76"/>
      <c r="R162" s="576"/>
      <c r="S162" s="576"/>
      <c r="T162" s="577"/>
      <c r="U162" s="34"/>
      <c r="V162" s="34"/>
      <c r="W162" s="35" t="s">
        <v>69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267</v>
      </c>
      <c r="B163" s="54" t="s">
        <v>268</v>
      </c>
      <c r="C163" s="31">
        <v>4301031204</v>
      </c>
      <c r="D163" s="565">
        <v>4680115881761</v>
      </c>
      <c r="E163" s="566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110</v>
      </c>
      <c r="L163" s="32"/>
      <c r="M163" s="33" t="s">
        <v>68</v>
      </c>
      <c r="N163" s="33"/>
      <c r="O163" s="32">
        <v>40</v>
      </c>
      <c r="P163" s="7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76"/>
      <c r="R163" s="576"/>
      <c r="S163" s="576"/>
      <c r="T163" s="577"/>
      <c r="U163" s="34"/>
      <c r="V163" s="34"/>
      <c r="W163" s="35" t="s">
        <v>69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269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270</v>
      </c>
      <c r="B164" s="54" t="s">
        <v>271</v>
      </c>
      <c r="C164" s="31">
        <v>4301031201</v>
      </c>
      <c r="D164" s="565">
        <v>4680115881563</v>
      </c>
      <c r="E164" s="566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110</v>
      </c>
      <c r="L164" s="32"/>
      <c r="M164" s="33" t="s">
        <v>68</v>
      </c>
      <c r="N164" s="33"/>
      <c r="O164" s="32">
        <v>40</v>
      </c>
      <c r="P164" s="81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76"/>
      <c r="R164" s="576"/>
      <c r="S164" s="576"/>
      <c r="T164" s="577"/>
      <c r="U164" s="34"/>
      <c r="V164" s="34"/>
      <c r="W164" s="35" t="s">
        <v>69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272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273</v>
      </c>
      <c r="B165" s="54" t="s">
        <v>274</v>
      </c>
      <c r="C165" s="31">
        <v>4301031199</v>
      </c>
      <c r="D165" s="565">
        <v>4680115880986</v>
      </c>
      <c r="E165" s="566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76"/>
      <c r="R165" s="576"/>
      <c r="S165" s="576"/>
      <c r="T165" s="577"/>
      <c r="U165" s="34"/>
      <c r="V165" s="34"/>
      <c r="W165" s="35" t="s">
        <v>69</v>
      </c>
      <c r="X165" s="559">
        <v>0</v>
      </c>
      <c r="Y165" s="56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266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275</v>
      </c>
      <c r="B166" s="54" t="s">
        <v>276</v>
      </c>
      <c r="C166" s="31">
        <v>4301031205</v>
      </c>
      <c r="D166" s="565">
        <v>4680115881785</v>
      </c>
      <c r="E166" s="566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76"/>
      <c r="R166" s="576"/>
      <c r="S166" s="576"/>
      <c r="T166" s="577"/>
      <c r="U166" s="34"/>
      <c r="V166" s="34"/>
      <c r="W166" s="35" t="s">
        <v>69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269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277</v>
      </c>
      <c r="B167" s="54" t="s">
        <v>278</v>
      </c>
      <c r="C167" s="31">
        <v>4301031399</v>
      </c>
      <c r="D167" s="565">
        <v>4680115886537</v>
      </c>
      <c r="E167" s="566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8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76"/>
      <c r="R167" s="576"/>
      <c r="S167" s="576"/>
      <c r="T167" s="577"/>
      <c r="U167" s="34"/>
      <c r="V167" s="34"/>
      <c r="W167" s="35" t="s">
        <v>69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279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280</v>
      </c>
      <c r="B168" s="54" t="s">
        <v>281</v>
      </c>
      <c r="C168" s="31">
        <v>4301031202</v>
      </c>
      <c r="D168" s="565">
        <v>4680115881679</v>
      </c>
      <c r="E168" s="566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76"/>
      <c r="R168" s="576"/>
      <c r="S168" s="576"/>
      <c r="T168" s="577"/>
      <c r="U168" s="34"/>
      <c r="V168" s="34"/>
      <c r="W168" s="35" t="s">
        <v>69</v>
      </c>
      <c r="X168" s="559">
        <v>0</v>
      </c>
      <c r="Y168" s="56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272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282</v>
      </c>
      <c r="B169" s="54" t="s">
        <v>283</v>
      </c>
      <c r="C169" s="31">
        <v>4301031158</v>
      </c>
      <c r="D169" s="565">
        <v>4680115880191</v>
      </c>
      <c r="E169" s="566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76</v>
      </c>
      <c r="L169" s="32"/>
      <c r="M169" s="33" t="s">
        <v>68</v>
      </c>
      <c r="N169" s="33"/>
      <c r="O169" s="32">
        <v>40</v>
      </c>
      <c r="P169" s="6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76"/>
      <c r="R169" s="576"/>
      <c r="S169" s="576"/>
      <c r="T169" s="577"/>
      <c r="U169" s="34"/>
      <c r="V169" s="34"/>
      <c r="W169" s="35" t="s">
        <v>69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272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284</v>
      </c>
      <c r="B170" s="54" t="s">
        <v>285</v>
      </c>
      <c r="C170" s="31">
        <v>4301031245</v>
      </c>
      <c r="D170" s="565">
        <v>4680115883963</v>
      </c>
      <c r="E170" s="566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76"/>
      <c r="R170" s="576"/>
      <c r="S170" s="576"/>
      <c r="T170" s="577"/>
      <c r="U170" s="34"/>
      <c r="V170" s="34"/>
      <c r="W170" s="35" t="s">
        <v>69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286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hidden="1" x14ac:dyDescent="0.2">
      <c r="A171" s="573"/>
      <c r="B171" s="564"/>
      <c r="C171" s="564"/>
      <c r="D171" s="564"/>
      <c r="E171" s="564"/>
      <c r="F171" s="564"/>
      <c r="G171" s="564"/>
      <c r="H171" s="564"/>
      <c r="I171" s="564"/>
      <c r="J171" s="564"/>
      <c r="K171" s="564"/>
      <c r="L171" s="564"/>
      <c r="M171" s="564"/>
      <c r="N171" s="564"/>
      <c r="O171" s="574"/>
      <c r="P171" s="570" t="s">
        <v>71</v>
      </c>
      <c r="Q171" s="571"/>
      <c r="R171" s="571"/>
      <c r="S171" s="571"/>
      <c r="T171" s="571"/>
      <c r="U171" s="571"/>
      <c r="V171" s="572"/>
      <c r="W171" s="37" t="s">
        <v>72</v>
      </c>
      <c r="X171" s="561">
        <f>IFERROR(X162/H162,"0")+IFERROR(X163/H163,"0")+IFERROR(X164/H164,"0")+IFERROR(X165/H165,"0")+IFERROR(X166/H166,"0")+IFERROR(X167/H167,"0")+IFERROR(X168/H168,"0")+IFERROR(X169/H169,"0")+IFERROR(X170/H170,"0")</f>
        <v>0</v>
      </c>
      <c r="Y171" s="561">
        <f>IFERROR(Y162/H162,"0")+IFERROR(Y163/H163,"0")+IFERROR(Y164/H164,"0")+IFERROR(Y165/H165,"0")+IFERROR(Y166/H166,"0")+IFERROR(Y167/H167,"0")+IFERROR(Y168/H168,"0")+IFERROR(Y169/H169,"0")+IFERROR(Y170/H170,"0")</f>
        <v>0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2"/>
      <c r="AB171" s="562"/>
      <c r="AC171" s="562"/>
    </row>
    <row r="172" spans="1:68" hidden="1" x14ac:dyDescent="0.2">
      <c r="A172" s="564"/>
      <c r="B172" s="564"/>
      <c r="C172" s="564"/>
      <c r="D172" s="564"/>
      <c r="E172" s="564"/>
      <c r="F172" s="564"/>
      <c r="G172" s="564"/>
      <c r="H172" s="564"/>
      <c r="I172" s="564"/>
      <c r="J172" s="564"/>
      <c r="K172" s="564"/>
      <c r="L172" s="564"/>
      <c r="M172" s="564"/>
      <c r="N172" s="564"/>
      <c r="O172" s="574"/>
      <c r="P172" s="570" t="s">
        <v>71</v>
      </c>
      <c r="Q172" s="571"/>
      <c r="R172" s="571"/>
      <c r="S172" s="571"/>
      <c r="T172" s="571"/>
      <c r="U172" s="571"/>
      <c r="V172" s="572"/>
      <c r="W172" s="37" t="s">
        <v>69</v>
      </c>
      <c r="X172" s="561">
        <f>IFERROR(SUM(X162:X170),"0")</f>
        <v>0</v>
      </c>
      <c r="Y172" s="561">
        <f>IFERROR(SUM(Y162:Y170),"0")</f>
        <v>0</v>
      </c>
      <c r="Z172" s="37"/>
      <c r="AA172" s="562"/>
      <c r="AB172" s="562"/>
      <c r="AC172" s="562"/>
    </row>
    <row r="173" spans="1:68" ht="14.25" hidden="1" customHeight="1" x14ac:dyDescent="0.25">
      <c r="A173" s="563" t="s">
        <v>94</v>
      </c>
      <c r="B173" s="564"/>
      <c r="C173" s="564"/>
      <c r="D173" s="564"/>
      <c r="E173" s="564"/>
      <c r="F173" s="564"/>
      <c r="G173" s="564"/>
      <c r="H173" s="564"/>
      <c r="I173" s="564"/>
      <c r="J173" s="564"/>
      <c r="K173" s="564"/>
      <c r="L173" s="564"/>
      <c r="M173" s="564"/>
      <c r="N173" s="564"/>
      <c r="O173" s="564"/>
      <c r="P173" s="564"/>
      <c r="Q173" s="564"/>
      <c r="R173" s="564"/>
      <c r="S173" s="564"/>
      <c r="T173" s="564"/>
      <c r="U173" s="564"/>
      <c r="V173" s="564"/>
      <c r="W173" s="564"/>
      <c r="X173" s="564"/>
      <c r="Y173" s="564"/>
      <c r="Z173" s="564"/>
      <c r="AA173" s="553"/>
      <c r="AB173" s="553"/>
      <c r="AC173" s="553"/>
    </row>
    <row r="174" spans="1:68" ht="27" hidden="1" customHeight="1" x14ac:dyDescent="0.25">
      <c r="A174" s="54" t="s">
        <v>287</v>
      </c>
      <c r="B174" s="54" t="s">
        <v>288</v>
      </c>
      <c r="C174" s="31">
        <v>4301032053</v>
      </c>
      <c r="D174" s="565">
        <v>4680115886780</v>
      </c>
      <c r="E174" s="566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289</v>
      </c>
      <c r="L174" s="32"/>
      <c r="M174" s="33" t="s">
        <v>290</v>
      </c>
      <c r="N174" s="33"/>
      <c r="O174" s="32">
        <v>60</v>
      </c>
      <c r="P174" s="87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76"/>
      <c r="R174" s="576"/>
      <c r="S174" s="576"/>
      <c r="T174" s="577"/>
      <c r="U174" s="34"/>
      <c r="V174" s="34"/>
      <c r="W174" s="35" t="s">
        <v>69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291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292</v>
      </c>
      <c r="B175" s="54" t="s">
        <v>293</v>
      </c>
      <c r="C175" s="31">
        <v>4301032051</v>
      </c>
      <c r="D175" s="565">
        <v>4680115886742</v>
      </c>
      <c r="E175" s="566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289</v>
      </c>
      <c r="L175" s="32"/>
      <c r="M175" s="33" t="s">
        <v>290</v>
      </c>
      <c r="N175" s="33"/>
      <c r="O175" s="32">
        <v>90</v>
      </c>
      <c r="P175" s="80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76"/>
      <c r="R175" s="576"/>
      <c r="S175" s="576"/>
      <c r="T175" s="577"/>
      <c r="U175" s="34"/>
      <c r="V175" s="34"/>
      <c r="W175" s="35" t="s">
        <v>69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294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295</v>
      </c>
      <c r="B176" s="54" t="s">
        <v>296</v>
      </c>
      <c r="C176" s="31">
        <v>4301032052</v>
      </c>
      <c r="D176" s="565">
        <v>4680115886766</v>
      </c>
      <c r="E176" s="566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289</v>
      </c>
      <c r="L176" s="32"/>
      <c r="M176" s="33" t="s">
        <v>290</v>
      </c>
      <c r="N176" s="33"/>
      <c r="O176" s="32">
        <v>90</v>
      </c>
      <c r="P176" s="82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76"/>
      <c r="R176" s="576"/>
      <c r="S176" s="576"/>
      <c r="T176" s="577"/>
      <c r="U176" s="34"/>
      <c r="V176" s="34"/>
      <c r="W176" s="35" t="s">
        <v>69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294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73"/>
      <c r="B177" s="564"/>
      <c r="C177" s="564"/>
      <c r="D177" s="564"/>
      <c r="E177" s="564"/>
      <c r="F177" s="564"/>
      <c r="G177" s="564"/>
      <c r="H177" s="564"/>
      <c r="I177" s="564"/>
      <c r="J177" s="564"/>
      <c r="K177" s="564"/>
      <c r="L177" s="564"/>
      <c r="M177" s="564"/>
      <c r="N177" s="564"/>
      <c r="O177" s="574"/>
      <c r="P177" s="570" t="s">
        <v>71</v>
      </c>
      <c r="Q177" s="571"/>
      <c r="R177" s="571"/>
      <c r="S177" s="571"/>
      <c r="T177" s="571"/>
      <c r="U177" s="571"/>
      <c r="V177" s="572"/>
      <c r="W177" s="37" t="s">
        <v>72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hidden="1" x14ac:dyDescent="0.2">
      <c r="A178" s="564"/>
      <c r="B178" s="564"/>
      <c r="C178" s="564"/>
      <c r="D178" s="564"/>
      <c r="E178" s="564"/>
      <c r="F178" s="564"/>
      <c r="G178" s="564"/>
      <c r="H178" s="564"/>
      <c r="I178" s="564"/>
      <c r="J178" s="564"/>
      <c r="K178" s="564"/>
      <c r="L178" s="564"/>
      <c r="M178" s="564"/>
      <c r="N178" s="564"/>
      <c r="O178" s="574"/>
      <c r="P178" s="570" t="s">
        <v>71</v>
      </c>
      <c r="Q178" s="571"/>
      <c r="R178" s="571"/>
      <c r="S178" s="571"/>
      <c r="T178" s="571"/>
      <c r="U178" s="571"/>
      <c r="V178" s="572"/>
      <c r="W178" s="37" t="s">
        <v>69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hidden="1" customHeight="1" x14ac:dyDescent="0.25">
      <c r="A179" s="563" t="s">
        <v>297</v>
      </c>
      <c r="B179" s="564"/>
      <c r="C179" s="564"/>
      <c r="D179" s="564"/>
      <c r="E179" s="564"/>
      <c r="F179" s="564"/>
      <c r="G179" s="564"/>
      <c r="H179" s="564"/>
      <c r="I179" s="564"/>
      <c r="J179" s="564"/>
      <c r="K179" s="564"/>
      <c r="L179" s="564"/>
      <c r="M179" s="564"/>
      <c r="N179" s="564"/>
      <c r="O179" s="564"/>
      <c r="P179" s="564"/>
      <c r="Q179" s="564"/>
      <c r="R179" s="564"/>
      <c r="S179" s="564"/>
      <c r="T179" s="564"/>
      <c r="U179" s="564"/>
      <c r="V179" s="564"/>
      <c r="W179" s="564"/>
      <c r="X179" s="564"/>
      <c r="Y179" s="564"/>
      <c r="Z179" s="564"/>
      <c r="AA179" s="553"/>
      <c r="AB179" s="553"/>
      <c r="AC179" s="553"/>
    </row>
    <row r="180" spans="1:68" ht="27" hidden="1" customHeight="1" x14ac:dyDescent="0.25">
      <c r="A180" s="54" t="s">
        <v>298</v>
      </c>
      <c r="B180" s="54" t="s">
        <v>299</v>
      </c>
      <c r="C180" s="31">
        <v>4301170013</v>
      </c>
      <c r="D180" s="565">
        <v>4680115886797</v>
      </c>
      <c r="E180" s="566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289</v>
      </c>
      <c r="L180" s="32"/>
      <c r="M180" s="33" t="s">
        <v>290</v>
      </c>
      <c r="N180" s="33"/>
      <c r="O180" s="32">
        <v>90</v>
      </c>
      <c r="P180" s="67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76"/>
      <c r="R180" s="576"/>
      <c r="S180" s="576"/>
      <c r="T180" s="577"/>
      <c r="U180" s="34"/>
      <c r="V180" s="34"/>
      <c r="W180" s="35" t="s">
        <v>69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294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73"/>
      <c r="B181" s="564"/>
      <c r="C181" s="564"/>
      <c r="D181" s="564"/>
      <c r="E181" s="564"/>
      <c r="F181" s="564"/>
      <c r="G181" s="564"/>
      <c r="H181" s="564"/>
      <c r="I181" s="564"/>
      <c r="J181" s="564"/>
      <c r="K181" s="564"/>
      <c r="L181" s="564"/>
      <c r="M181" s="564"/>
      <c r="N181" s="564"/>
      <c r="O181" s="574"/>
      <c r="P181" s="570" t="s">
        <v>71</v>
      </c>
      <c r="Q181" s="571"/>
      <c r="R181" s="571"/>
      <c r="S181" s="571"/>
      <c r="T181" s="571"/>
      <c r="U181" s="571"/>
      <c r="V181" s="572"/>
      <c r="W181" s="37" t="s">
        <v>72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hidden="1" x14ac:dyDescent="0.2">
      <c r="A182" s="564"/>
      <c r="B182" s="564"/>
      <c r="C182" s="564"/>
      <c r="D182" s="564"/>
      <c r="E182" s="564"/>
      <c r="F182" s="564"/>
      <c r="G182" s="564"/>
      <c r="H182" s="564"/>
      <c r="I182" s="564"/>
      <c r="J182" s="564"/>
      <c r="K182" s="564"/>
      <c r="L182" s="564"/>
      <c r="M182" s="564"/>
      <c r="N182" s="564"/>
      <c r="O182" s="574"/>
      <c r="P182" s="570" t="s">
        <v>71</v>
      </c>
      <c r="Q182" s="571"/>
      <c r="R182" s="571"/>
      <c r="S182" s="571"/>
      <c r="T182" s="571"/>
      <c r="U182" s="571"/>
      <c r="V182" s="572"/>
      <c r="W182" s="37" t="s">
        <v>69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hidden="1" customHeight="1" x14ac:dyDescent="0.25">
      <c r="A183" s="567" t="s">
        <v>300</v>
      </c>
      <c r="B183" s="564"/>
      <c r="C183" s="564"/>
      <c r="D183" s="564"/>
      <c r="E183" s="564"/>
      <c r="F183" s="564"/>
      <c r="G183" s="564"/>
      <c r="H183" s="564"/>
      <c r="I183" s="564"/>
      <c r="J183" s="564"/>
      <c r="K183" s="564"/>
      <c r="L183" s="564"/>
      <c r="M183" s="564"/>
      <c r="N183" s="564"/>
      <c r="O183" s="564"/>
      <c r="P183" s="564"/>
      <c r="Q183" s="564"/>
      <c r="R183" s="564"/>
      <c r="S183" s="564"/>
      <c r="T183" s="564"/>
      <c r="U183" s="564"/>
      <c r="V183" s="564"/>
      <c r="W183" s="564"/>
      <c r="X183" s="564"/>
      <c r="Y183" s="564"/>
      <c r="Z183" s="564"/>
      <c r="AA183" s="554"/>
      <c r="AB183" s="554"/>
      <c r="AC183" s="554"/>
    </row>
    <row r="184" spans="1:68" ht="14.25" hidden="1" customHeight="1" x14ac:dyDescent="0.25">
      <c r="A184" s="563" t="s">
        <v>102</v>
      </c>
      <c r="B184" s="564"/>
      <c r="C184" s="564"/>
      <c r="D184" s="564"/>
      <c r="E184" s="564"/>
      <c r="F184" s="564"/>
      <c r="G184" s="564"/>
      <c r="H184" s="564"/>
      <c r="I184" s="564"/>
      <c r="J184" s="564"/>
      <c r="K184" s="564"/>
      <c r="L184" s="564"/>
      <c r="M184" s="564"/>
      <c r="N184" s="564"/>
      <c r="O184" s="564"/>
      <c r="P184" s="564"/>
      <c r="Q184" s="564"/>
      <c r="R184" s="564"/>
      <c r="S184" s="564"/>
      <c r="T184" s="564"/>
      <c r="U184" s="564"/>
      <c r="V184" s="564"/>
      <c r="W184" s="564"/>
      <c r="X184" s="564"/>
      <c r="Y184" s="564"/>
      <c r="Z184" s="564"/>
      <c r="AA184" s="553"/>
      <c r="AB184" s="553"/>
      <c r="AC184" s="553"/>
    </row>
    <row r="185" spans="1:68" ht="16.5" hidden="1" customHeight="1" x14ac:dyDescent="0.25">
      <c r="A185" s="54" t="s">
        <v>301</v>
      </c>
      <c r="B185" s="54" t="s">
        <v>302</v>
      </c>
      <c r="C185" s="31">
        <v>4301011450</v>
      </c>
      <c r="D185" s="565">
        <v>4680115881402</v>
      </c>
      <c r="E185" s="566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76"/>
      <c r="R185" s="576"/>
      <c r="S185" s="576"/>
      <c r="T185" s="577"/>
      <c r="U185" s="34"/>
      <c r="V185" s="34"/>
      <c r="W185" s="35" t="s">
        <v>69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303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304</v>
      </c>
      <c r="B186" s="54" t="s">
        <v>305</v>
      </c>
      <c r="C186" s="31">
        <v>4301011768</v>
      </c>
      <c r="D186" s="565">
        <v>4680115881396</v>
      </c>
      <c r="E186" s="566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76"/>
      <c r="R186" s="576"/>
      <c r="S186" s="576"/>
      <c r="T186" s="577"/>
      <c r="U186" s="34"/>
      <c r="V186" s="34"/>
      <c r="W186" s="35" t="s">
        <v>69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303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73"/>
      <c r="B187" s="564"/>
      <c r="C187" s="564"/>
      <c r="D187" s="564"/>
      <c r="E187" s="564"/>
      <c r="F187" s="564"/>
      <c r="G187" s="564"/>
      <c r="H187" s="564"/>
      <c r="I187" s="564"/>
      <c r="J187" s="564"/>
      <c r="K187" s="564"/>
      <c r="L187" s="564"/>
      <c r="M187" s="564"/>
      <c r="N187" s="564"/>
      <c r="O187" s="574"/>
      <c r="P187" s="570" t="s">
        <v>71</v>
      </c>
      <c r="Q187" s="571"/>
      <c r="R187" s="571"/>
      <c r="S187" s="571"/>
      <c r="T187" s="571"/>
      <c r="U187" s="571"/>
      <c r="V187" s="572"/>
      <c r="W187" s="37" t="s">
        <v>72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hidden="1" x14ac:dyDescent="0.2">
      <c r="A188" s="564"/>
      <c r="B188" s="564"/>
      <c r="C188" s="564"/>
      <c r="D188" s="564"/>
      <c r="E188" s="564"/>
      <c r="F188" s="564"/>
      <c r="G188" s="564"/>
      <c r="H188" s="564"/>
      <c r="I188" s="564"/>
      <c r="J188" s="564"/>
      <c r="K188" s="564"/>
      <c r="L188" s="564"/>
      <c r="M188" s="564"/>
      <c r="N188" s="564"/>
      <c r="O188" s="574"/>
      <c r="P188" s="570" t="s">
        <v>71</v>
      </c>
      <c r="Q188" s="571"/>
      <c r="R188" s="571"/>
      <c r="S188" s="571"/>
      <c r="T188" s="571"/>
      <c r="U188" s="571"/>
      <c r="V188" s="572"/>
      <c r="W188" s="37" t="s">
        <v>69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hidden="1" customHeight="1" x14ac:dyDescent="0.25">
      <c r="A189" s="563" t="s">
        <v>138</v>
      </c>
      <c r="B189" s="564"/>
      <c r="C189" s="564"/>
      <c r="D189" s="564"/>
      <c r="E189" s="564"/>
      <c r="F189" s="564"/>
      <c r="G189" s="564"/>
      <c r="H189" s="564"/>
      <c r="I189" s="564"/>
      <c r="J189" s="564"/>
      <c r="K189" s="564"/>
      <c r="L189" s="564"/>
      <c r="M189" s="564"/>
      <c r="N189" s="564"/>
      <c r="O189" s="564"/>
      <c r="P189" s="564"/>
      <c r="Q189" s="564"/>
      <c r="R189" s="564"/>
      <c r="S189" s="564"/>
      <c r="T189" s="564"/>
      <c r="U189" s="564"/>
      <c r="V189" s="564"/>
      <c r="W189" s="564"/>
      <c r="X189" s="564"/>
      <c r="Y189" s="564"/>
      <c r="Z189" s="564"/>
      <c r="AA189" s="553"/>
      <c r="AB189" s="553"/>
      <c r="AC189" s="553"/>
    </row>
    <row r="190" spans="1:68" ht="16.5" hidden="1" customHeight="1" x14ac:dyDescent="0.25">
      <c r="A190" s="54" t="s">
        <v>306</v>
      </c>
      <c r="B190" s="54" t="s">
        <v>307</v>
      </c>
      <c r="C190" s="31">
        <v>4301020262</v>
      </c>
      <c r="D190" s="565">
        <v>4680115882935</v>
      </c>
      <c r="E190" s="566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74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76"/>
      <c r="R190" s="576"/>
      <c r="S190" s="576"/>
      <c r="T190" s="577"/>
      <c r="U190" s="34"/>
      <c r="V190" s="34"/>
      <c r="W190" s="35" t="s">
        <v>69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308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309</v>
      </c>
      <c r="B191" s="54" t="s">
        <v>310</v>
      </c>
      <c r="C191" s="31">
        <v>4301020220</v>
      </c>
      <c r="D191" s="565">
        <v>4680115880764</v>
      </c>
      <c r="E191" s="566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3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76"/>
      <c r="R191" s="576"/>
      <c r="S191" s="576"/>
      <c r="T191" s="577"/>
      <c r="U191" s="34"/>
      <c r="V191" s="34"/>
      <c r="W191" s="35" t="s">
        <v>69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308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73"/>
      <c r="B192" s="564"/>
      <c r="C192" s="564"/>
      <c r="D192" s="564"/>
      <c r="E192" s="564"/>
      <c r="F192" s="564"/>
      <c r="G192" s="564"/>
      <c r="H192" s="564"/>
      <c r="I192" s="564"/>
      <c r="J192" s="564"/>
      <c r="K192" s="564"/>
      <c r="L192" s="564"/>
      <c r="M192" s="564"/>
      <c r="N192" s="564"/>
      <c r="O192" s="574"/>
      <c r="P192" s="570" t="s">
        <v>71</v>
      </c>
      <c r="Q192" s="571"/>
      <c r="R192" s="571"/>
      <c r="S192" s="571"/>
      <c r="T192" s="571"/>
      <c r="U192" s="571"/>
      <c r="V192" s="572"/>
      <c r="W192" s="37" t="s">
        <v>72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hidden="1" x14ac:dyDescent="0.2">
      <c r="A193" s="564"/>
      <c r="B193" s="564"/>
      <c r="C193" s="564"/>
      <c r="D193" s="564"/>
      <c r="E193" s="564"/>
      <c r="F193" s="564"/>
      <c r="G193" s="564"/>
      <c r="H193" s="564"/>
      <c r="I193" s="564"/>
      <c r="J193" s="564"/>
      <c r="K193" s="564"/>
      <c r="L193" s="564"/>
      <c r="M193" s="564"/>
      <c r="N193" s="564"/>
      <c r="O193" s="574"/>
      <c r="P193" s="570" t="s">
        <v>71</v>
      </c>
      <c r="Q193" s="571"/>
      <c r="R193" s="571"/>
      <c r="S193" s="571"/>
      <c r="T193" s="571"/>
      <c r="U193" s="571"/>
      <c r="V193" s="572"/>
      <c r="W193" s="37" t="s">
        <v>69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hidden="1" customHeight="1" x14ac:dyDescent="0.25">
      <c r="A194" s="563" t="s">
        <v>64</v>
      </c>
      <c r="B194" s="564"/>
      <c r="C194" s="564"/>
      <c r="D194" s="564"/>
      <c r="E194" s="564"/>
      <c r="F194" s="564"/>
      <c r="G194" s="564"/>
      <c r="H194" s="564"/>
      <c r="I194" s="564"/>
      <c r="J194" s="564"/>
      <c r="K194" s="564"/>
      <c r="L194" s="564"/>
      <c r="M194" s="564"/>
      <c r="N194" s="564"/>
      <c r="O194" s="564"/>
      <c r="P194" s="564"/>
      <c r="Q194" s="564"/>
      <c r="R194" s="564"/>
      <c r="S194" s="564"/>
      <c r="T194" s="564"/>
      <c r="U194" s="564"/>
      <c r="V194" s="564"/>
      <c r="W194" s="564"/>
      <c r="X194" s="564"/>
      <c r="Y194" s="564"/>
      <c r="Z194" s="564"/>
      <c r="AA194" s="553"/>
      <c r="AB194" s="553"/>
      <c r="AC194" s="553"/>
    </row>
    <row r="195" spans="1:68" ht="27" hidden="1" customHeight="1" x14ac:dyDescent="0.25">
      <c r="A195" s="54" t="s">
        <v>311</v>
      </c>
      <c r="B195" s="54" t="s">
        <v>312</v>
      </c>
      <c r="C195" s="31">
        <v>4301031224</v>
      </c>
      <c r="D195" s="565">
        <v>4680115882683</v>
      </c>
      <c r="E195" s="566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110</v>
      </c>
      <c r="L195" s="32"/>
      <c r="M195" s="33" t="s">
        <v>68</v>
      </c>
      <c r="N195" s="33"/>
      <c r="O195" s="32">
        <v>40</v>
      </c>
      <c r="P195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76"/>
      <c r="R195" s="576"/>
      <c r="S195" s="576"/>
      <c r="T195" s="577"/>
      <c r="U195" s="34"/>
      <c r="V195" s="34"/>
      <c r="W195" s="35" t="s">
        <v>69</v>
      </c>
      <c r="X195" s="559">
        <v>0</v>
      </c>
      <c r="Y195" s="56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314</v>
      </c>
      <c r="B196" s="54" t="s">
        <v>315</v>
      </c>
      <c r="C196" s="31">
        <v>4301031230</v>
      </c>
      <c r="D196" s="565">
        <v>4680115882690</v>
      </c>
      <c r="E196" s="566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110</v>
      </c>
      <c r="L196" s="32"/>
      <c r="M196" s="33" t="s">
        <v>68</v>
      </c>
      <c r="N196" s="33"/>
      <c r="O196" s="32">
        <v>40</v>
      </c>
      <c r="P196" s="8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76"/>
      <c r="R196" s="576"/>
      <c r="S196" s="576"/>
      <c r="T196" s="577"/>
      <c r="U196" s="34"/>
      <c r="V196" s="34"/>
      <c r="W196" s="35" t="s">
        <v>69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317</v>
      </c>
      <c r="B197" s="54" t="s">
        <v>318</v>
      </c>
      <c r="C197" s="31">
        <v>4301031220</v>
      </c>
      <c r="D197" s="565">
        <v>4680115882669</v>
      </c>
      <c r="E197" s="566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110</v>
      </c>
      <c r="L197" s="32"/>
      <c r="M197" s="33" t="s">
        <v>68</v>
      </c>
      <c r="N197" s="33"/>
      <c r="O197" s="32">
        <v>40</v>
      </c>
      <c r="P197" s="6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76"/>
      <c r="R197" s="576"/>
      <c r="S197" s="576"/>
      <c r="T197" s="577"/>
      <c r="U197" s="34"/>
      <c r="V197" s="34"/>
      <c r="W197" s="35" t="s">
        <v>69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319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320</v>
      </c>
      <c r="B198" s="54" t="s">
        <v>321</v>
      </c>
      <c r="C198" s="31">
        <v>4301031221</v>
      </c>
      <c r="D198" s="565">
        <v>4680115882676</v>
      </c>
      <c r="E198" s="566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110</v>
      </c>
      <c r="L198" s="32"/>
      <c r="M198" s="33" t="s">
        <v>68</v>
      </c>
      <c r="N198" s="33"/>
      <c r="O198" s="32">
        <v>40</v>
      </c>
      <c r="P198" s="83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76"/>
      <c r="R198" s="576"/>
      <c r="S198" s="576"/>
      <c r="T198" s="577"/>
      <c r="U198" s="34"/>
      <c r="V198" s="34"/>
      <c r="W198" s="35" t="s">
        <v>69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322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323</v>
      </c>
      <c r="B199" s="54" t="s">
        <v>324</v>
      </c>
      <c r="C199" s="31">
        <v>4301031223</v>
      </c>
      <c r="D199" s="565">
        <v>4680115884014</v>
      </c>
      <c r="E199" s="566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76"/>
      <c r="R199" s="576"/>
      <c r="S199" s="576"/>
      <c r="T199" s="577"/>
      <c r="U199" s="34"/>
      <c r="V199" s="34"/>
      <c r="W199" s="35" t="s">
        <v>69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325</v>
      </c>
      <c r="B200" s="54" t="s">
        <v>326</v>
      </c>
      <c r="C200" s="31">
        <v>4301031222</v>
      </c>
      <c r="D200" s="565">
        <v>4680115884007</v>
      </c>
      <c r="E200" s="566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76"/>
      <c r="R200" s="576"/>
      <c r="S200" s="576"/>
      <c r="T200" s="577"/>
      <c r="U200" s="34"/>
      <c r="V200" s="34"/>
      <c r="W200" s="35" t="s">
        <v>69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327</v>
      </c>
      <c r="B201" s="54" t="s">
        <v>328</v>
      </c>
      <c r="C201" s="31">
        <v>4301031229</v>
      </c>
      <c r="D201" s="565">
        <v>4680115884038</v>
      </c>
      <c r="E201" s="566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76"/>
      <c r="R201" s="576"/>
      <c r="S201" s="576"/>
      <c r="T201" s="577"/>
      <c r="U201" s="34"/>
      <c r="V201" s="34"/>
      <c r="W201" s="35" t="s">
        <v>69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319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329</v>
      </c>
      <c r="B202" s="54" t="s">
        <v>330</v>
      </c>
      <c r="C202" s="31">
        <v>4301031225</v>
      </c>
      <c r="D202" s="565">
        <v>4680115884021</v>
      </c>
      <c r="E202" s="566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76"/>
      <c r="R202" s="576"/>
      <c r="S202" s="576"/>
      <c r="T202" s="577"/>
      <c r="U202" s="34"/>
      <c r="V202" s="34"/>
      <c r="W202" s="35" t="s">
        <v>69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322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hidden="1" x14ac:dyDescent="0.2">
      <c r="A203" s="573"/>
      <c r="B203" s="564"/>
      <c r="C203" s="564"/>
      <c r="D203" s="564"/>
      <c r="E203" s="564"/>
      <c r="F203" s="564"/>
      <c r="G203" s="564"/>
      <c r="H203" s="564"/>
      <c r="I203" s="564"/>
      <c r="J203" s="564"/>
      <c r="K203" s="564"/>
      <c r="L203" s="564"/>
      <c r="M203" s="564"/>
      <c r="N203" s="564"/>
      <c r="O203" s="574"/>
      <c r="P203" s="570" t="s">
        <v>71</v>
      </c>
      <c r="Q203" s="571"/>
      <c r="R203" s="571"/>
      <c r="S203" s="571"/>
      <c r="T203" s="571"/>
      <c r="U203" s="571"/>
      <c r="V203" s="572"/>
      <c r="W203" s="37" t="s">
        <v>72</v>
      </c>
      <c r="X203" s="561">
        <f>IFERROR(X195/H195,"0")+IFERROR(X196/H196,"0")+IFERROR(X197/H197,"0")+IFERROR(X198/H198,"0")+IFERROR(X199/H199,"0")+IFERROR(X200/H200,"0")+IFERROR(X201/H201,"0")+IFERROR(X202/H202,"0")</f>
        <v>0</v>
      </c>
      <c r="Y203" s="561">
        <f>IFERROR(Y195/H195,"0")+IFERROR(Y196/H196,"0")+IFERROR(Y197/H197,"0")+IFERROR(Y198/H198,"0")+IFERROR(Y199/H199,"0")+IFERROR(Y200/H200,"0")+IFERROR(Y201/H201,"0")+IFERROR(Y202/H202,"0")</f>
        <v>0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2"/>
      <c r="AB203" s="562"/>
      <c r="AC203" s="562"/>
    </row>
    <row r="204" spans="1:68" hidden="1" x14ac:dyDescent="0.2">
      <c r="A204" s="564"/>
      <c r="B204" s="564"/>
      <c r="C204" s="564"/>
      <c r="D204" s="564"/>
      <c r="E204" s="564"/>
      <c r="F204" s="564"/>
      <c r="G204" s="564"/>
      <c r="H204" s="564"/>
      <c r="I204" s="564"/>
      <c r="J204" s="564"/>
      <c r="K204" s="564"/>
      <c r="L204" s="564"/>
      <c r="M204" s="564"/>
      <c r="N204" s="564"/>
      <c r="O204" s="574"/>
      <c r="P204" s="570" t="s">
        <v>71</v>
      </c>
      <c r="Q204" s="571"/>
      <c r="R204" s="571"/>
      <c r="S204" s="571"/>
      <c r="T204" s="571"/>
      <c r="U204" s="571"/>
      <c r="V204" s="572"/>
      <c r="W204" s="37" t="s">
        <v>69</v>
      </c>
      <c r="X204" s="561">
        <f>IFERROR(SUM(X195:X202),"0")</f>
        <v>0</v>
      </c>
      <c r="Y204" s="561">
        <f>IFERROR(SUM(Y195:Y202),"0")</f>
        <v>0</v>
      </c>
      <c r="Z204" s="37"/>
      <c r="AA204" s="562"/>
      <c r="AB204" s="562"/>
      <c r="AC204" s="562"/>
    </row>
    <row r="205" spans="1:68" ht="14.25" hidden="1" customHeight="1" x14ac:dyDescent="0.25">
      <c r="A205" s="563" t="s">
        <v>73</v>
      </c>
      <c r="B205" s="564"/>
      <c r="C205" s="564"/>
      <c r="D205" s="564"/>
      <c r="E205" s="564"/>
      <c r="F205" s="564"/>
      <c r="G205" s="564"/>
      <c r="H205" s="564"/>
      <c r="I205" s="564"/>
      <c r="J205" s="564"/>
      <c r="K205" s="564"/>
      <c r="L205" s="564"/>
      <c r="M205" s="564"/>
      <c r="N205" s="564"/>
      <c r="O205" s="564"/>
      <c r="P205" s="564"/>
      <c r="Q205" s="564"/>
      <c r="R205" s="564"/>
      <c r="S205" s="564"/>
      <c r="T205" s="564"/>
      <c r="U205" s="564"/>
      <c r="V205" s="564"/>
      <c r="W205" s="564"/>
      <c r="X205" s="564"/>
      <c r="Y205" s="564"/>
      <c r="Z205" s="564"/>
      <c r="AA205" s="553"/>
      <c r="AB205" s="553"/>
      <c r="AC205" s="553"/>
    </row>
    <row r="206" spans="1:68" ht="27" hidden="1" customHeight="1" x14ac:dyDescent="0.25">
      <c r="A206" s="54" t="s">
        <v>331</v>
      </c>
      <c r="B206" s="54" t="s">
        <v>332</v>
      </c>
      <c r="C206" s="31">
        <v>4301051408</v>
      </c>
      <c r="D206" s="565">
        <v>4680115881594</v>
      </c>
      <c r="E206" s="566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5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76"/>
      <c r="R206" s="576"/>
      <c r="S206" s="576"/>
      <c r="T206" s="577"/>
      <c r="U206" s="34"/>
      <c r="V206" s="34"/>
      <c r="W206" s="35" t="s">
        <v>69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334</v>
      </c>
      <c r="B207" s="54" t="s">
        <v>335</v>
      </c>
      <c r="C207" s="31">
        <v>4301051411</v>
      </c>
      <c r="D207" s="565">
        <v>4680115881617</v>
      </c>
      <c r="E207" s="566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6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76"/>
      <c r="R207" s="576"/>
      <c r="S207" s="576"/>
      <c r="T207" s="577"/>
      <c r="U207" s="34"/>
      <c r="V207" s="34"/>
      <c r="W207" s="35" t="s">
        <v>69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336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337</v>
      </c>
      <c r="B208" s="54" t="s">
        <v>338</v>
      </c>
      <c r="C208" s="31">
        <v>4301051656</v>
      </c>
      <c r="D208" s="565">
        <v>4680115880573</v>
      </c>
      <c r="E208" s="566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69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76"/>
      <c r="R208" s="576"/>
      <c r="S208" s="576"/>
      <c r="T208" s="577"/>
      <c r="U208" s="34"/>
      <c r="V208" s="34"/>
      <c r="W208" s="35" t="s">
        <v>69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339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340</v>
      </c>
      <c r="B209" s="54" t="s">
        <v>341</v>
      </c>
      <c r="C209" s="31">
        <v>4301051407</v>
      </c>
      <c r="D209" s="565">
        <v>4680115882195</v>
      </c>
      <c r="E209" s="566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5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76"/>
      <c r="R209" s="576"/>
      <c r="S209" s="576"/>
      <c r="T209" s="577"/>
      <c r="U209" s="34"/>
      <c r="V209" s="34"/>
      <c r="W209" s="35" t="s">
        <v>69</v>
      </c>
      <c r="X209" s="559">
        <v>0</v>
      </c>
      <c r="Y209" s="56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342</v>
      </c>
      <c r="B210" s="54" t="s">
        <v>343</v>
      </c>
      <c r="C210" s="31">
        <v>4301051752</v>
      </c>
      <c r="D210" s="565">
        <v>4680115882607</v>
      </c>
      <c r="E210" s="566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0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76"/>
      <c r="R210" s="576"/>
      <c r="S210" s="576"/>
      <c r="T210" s="577"/>
      <c r="U210" s="34"/>
      <c r="V210" s="34"/>
      <c r="W210" s="35" t="s">
        <v>69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344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345</v>
      </c>
      <c r="B211" s="54" t="s">
        <v>346</v>
      </c>
      <c r="C211" s="31">
        <v>4301051666</v>
      </c>
      <c r="D211" s="565">
        <v>4680115880092</v>
      </c>
      <c r="E211" s="566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3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76"/>
      <c r="R211" s="576"/>
      <c r="S211" s="576"/>
      <c r="T211" s="577"/>
      <c r="U211" s="34"/>
      <c r="V211" s="34"/>
      <c r="W211" s="35" t="s">
        <v>69</v>
      </c>
      <c r="X211" s="559">
        <v>0</v>
      </c>
      <c r="Y211" s="560">
        <f t="shared" si="26"/>
        <v>0</v>
      </c>
      <c r="Z211" s="36" t="str">
        <f t="shared" si="31"/>
        <v/>
      </c>
      <c r="AA211" s="56"/>
      <c r="AB211" s="57"/>
      <c r="AC211" s="259" t="s">
        <v>339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hidden="1" customHeight="1" x14ac:dyDescent="0.25">
      <c r="A212" s="54" t="s">
        <v>347</v>
      </c>
      <c r="B212" s="54" t="s">
        <v>348</v>
      </c>
      <c r="C212" s="31">
        <v>4301051668</v>
      </c>
      <c r="D212" s="565">
        <v>4680115880221</v>
      </c>
      <c r="E212" s="566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8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76"/>
      <c r="R212" s="576"/>
      <c r="S212" s="576"/>
      <c r="T212" s="577"/>
      <c r="U212" s="34"/>
      <c r="V212" s="34"/>
      <c r="W212" s="35" t="s">
        <v>69</v>
      </c>
      <c r="X212" s="559">
        <v>0</v>
      </c>
      <c r="Y212" s="560">
        <f t="shared" si="26"/>
        <v>0</v>
      </c>
      <c r="Z212" s="36" t="str">
        <f t="shared" si="31"/>
        <v/>
      </c>
      <c r="AA212" s="56"/>
      <c r="AB212" s="57"/>
      <c r="AC212" s="261" t="s">
        <v>339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hidden="1" customHeight="1" x14ac:dyDescent="0.25">
      <c r="A213" s="54" t="s">
        <v>349</v>
      </c>
      <c r="B213" s="54" t="s">
        <v>350</v>
      </c>
      <c r="C213" s="31">
        <v>4301051945</v>
      </c>
      <c r="D213" s="565">
        <v>4680115880504</v>
      </c>
      <c r="E213" s="566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9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76"/>
      <c r="R213" s="576"/>
      <c r="S213" s="576"/>
      <c r="T213" s="577"/>
      <c r="U213" s="34"/>
      <c r="V213" s="34"/>
      <c r="W213" s="35" t="s">
        <v>69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352</v>
      </c>
      <c r="B214" s="54" t="s">
        <v>353</v>
      </c>
      <c r="C214" s="31">
        <v>4301051410</v>
      </c>
      <c r="D214" s="565">
        <v>4680115882164</v>
      </c>
      <c r="E214" s="566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2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76"/>
      <c r="R214" s="576"/>
      <c r="S214" s="576"/>
      <c r="T214" s="577"/>
      <c r="U214" s="34"/>
      <c r="V214" s="34"/>
      <c r="W214" s="35" t="s">
        <v>69</v>
      </c>
      <c r="X214" s="559">
        <v>0</v>
      </c>
      <c r="Y214" s="560">
        <f t="shared" si="26"/>
        <v>0</v>
      </c>
      <c r="Z214" s="36" t="str">
        <f t="shared" si="31"/>
        <v/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hidden="1" x14ac:dyDescent="0.2">
      <c r="A215" s="573"/>
      <c r="B215" s="564"/>
      <c r="C215" s="564"/>
      <c r="D215" s="564"/>
      <c r="E215" s="564"/>
      <c r="F215" s="564"/>
      <c r="G215" s="564"/>
      <c r="H215" s="564"/>
      <c r="I215" s="564"/>
      <c r="J215" s="564"/>
      <c r="K215" s="564"/>
      <c r="L215" s="564"/>
      <c r="M215" s="564"/>
      <c r="N215" s="564"/>
      <c r="O215" s="574"/>
      <c r="P215" s="570" t="s">
        <v>71</v>
      </c>
      <c r="Q215" s="571"/>
      <c r="R215" s="571"/>
      <c r="S215" s="571"/>
      <c r="T215" s="571"/>
      <c r="U215" s="571"/>
      <c r="V215" s="572"/>
      <c r="W215" s="37" t="s">
        <v>72</v>
      </c>
      <c r="X215" s="561">
        <f>IFERROR(X206/H206,"0")+IFERROR(X207/H207,"0")+IFERROR(X208/H208,"0")+IFERROR(X209/H209,"0")+IFERROR(X210/H210,"0")+IFERROR(X211/H211,"0")+IFERROR(X212/H212,"0")+IFERROR(X213/H213,"0")+IFERROR(X214/H214,"0")</f>
        <v>0</v>
      </c>
      <c r="Y215" s="561">
        <f>IFERROR(Y206/H206,"0")+IFERROR(Y207/H207,"0")+IFERROR(Y208/H208,"0")+IFERROR(Y209/H209,"0")+IFERROR(Y210/H210,"0")+IFERROR(Y211/H211,"0")+IFERROR(Y212/H212,"0")+IFERROR(Y213/H213,"0")+IFERROR(Y214/H214,"0")</f>
        <v>0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62"/>
      <c r="AB215" s="562"/>
      <c r="AC215" s="562"/>
    </row>
    <row r="216" spans="1:68" hidden="1" x14ac:dyDescent="0.2">
      <c r="A216" s="564"/>
      <c r="B216" s="564"/>
      <c r="C216" s="564"/>
      <c r="D216" s="564"/>
      <c r="E216" s="564"/>
      <c r="F216" s="564"/>
      <c r="G216" s="564"/>
      <c r="H216" s="564"/>
      <c r="I216" s="564"/>
      <c r="J216" s="564"/>
      <c r="K216" s="564"/>
      <c r="L216" s="564"/>
      <c r="M216" s="564"/>
      <c r="N216" s="564"/>
      <c r="O216" s="574"/>
      <c r="P216" s="570" t="s">
        <v>71</v>
      </c>
      <c r="Q216" s="571"/>
      <c r="R216" s="571"/>
      <c r="S216" s="571"/>
      <c r="T216" s="571"/>
      <c r="U216" s="571"/>
      <c r="V216" s="572"/>
      <c r="W216" s="37" t="s">
        <v>69</v>
      </c>
      <c r="X216" s="561">
        <f>IFERROR(SUM(X206:X214),"0")</f>
        <v>0</v>
      </c>
      <c r="Y216" s="561">
        <f>IFERROR(SUM(Y206:Y214),"0")</f>
        <v>0</v>
      </c>
      <c r="Z216" s="37"/>
      <c r="AA216" s="562"/>
      <c r="AB216" s="562"/>
      <c r="AC216" s="562"/>
    </row>
    <row r="217" spans="1:68" ht="14.25" hidden="1" customHeight="1" x14ac:dyDescent="0.25">
      <c r="A217" s="563" t="s">
        <v>173</v>
      </c>
      <c r="B217" s="564"/>
      <c r="C217" s="564"/>
      <c r="D217" s="564"/>
      <c r="E217" s="564"/>
      <c r="F217" s="564"/>
      <c r="G217" s="564"/>
      <c r="H217" s="564"/>
      <c r="I217" s="564"/>
      <c r="J217" s="564"/>
      <c r="K217" s="564"/>
      <c r="L217" s="564"/>
      <c r="M217" s="564"/>
      <c r="N217" s="564"/>
      <c r="O217" s="564"/>
      <c r="P217" s="564"/>
      <c r="Q217" s="564"/>
      <c r="R217" s="564"/>
      <c r="S217" s="564"/>
      <c r="T217" s="564"/>
      <c r="U217" s="564"/>
      <c r="V217" s="564"/>
      <c r="W217" s="564"/>
      <c r="X217" s="564"/>
      <c r="Y217" s="564"/>
      <c r="Z217" s="564"/>
      <c r="AA217" s="553"/>
      <c r="AB217" s="553"/>
      <c r="AC217" s="553"/>
    </row>
    <row r="218" spans="1:68" ht="27" hidden="1" customHeight="1" x14ac:dyDescent="0.25">
      <c r="A218" s="54" t="s">
        <v>355</v>
      </c>
      <c r="B218" s="54" t="s">
        <v>356</v>
      </c>
      <c r="C218" s="31">
        <v>4301060463</v>
      </c>
      <c r="D218" s="565">
        <v>4680115880818</v>
      </c>
      <c r="E218" s="566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76"/>
      <c r="R218" s="576"/>
      <c r="S218" s="576"/>
      <c r="T218" s="577"/>
      <c r="U218" s="34"/>
      <c r="V218" s="34"/>
      <c r="W218" s="35" t="s">
        <v>69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357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358</v>
      </c>
      <c r="B219" s="54" t="s">
        <v>359</v>
      </c>
      <c r="C219" s="31">
        <v>4301060389</v>
      </c>
      <c r="D219" s="565">
        <v>4680115880801</v>
      </c>
      <c r="E219" s="566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76"/>
      <c r="R219" s="576"/>
      <c r="S219" s="576"/>
      <c r="T219" s="577"/>
      <c r="U219" s="34"/>
      <c r="V219" s="34"/>
      <c r="W219" s="35" t="s">
        <v>69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73"/>
      <c r="B220" s="564"/>
      <c r="C220" s="564"/>
      <c r="D220" s="564"/>
      <c r="E220" s="564"/>
      <c r="F220" s="564"/>
      <c r="G220" s="564"/>
      <c r="H220" s="564"/>
      <c r="I220" s="564"/>
      <c r="J220" s="564"/>
      <c r="K220" s="564"/>
      <c r="L220" s="564"/>
      <c r="M220" s="564"/>
      <c r="N220" s="564"/>
      <c r="O220" s="574"/>
      <c r="P220" s="570" t="s">
        <v>71</v>
      </c>
      <c r="Q220" s="571"/>
      <c r="R220" s="571"/>
      <c r="S220" s="571"/>
      <c r="T220" s="571"/>
      <c r="U220" s="571"/>
      <c r="V220" s="572"/>
      <c r="W220" s="37" t="s">
        <v>72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hidden="1" x14ac:dyDescent="0.2">
      <c r="A221" s="564"/>
      <c r="B221" s="564"/>
      <c r="C221" s="564"/>
      <c r="D221" s="564"/>
      <c r="E221" s="564"/>
      <c r="F221" s="564"/>
      <c r="G221" s="564"/>
      <c r="H221" s="564"/>
      <c r="I221" s="564"/>
      <c r="J221" s="564"/>
      <c r="K221" s="564"/>
      <c r="L221" s="564"/>
      <c r="M221" s="564"/>
      <c r="N221" s="564"/>
      <c r="O221" s="574"/>
      <c r="P221" s="570" t="s">
        <v>71</v>
      </c>
      <c r="Q221" s="571"/>
      <c r="R221" s="571"/>
      <c r="S221" s="571"/>
      <c r="T221" s="571"/>
      <c r="U221" s="571"/>
      <c r="V221" s="572"/>
      <c r="W221" s="37" t="s">
        <v>69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hidden="1" customHeight="1" x14ac:dyDescent="0.25">
      <c r="A222" s="567" t="s">
        <v>361</v>
      </c>
      <c r="B222" s="564"/>
      <c r="C222" s="564"/>
      <c r="D222" s="564"/>
      <c r="E222" s="564"/>
      <c r="F222" s="564"/>
      <c r="G222" s="564"/>
      <c r="H222" s="564"/>
      <c r="I222" s="564"/>
      <c r="J222" s="564"/>
      <c r="K222" s="564"/>
      <c r="L222" s="564"/>
      <c r="M222" s="564"/>
      <c r="N222" s="564"/>
      <c r="O222" s="564"/>
      <c r="P222" s="564"/>
      <c r="Q222" s="564"/>
      <c r="R222" s="564"/>
      <c r="S222" s="564"/>
      <c r="T222" s="564"/>
      <c r="U222" s="564"/>
      <c r="V222" s="564"/>
      <c r="W222" s="564"/>
      <c r="X222" s="564"/>
      <c r="Y222" s="564"/>
      <c r="Z222" s="564"/>
      <c r="AA222" s="554"/>
      <c r="AB222" s="554"/>
      <c r="AC222" s="554"/>
    </row>
    <row r="223" spans="1:68" ht="14.25" hidden="1" customHeight="1" x14ac:dyDescent="0.25">
      <c r="A223" s="563" t="s">
        <v>102</v>
      </c>
      <c r="B223" s="564"/>
      <c r="C223" s="564"/>
      <c r="D223" s="564"/>
      <c r="E223" s="564"/>
      <c r="F223" s="564"/>
      <c r="G223" s="564"/>
      <c r="H223" s="564"/>
      <c r="I223" s="564"/>
      <c r="J223" s="564"/>
      <c r="K223" s="564"/>
      <c r="L223" s="564"/>
      <c r="M223" s="564"/>
      <c r="N223" s="564"/>
      <c r="O223" s="564"/>
      <c r="P223" s="564"/>
      <c r="Q223" s="564"/>
      <c r="R223" s="564"/>
      <c r="S223" s="564"/>
      <c r="T223" s="564"/>
      <c r="U223" s="564"/>
      <c r="V223" s="564"/>
      <c r="W223" s="564"/>
      <c r="X223" s="564"/>
      <c r="Y223" s="564"/>
      <c r="Z223" s="564"/>
      <c r="AA223" s="553"/>
      <c r="AB223" s="553"/>
      <c r="AC223" s="553"/>
    </row>
    <row r="224" spans="1:68" ht="27" hidden="1" customHeight="1" x14ac:dyDescent="0.25">
      <c r="A224" s="54" t="s">
        <v>362</v>
      </c>
      <c r="B224" s="54" t="s">
        <v>363</v>
      </c>
      <c r="C224" s="31">
        <v>4301011826</v>
      </c>
      <c r="D224" s="565">
        <v>4680115884137</v>
      </c>
      <c r="E224" s="566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76"/>
      <c r="R224" s="576"/>
      <c r="S224" s="576"/>
      <c r="T224" s="577"/>
      <c r="U224" s="34"/>
      <c r="V224" s="34"/>
      <c r="W224" s="35" t="s">
        <v>69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364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365</v>
      </c>
      <c r="B225" s="54" t="s">
        <v>366</v>
      </c>
      <c r="C225" s="31">
        <v>4301011724</v>
      </c>
      <c r="D225" s="565">
        <v>4680115884236</v>
      </c>
      <c r="E225" s="566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80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76"/>
      <c r="R225" s="576"/>
      <c r="S225" s="576"/>
      <c r="T225" s="577"/>
      <c r="U225" s="34"/>
      <c r="V225" s="34"/>
      <c r="W225" s="35" t="s">
        <v>69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368</v>
      </c>
      <c r="B226" s="54" t="s">
        <v>369</v>
      </c>
      <c r="C226" s="31">
        <v>4301011721</v>
      </c>
      <c r="D226" s="565">
        <v>4680115884175</v>
      </c>
      <c r="E226" s="566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1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76"/>
      <c r="R226" s="576"/>
      <c r="S226" s="576"/>
      <c r="T226" s="577"/>
      <c r="U226" s="34"/>
      <c r="V226" s="34"/>
      <c r="W226" s="35" t="s">
        <v>69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371</v>
      </c>
      <c r="B227" s="54" t="s">
        <v>372</v>
      </c>
      <c r="C227" s="31">
        <v>4301011824</v>
      </c>
      <c r="D227" s="565">
        <v>4680115884144</v>
      </c>
      <c r="E227" s="566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80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76"/>
      <c r="R227" s="576"/>
      <c r="S227" s="576"/>
      <c r="T227" s="577"/>
      <c r="U227" s="34"/>
      <c r="V227" s="34"/>
      <c r="W227" s="35" t="s">
        <v>69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364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373</v>
      </c>
      <c r="B228" s="54" t="s">
        <v>374</v>
      </c>
      <c r="C228" s="31">
        <v>4301012149</v>
      </c>
      <c r="D228" s="565">
        <v>4680115886551</v>
      </c>
      <c r="E228" s="566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7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76"/>
      <c r="R228" s="576"/>
      <c r="S228" s="576"/>
      <c r="T228" s="577"/>
      <c r="U228" s="34"/>
      <c r="V228" s="34"/>
      <c r="W228" s="35" t="s">
        <v>69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375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376</v>
      </c>
      <c r="B229" s="54" t="s">
        <v>377</v>
      </c>
      <c r="C229" s="31">
        <v>4301011726</v>
      </c>
      <c r="D229" s="565">
        <v>4680115884182</v>
      </c>
      <c r="E229" s="566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5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76"/>
      <c r="R229" s="576"/>
      <c r="S229" s="576"/>
      <c r="T229" s="577"/>
      <c r="U229" s="34"/>
      <c r="V229" s="34"/>
      <c r="W229" s="35" t="s">
        <v>69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367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378</v>
      </c>
      <c r="B230" s="54" t="s">
        <v>379</v>
      </c>
      <c r="C230" s="31">
        <v>4301011722</v>
      </c>
      <c r="D230" s="565">
        <v>4680115884205</v>
      </c>
      <c r="E230" s="566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76"/>
      <c r="R230" s="576"/>
      <c r="S230" s="576"/>
      <c r="T230" s="577"/>
      <c r="U230" s="34"/>
      <c r="V230" s="34"/>
      <c r="W230" s="35" t="s">
        <v>69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370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73"/>
      <c r="B231" s="564"/>
      <c r="C231" s="564"/>
      <c r="D231" s="564"/>
      <c r="E231" s="564"/>
      <c r="F231" s="564"/>
      <c r="G231" s="564"/>
      <c r="H231" s="564"/>
      <c r="I231" s="564"/>
      <c r="J231" s="564"/>
      <c r="K231" s="564"/>
      <c r="L231" s="564"/>
      <c r="M231" s="564"/>
      <c r="N231" s="564"/>
      <c r="O231" s="574"/>
      <c r="P231" s="570" t="s">
        <v>71</v>
      </c>
      <c r="Q231" s="571"/>
      <c r="R231" s="571"/>
      <c r="S231" s="571"/>
      <c r="T231" s="571"/>
      <c r="U231" s="571"/>
      <c r="V231" s="572"/>
      <c r="W231" s="37" t="s">
        <v>72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hidden="1" x14ac:dyDescent="0.2">
      <c r="A232" s="564"/>
      <c r="B232" s="564"/>
      <c r="C232" s="564"/>
      <c r="D232" s="564"/>
      <c r="E232" s="564"/>
      <c r="F232" s="564"/>
      <c r="G232" s="564"/>
      <c r="H232" s="564"/>
      <c r="I232" s="564"/>
      <c r="J232" s="564"/>
      <c r="K232" s="564"/>
      <c r="L232" s="564"/>
      <c r="M232" s="564"/>
      <c r="N232" s="564"/>
      <c r="O232" s="574"/>
      <c r="P232" s="570" t="s">
        <v>71</v>
      </c>
      <c r="Q232" s="571"/>
      <c r="R232" s="571"/>
      <c r="S232" s="571"/>
      <c r="T232" s="571"/>
      <c r="U232" s="571"/>
      <c r="V232" s="572"/>
      <c r="W232" s="37" t="s">
        <v>69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hidden="1" customHeight="1" x14ac:dyDescent="0.25">
      <c r="A233" s="563" t="s">
        <v>138</v>
      </c>
      <c r="B233" s="564"/>
      <c r="C233" s="564"/>
      <c r="D233" s="564"/>
      <c r="E233" s="564"/>
      <c r="F233" s="564"/>
      <c r="G233" s="564"/>
      <c r="H233" s="564"/>
      <c r="I233" s="564"/>
      <c r="J233" s="564"/>
      <c r="K233" s="564"/>
      <c r="L233" s="564"/>
      <c r="M233" s="564"/>
      <c r="N233" s="564"/>
      <c r="O233" s="564"/>
      <c r="P233" s="564"/>
      <c r="Q233" s="564"/>
      <c r="R233" s="564"/>
      <c r="S233" s="564"/>
      <c r="T233" s="564"/>
      <c r="U233" s="564"/>
      <c r="V233" s="564"/>
      <c r="W233" s="564"/>
      <c r="X233" s="564"/>
      <c r="Y233" s="564"/>
      <c r="Z233" s="564"/>
      <c r="AA233" s="553"/>
      <c r="AB233" s="553"/>
      <c r="AC233" s="553"/>
    </row>
    <row r="234" spans="1:68" ht="27" hidden="1" customHeight="1" x14ac:dyDescent="0.25">
      <c r="A234" s="54" t="s">
        <v>380</v>
      </c>
      <c r="B234" s="54" t="s">
        <v>381</v>
      </c>
      <c r="C234" s="31">
        <v>4301020377</v>
      </c>
      <c r="D234" s="565">
        <v>4680115885981</v>
      </c>
      <c r="E234" s="566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1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76"/>
      <c r="R234" s="576"/>
      <c r="S234" s="576"/>
      <c r="T234" s="577"/>
      <c r="U234" s="34"/>
      <c r="V234" s="34"/>
      <c r="W234" s="35" t="s">
        <v>69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382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73"/>
      <c r="B235" s="564"/>
      <c r="C235" s="564"/>
      <c r="D235" s="564"/>
      <c r="E235" s="564"/>
      <c r="F235" s="564"/>
      <c r="G235" s="564"/>
      <c r="H235" s="564"/>
      <c r="I235" s="564"/>
      <c r="J235" s="564"/>
      <c r="K235" s="564"/>
      <c r="L235" s="564"/>
      <c r="M235" s="564"/>
      <c r="N235" s="564"/>
      <c r="O235" s="574"/>
      <c r="P235" s="570" t="s">
        <v>71</v>
      </c>
      <c r="Q235" s="571"/>
      <c r="R235" s="571"/>
      <c r="S235" s="571"/>
      <c r="T235" s="571"/>
      <c r="U235" s="571"/>
      <c r="V235" s="572"/>
      <c r="W235" s="37" t="s">
        <v>72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hidden="1" x14ac:dyDescent="0.2">
      <c r="A236" s="564"/>
      <c r="B236" s="564"/>
      <c r="C236" s="564"/>
      <c r="D236" s="564"/>
      <c r="E236" s="564"/>
      <c r="F236" s="564"/>
      <c r="G236" s="564"/>
      <c r="H236" s="564"/>
      <c r="I236" s="564"/>
      <c r="J236" s="564"/>
      <c r="K236" s="564"/>
      <c r="L236" s="564"/>
      <c r="M236" s="564"/>
      <c r="N236" s="564"/>
      <c r="O236" s="574"/>
      <c r="P236" s="570" t="s">
        <v>71</v>
      </c>
      <c r="Q236" s="571"/>
      <c r="R236" s="571"/>
      <c r="S236" s="571"/>
      <c r="T236" s="571"/>
      <c r="U236" s="571"/>
      <c r="V236" s="572"/>
      <c r="W236" s="37" t="s">
        <v>69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hidden="1" customHeight="1" x14ac:dyDescent="0.25">
      <c r="A237" s="563" t="s">
        <v>383</v>
      </c>
      <c r="B237" s="564"/>
      <c r="C237" s="564"/>
      <c r="D237" s="564"/>
      <c r="E237" s="564"/>
      <c r="F237" s="564"/>
      <c r="G237" s="564"/>
      <c r="H237" s="564"/>
      <c r="I237" s="564"/>
      <c r="J237" s="564"/>
      <c r="K237" s="564"/>
      <c r="L237" s="564"/>
      <c r="M237" s="564"/>
      <c r="N237" s="564"/>
      <c r="O237" s="564"/>
      <c r="P237" s="564"/>
      <c r="Q237" s="564"/>
      <c r="R237" s="564"/>
      <c r="S237" s="564"/>
      <c r="T237" s="564"/>
      <c r="U237" s="564"/>
      <c r="V237" s="564"/>
      <c r="W237" s="564"/>
      <c r="X237" s="564"/>
      <c r="Y237" s="564"/>
      <c r="Z237" s="564"/>
      <c r="AA237" s="553"/>
      <c r="AB237" s="553"/>
      <c r="AC237" s="553"/>
    </row>
    <row r="238" spans="1:68" ht="27" hidden="1" customHeight="1" x14ac:dyDescent="0.25">
      <c r="A238" s="54" t="s">
        <v>384</v>
      </c>
      <c r="B238" s="54" t="s">
        <v>385</v>
      </c>
      <c r="C238" s="31">
        <v>4301040362</v>
      </c>
      <c r="D238" s="565">
        <v>4680115886803</v>
      </c>
      <c r="E238" s="566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289</v>
      </c>
      <c r="L238" s="32"/>
      <c r="M238" s="33" t="s">
        <v>290</v>
      </c>
      <c r="N238" s="33"/>
      <c r="O238" s="32">
        <v>45</v>
      </c>
      <c r="P238" s="750" t="s">
        <v>386</v>
      </c>
      <c r="Q238" s="576"/>
      <c r="R238" s="576"/>
      <c r="S238" s="576"/>
      <c r="T238" s="577"/>
      <c r="U238" s="34"/>
      <c r="V238" s="34"/>
      <c r="W238" s="35" t="s">
        <v>69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387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73"/>
      <c r="B239" s="564"/>
      <c r="C239" s="564"/>
      <c r="D239" s="564"/>
      <c r="E239" s="564"/>
      <c r="F239" s="564"/>
      <c r="G239" s="564"/>
      <c r="H239" s="564"/>
      <c r="I239" s="564"/>
      <c r="J239" s="564"/>
      <c r="K239" s="564"/>
      <c r="L239" s="564"/>
      <c r="M239" s="564"/>
      <c r="N239" s="564"/>
      <c r="O239" s="574"/>
      <c r="P239" s="570" t="s">
        <v>71</v>
      </c>
      <c r="Q239" s="571"/>
      <c r="R239" s="571"/>
      <c r="S239" s="571"/>
      <c r="T239" s="571"/>
      <c r="U239" s="571"/>
      <c r="V239" s="572"/>
      <c r="W239" s="37" t="s">
        <v>72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hidden="1" x14ac:dyDescent="0.2">
      <c r="A240" s="564"/>
      <c r="B240" s="564"/>
      <c r="C240" s="564"/>
      <c r="D240" s="564"/>
      <c r="E240" s="564"/>
      <c r="F240" s="564"/>
      <c r="G240" s="564"/>
      <c r="H240" s="564"/>
      <c r="I240" s="564"/>
      <c r="J240" s="564"/>
      <c r="K240" s="564"/>
      <c r="L240" s="564"/>
      <c r="M240" s="564"/>
      <c r="N240" s="564"/>
      <c r="O240" s="574"/>
      <c r="P240" s="570" t="s">
        <v>71</v>
      </c>
      <c r="Q240" s="571"/>
      <c r="R240" s="571"/>
      <c r="S240" s="571"/>
      <c r="T240" s="571"/>
      <c r="U240" s="571"/>
      <c r="V240" s="572"/>
      <c r="W240" s="37" t="s">
        <v>69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hidden="1" customHeight="1" x14ac:dyDescent="0.25">
      <c r="A241" s="563" t="s">
        <v>388</v>
      </c>
      <c r="B241" s="564"/>
      <c r="C241" s="564"/>
      <c r="D241" s="564"/>
      <c r="E241" s="564"/>
      <c r="F241" s="564"/>
      <c r="G241" s="564"/>
      <c r="H241" s="564"/>
      <c r="I241" s="564"/>
      <c r="J241" s="564"/>
      <c r="K241" s="564"/>
      <c r="L241" s="564"/>
      <c r="M241" s="564"/>
      <c r="N241" s="564"/>
      <c r="O241" s="564"/>
      <c r="P241" s="564"/>
      <c r="Q241" s="564"/>
      <c r="R241" s="564"/>
      <c r="S241" s="564"/>
      <c r="T241" s="564"/>
      <c r="U241" s="564"/>
      <c r="V241" s="564"/>
      <c r="W241" s="564"/>
      <c r="X241" s="564"/>
      <c r="Y241" s="564"/>
      <c r="Z241" s="564"/>
      <c r="AA241" s="553"/>
      <c r="AB241" s="553"/>
      <c r="AC241" s="553"/>
    </row>
    <row r="242" spans="1:68" ht="27" hidden="1" customHeight="1" x14ac:dyDescent="0.25">
      <c r="A242" s="54" t="s">
        <v>389</v>
      </c>
      <c r="B242" s="54" t="s">
        <v>390</v>
      </c>
      <c r="C242" s="31">
        <v>4301041004</v>
      </c>
      <c r="D242" s="565">
        <v>4680115886704</v>
      </c>
      <c r="E242" s="566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289</v>
      </c>
      <c r="L242" s="32"/>
      <c r="M242" s="33" t="s">
        <v>290</v>
      </c>
      <c r="N242" s="33"/>
      <c r="O242" s="32">
        <v>90</v>
      </c>
      <c r="P242" s="6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76"/>
      <c r="R242" s="576"/>
      <c r="S242" s="576"/>
      <c r="T242" s="577"/>
      <c r="U242" s="34"/>
      <c r="V242" s="34"/>
      <c r="W242" s="35" t="s">
        <v>69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391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392</v>
      </c>
      <c r="B243" s="54" t="s">
        <v>393</v>
      </c>
      <c r="C243" s="31">
        <v>4301041008</v>
      </c>
      <c r="D243" s="565">
        <v>4680115886681</v>
      </c>
      <c r="E243" s="566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289</v>
      </c>
      <c r="L243" s="32"/>
      <c r="M243" s="33" t="s">
        <v>290</v>
      </c>
      <c r="N243" s="33"/>
      <c r="O243" s="32">
        <v>90</v>
      </c>
      <c r="P243" s="866" t="s">
        <v>394</v>
      </c>
      <c r="Q243" s="576"/>
      <c r="R243" s="576"/>
      <c r="S243" s="576"/>
      <c r="T243" s="577"/>
      <c r="U243" s="34"/>
      <c r="V243" s="34"/>
      <c r="W243" s="35" t="s">
        <v>69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391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395</v>
      </c>
      <c r="B244" s="54" t="s">
        <v>396</v>
      </c>
      <c r="C244" s="31">
        <v>4301041007</v>
      </c>
      <c r="D244" s="565">
        <v>4680115886735</v>
      </c>
      <c r="E244" s="566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289</v>
      </c>
      <c r="L244" s="32"/>
      <c r="M244" s="33" t="s">
        <v>290</v>
      </c>
      <c r="N244" s="33"/>
      <c r="O244" s="32">
        <v>90</v>
      </c>
      <c r="P244" s="61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76"/>
      <c r="R244" s="576"/>
      <c r="S244" s="576"/>
      <c r="T244" s="577"/>
      <c r="U244" s="34"/>
      <c r="V244" s="34"/>
      <c r="W244" s="35" t="s">
        <v>69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391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397</v>
      </c>
      <c r="B245" s="54" t="s">
        <v>398</v>
      </c>
      <c r="C245" s="31">
        <v>4301041006</v>
      </c>
      <c r="D245" s="565">
        <v>4680115886728</v>
      </c>
      <c r="E245" s="566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289</v>
      </c>
      <c r="L245" s="32"/>
      <c r="M245" s="33" t="s">
        <v>290</v>
      </c>
      <c r="N245" s="33"/>
      <c r="O245" s="32">
        <v>90</v>
      </c>
      <c r="P245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76"/>
      <c r="R245" s="576"/>
      <c r="S245" s="576"/>
      <c r="T245" s="577"/>
      <c r="U245" s="34"/>
      <c r="V245" s="34"/>
      <c r="W245" s="35" t="s">
        <v>69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391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399</v>
      </c>
      <c r="B246" s="54" t="s">
        <v>400</v>
      </c>
      <c r="C246" s="31">
        <v>4301041005</v>
      </c>
      <c r="D246" s="565">
        <v>4680115886711</v>
      </c>
      <c r="E246" s="566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289</v>
      </c>
      <c r="L246" s="32"/>
      <c r="M246" s="33" t="s">
        <v>290</v>
      </c>
      <c r="N246" s="33"/>
      <c r="O246" s="32">
        <v>90</v>
      </c>
      <c r="P246" s="6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76"/>
      <c r="R246" s="576"/>
      <c r="S246" s="576"/>
      <c r="T246" s="577"/>
      <c r="U246" s="34"/>
      <c r="V246" s="34"/>
      <c r="W246" s="35" t="s">
        <v>69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391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73"/>
      <c r="B247" s="564"/>
      <c r="C247" s="564"/>
      <c r="D247" s="564"/>
      <c r="E247" s="564"/>
      <c r="F247" s="564"/>
      <c r="G247" s="564"/>
      <c r="H247" s="564"/>
      <c r="I247" s="564"/>
      <c r="J247" s="564"/>
      <c r="K247" s="564"/>
      <c r="L247" s="564"/>
      <c r="M247" s="564"/>
      <c r="N247" s="564"/>
      <c r="O247" s="574"/>
      <c r="P247" s="570" t="s">
        <v>71</v>
      </c>
      <c r="Q247" s="571"/>
      <c r="R247" s="571"/>
      <c r="S247" s="571"/>
      <c r="T247" s="571"/>
      <c r="U247" s="571"/>
      <c r="V247" s="572"/>
      <c r="W247" s="37" t="s">
        <v>72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hidden="1" x14ac:dyDescent="0.2">
      <c r="A248" s="564"/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74"/>
      <c r="P248" s="570" t="s">
        <v>71</v>
      </c>
      <c r="Q248" s="571"/>
      <c r="R248" s="571"/>
      <c r="S248" s="571"/>
      <c r="T248" s="571"/>
      <c r="U248" s="571"/>
      <c r="V248" s="572"/>
      <c r="W248" s="37" t="s">
        <v>69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hidden="1" customHeight="1" x14ac:dyDescent="0.25">
      <c r="A249" s="567" t="s">
        <v>401</v>
      </c>
      <c r="B249" s="564"/>
      <c r="C249" s="564"/>
      <c r="D249" s="564"/>
      <c r="E249" s="564"/>
      <c r="F249" s="564"/>
      <c r="G249" s="564"/>
      <c r="H249" s="564"/>
      <c r="I249" s="564"/>
      <c r="J249" s="564"/>
      <c r="K249" s="564"/>
      <c r="L249" s="564"/>
      <c r="M249" s="564"/>
      <c r="N249" s="564"/>
      <c r="O249" s="564"/>
      <c r="P249" s="564"/>
      <c r="Q249" s="564"/>
      <c r="R249" s="564"/>
      <c r="S249" s="564"/>
      <c r="T249" s="564"/>
      <c r="U249" s="564"/>
      <c r="V249" s="564"/>
      <c r="W249" s="564"/>
      <c r="X249" s="564"/>
      <c r="Y249" s="564"/>
      <c r="Z249" s="564"/>
      <c r="AA249" s="554"/>
      <c r="AB249" s="554"/>
      <c r="AC249" s="554"/>
    </row>
    <row r="250" spans="1:68" ht="14.25" hidden="1" customHeight="1" x14ac:dyDescent="0.25">
      <c r="A250" s="563" t="s">
        <v>102</v>
      </c>
      <c r="B250" s="564"/>
      <c r="C250" s="564"/>
      <c r="D250" s="564"/>
      <c r="E250" s="564"/>
      <c r="F250" s="564"/>
      <c r="G250" s="564"/>
      <c r="H250" s="564"/>
      <c r="I250" s="564"/>
      <c r="J250" s="564"/>
      <c r="K250" s="564"/>
      <c r="L250" s="564"/>
      <c r="M250" s="564"/>
      <c r="N250" s="564"/>
      <c r="O250" s="564"/>
      <c r="P250" s="564"/>
      <c r="Q250" s="564"/>
      <c r="R250" s="564"/>
      <c r="S250" s="564"/>
      <c r="T250" s="564"/>
      <c r="U250" s="564"/>
      <c r="V250" s="564"/>
      <c r="W250" s="564"/>
      <c r="X250" s="564"/>
      <c r="Y250" s="564"/>
      <c r="Z250" s="564"/>
      <c r="AA250" s="553"/>
      <c r="AB250" s="553"/>
      <c r="AC250" s="553"/>
    </row>
    <row r="251" spans="1:68" ht="27" hidden="1" customHeight="1" x14ac:dyDescent="0.25">
      <c r="A251" s="54" t="s">
        <v>402</v>
      </c>
      <c r="B251" s="54" t="s">
        <v>403</v>
      </c>
      <c r="C251" s="31">
        <v>4301011855</v>
      </c>
      <c r="D251" s="565">
        <v>4680115885837</v>
      </c>
      <c r="E251" s="566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8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76"/>
      <c r="R251" s="576"/>
      <c r="S251" s="576"/>
      <c r="T251" s="577"/>
      <c r="U251" s="34"/>
      <c r="V251" s="34"/>
      <c r="W251" s="35" t="s">
        <v>69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405</v>
      </c>
      <c r="B252" s="54" t="s">
        <v>406</v>
      </c>
      <c r="C252" s="31">
        <v>4301011850</v>
      </c>
      <c r="D252" s="565">
        <v>4680115885806</v>
      </c>
      <c r="E252" s="566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1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76"/>
      <c r="R252" s="576"/>
      <c r="S252" s="576"/>
      <c r="T252" s="577"/>
      <c r="U252" s="34"/>
      <c r="V252" s="34"/>
      <c r="W252" s="35" t="s">
        <v>69</v>
      </c>
      <c r="X252" s="559">
        <v>100</v>
      </c>
      <c r="Y252" s="560">
        <f>IFERROR(IF(X252="",0,CEILING((X252/$H252),1)*$H252),"")</f>
        <v>108</v>
      </c>
      <c r="Z252" s="36">
        <f>IFERROR(IF(Y252=0,"",ROUNDUP(Y252/H252,0)*0.01898),"")</f>
        <v>0.1898</v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104.02777777777777</v>
      </c>
      <c r="BN252" s="64">
        <f>IFERROR(Y252*I252/H252,"0")</f>
        <v>112.34999999999998</v>
      </c>
      <c r="BO252" s="64">
        <f>IFERROR(1/J252*(X252/H252),"0")</f>
        <v>0.14467592592592593</v>
      </c>
      <c r="BP252" s="64">
        <f>IFERROR(1/J252*(Y252/H252),"0")</f>
        <v>0.15625</v>
      </c>
    </row>
    <row r="253" spans="1:68" ht="37.5" hidden="1" customHeight="1" x14ac:dyDescent="0.25">
      <c r="A253" s="54" t="s">
        <v>408</v>
      </c>
      <c r="B253" s="54" t="s">
        <v>409</v>
      </c>
      <c r="C253" s="31">
        <v>4301011853</v>
      </c>
      <c r="D253" s="565">
        <v>4680115885851</v>
      </c>
      <c r="E253" s="566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4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76"/>
      <c r="R253" s="576"/>
      <c r="S253" s="576"/>
      <c r="T253" s="577"/>
      <c r="U253" s="34"/>
      <c r="V253" s="34"/>
      <c r="W253" s="35" t="s">
        <v>69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411</v>
      </c>
      <c r="B254" s="54" t="s">
        <v>412</v>
      </c>
      <c r="C254" s="31">
        <v>4301011852</v>
      </c>
      <c r="D254" s="565">
        <v>4680115885844</v>
      </c>
      <c r="E254" s="566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8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76"/>
      <c r="R254" s="576"/>
      <c r="S254" s="576"/>
      <c r="T254" s="577"/>
      <c r="U254" s="34"/>
      <c r="V254" s="34"/>
      <c r="W254" s="35" t="s">
        <v>69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414</v>
      </c>
      <c r="B255" s="54" t="s">
        <v>415</v>
      </c>
      <c r="C255" s="31">
        <v>4301011851</v>
      </c>
      <c r="D255" s="565">
        <v>4680115885820</v>
      </c>
      <c r="E255" s="566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5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76"/>
      <c r="R255" s="576"/>
      <c r="S255" s="576"/>
      <c r="T255" s="577"/>
      <c r="U255" s="34"/>
      <c r="V255" s="34"/>
      <c r="W255" s="35" t="s">
        <v>69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73"/>
      <c r="B256" s="564"/>
      <c r="C256" s="564"/>
      <c r="D256" s="564"/>
      <c r="E256" s="564"/>
      <c r="F256" s="564"/>
      <c r="G256" s="564"/>
      <c r="H256" s="564"/>
      <c r="I256" s="564"/>
      <c r="J256" s="564"/>
      <c r="K256" s="564"/>
      <c r="L256" s="564"/>
      <c r="M256" s="564"/>
      <c r="N256" s="564"/>
      <c r="O256" s="574"/>
      <c r="P256" s="570" t="s">
        <v>71</v>
      </c>
      <c r="Q256" s="571"/>
      <c r="R256" s="571"/>
      <c r="S256" s="571"/>
      <c r="T256" s="571"/>
      <c r="U256" s="571"/>
      <c r="V256" s="572"/>
      <c r="W256" s="37" t="s">
        <v>72</v>
      </c>
      <c r="X256" s="561">
        <f>IFERROR(X251/H251,"0")+IFERROR(X252/H252,"0")+IFERROR(X253/H253,"0")+IFERROR(X254/H254,"0")+IFERROR(X255/H255,"0")</f>
        <v>9.2592592592592595</v>
      </c>
      <c r="Y256" s="561">
        <f>IFERROR(Y251/H251,"0")+IFERROR(Y252/H252,"0")+IFERROR(Y253/H253,"0")+IFERROR(Y254/H254,"0")+IFERROR(Y255/H255,"0")</f>
        <v>10</v>
      </c>
      <c r="Z256" s="561">
        <f>IFERROR(IF(Z251="",0,Z251),"0")+IFERROR(IF(Z252="",0,Z252),"0")+IFERROR(IF(Z253="",0,Z253),"0")+IFERROR(IF(Z254="",0,Z254),"0")+IFERROR(IF(Z255="",0,Z255),"0")</f>
        <v>0.1898</v>
      </c>
      <c r="AA256" s="562"/>
      <c r="AB256" s="562"/>
      <c r="AC256" s="562"/>
    </row>
    <row r="257" spans="1:68" x14ac:dyDescent="0.2">
      <c r="A257" s="564"/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74"/>
      <c r="P257" s="570" t="s">
        <v>71</v>
      </c>
      <c r="Q257" s="571"/>
      <c r="R257" s="571"/>
      <c r="S257" s="571"/>
      <c r="T257" s="571"/>
      <c r="U257" s="571"/>
      <c r="V257" s="572"/>
      <c r="W257" s="37" t="s">
        <v>69</v>
      </c>
      <c r="X257" s="561">
        <f>IFERROR(SUM(X251:X255),"0")</f>
        <v>100</v>
      </c>
      <c r="Y257" s="561">
        <f>IFERROR(SUM(Y251:Y255),"0")</f>
        <v>108</v>
      </c>
      <c r="Z257" s="37"/>
      <c r="AA257" s="562"/>
      <c r="AB257" s="562"/>
      <c r="AC257" s="562"/>
    </row>
    <row r="258" spans="1:68" ht="16.5" hidden="1" customHeight="1" x14ac:dyDescent="0.25">
      <c r="A258" s="567" t="s">
        <v>417</v>
      </c>
      <c r="B258" s="564"/>
      <c r="C258" s="564"/>
      <c r="D258" s="564"/>
      <c r="E258" s="564"/>
      <c r="F258" s="564"/>
      <c r="G258" s="564"/>
      <c r="H258" s="564"/>
      <c r="I258" s="564"/>
      <c r="J258" s="564"/>
      <c r="K258" s="564"/>
      <c r="L258" s="564"/>
      <c r="M258" s="564"/>
      <c r="N258" s="564"/>
      <c r="O258" s="564"/>
      <c r="P258" s="564"/>
      <c r="Q258" s="564"/>
      <c r="R258" s="564"/>
      <c r="S258" s="564"/>
      <c r="T258" s="564"/>
      <c r="U258" s="564"/>
      <c r="V258" s="564"/>
      <c r="W258" s="564"/>
      <c r="X258" s="564"/>
      <c r="Y258" s="564"/>
      <c r="Z258" s="564"/>
      <c r="AA258" s="554"/>
      <c r="AB258" s="554"/>
      <c r="AC258" s="554"/>
    </row>
    <row r="259" spans="1:68" ht="14.25" hidden="1" customHeight="1" x14ac:dyDescent="0.25">
      <c r="A259" s="563" t="s">
        <v>102</v>
      </c>
      <c r="B259" s="564"/>
      <c r="C259" s="564"/>
      <c r="D259" s="564"/>
      <c r="E259" s="564"/>
      <c r="F259" s="564"/>
      <c r="G259" s="564"/>
      <c r="H259" s="564"/>
      <c r="I259" s="564"/>
      <c r="J259" s="564"/>
      <c r="K259" s="564"/>
      <c r="L259" s="564"/>
      <c r="M259" s="564"/>
      <c r="N259" s="564"/>
      <c r="O259" s="564"/>
      <c r="P259" s="564"/>
      <c r="Q259" s="564"/>
      <c r="R259" s="564"/>
      <c r="S259" s="564"/>
      <c r="T259" s="564"/>
      <c r="U259" s="564"/>
      <c r="V259" s="564"/>
      <c r="W259" s="564"/>
      <c r="X259" s="564"/>
      <c r="Y259" s="564"/>
      <c r="Z259" s="564"/>
      <c r="AA259" s="553"/>
      <c r="AB259" s="553"/>
      <c r="AC259" s="553"/>
    </row>
    <row r="260" spans="1:68" ht="27" hidden="1" customHeight="1" x14ac:dyDescent="0.25">
      <c r="A260" s="54" t="s">
        <v>418</v>
      </c>
      <c r="B260" s="54" t="s">
        <v>419</v>
      </c>
      <c r="C260" s="31">
        <v>4301011223</v>
      </c>
      <c r="D260" s="565">
        <v>4607091383423</v>
      </c>
      <c r="E260" s="566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76"/>
      <c r="R260" s="576"/>
      <c r="S260" s="576"/>
      <c r="T260" s="577"/>
      <c r="U260" s="34"/>
      <c r="V260" s="34"/>
      <c r="W260" s="35" t="s">
        <v>69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420</v>
      </c>
      <c r="B261" s="54" t="s">
        <v>421</v>
      </c>
      <c r="C261" s="31">
        <v>4301012199</v>
      </c>
      <c r="D261" s="565">
        <v>4680115886957</v>
      </c>
      <c r="E261" s="566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72" t="s">
        <v>422</v>
      </c>
      <c r="Q261" s="576"/>
      <c r="R261" s="576"/>
      <c r="S261" s="576"/>
      <c r="T261" s="577"/>
      <c r="U261" s="34"/>
      <c r="V261" s="34"/>
      <c r="W261" s="35" t="s">
        <v>69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424</v>
      </c>
      <c r="B262" s="54" t="s">
        <v>425</v>
      </c>
      <c r="C262" s="31">
        <v>4301012098</v>
      </c>
      <c r="D262" s="565">
        <v>4680115885660</v>
      </c>
      <c r="E262" s="566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5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76"/>
      <c r="R262" s="576"/>
      <c r="S262" s="576"/>
      <c r="T262" s="577"/>
      <c r="U262" s="34"/>
      <c r="V262" s="34"/>
      <c r="W262" s="35" t="s">
        <v>69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427</v>
      </c>
      <c r="B263" s="54" t="s">
        <v>428</v>
      </c>
      <c r="C263" s="31">
        <v>4301012176</v>
      </c>
      <c r="D263" s="565">
        <v>4680115886773</v>
      </c>
      <c r="E263" s="566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75" t="s">
        <v>429</v>
      </c>
      <c r="Q263" s="576"/>
      <c r="R263" s="576"/>
      <c r="S263" s="576"/>
      <c r="T263" s="577"/>
      <c r="U263" s="34"/>
      <c r="V263" s="34"/>
      <c r="W263" s="35" t="s">
        <v>69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73"/>
      <c r="B264" s="564"/>
      <c r="C264" s="564"/>
      <c r="D264" s="564"/>
      <c r="E264" s="564"/>
      <c r="F264" s="564"/>
      <c r="G264" s="564"/>
      <c r="H264" s="564"/>
      <c r="I264" s="564"/>
      <c r="J264" s="564"/>
      <c r="K264" s="564"/>
      <c r="L264" s="564"/>
      <c r="M264" s="564"/>
      <c r="N264" s="564"/>
      <c r="O264" s="574"/>
      <c r="P264" s="570" t="s">
        <v>71</v>
      </c>
      <c r="Q264" s="571"/>
      <c r="R264" s="571"/>
      <c r="S264" s="571"/>
      <c r="T264" s="571"/>
      <c r="U264" s="571"/>
      <c r="V264" s="572"/>
      <c r="W264" s="37" t="s">
        <v>72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hidden="1" x14ac:dyDescent="0.2">
      <c r="A265" s="564"/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74"/>
      <c r="P265" s="570" t="s">
        <v>71</v>
      </c>
      <c r="Q265" s="571"/>
      <c r="R265" s="571"/>
      <c r="S265" s="571"/>
      <c r="T265" s="571"/>
      <c r="U265" s="571"/>
      <c r="V265" s="572"/>
      <c r="W265" s="37" t="s">
        <v>69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hidden="1" customHeight="1" x14ac:dyDescent="0.25">
      <c r="A266" s="567" t="s">
        <v>431</v>
      </c>
      <c r="B266" s="564"/>
      <c r="C266" s="564"/>
      <c r="D266" s="564"/>
      <c r="E266" s="564"/>
      <c r="F266" s="564"/>
      <c r="G266" s="564"/>
      <c r="H266" s="564"/>
      <c r="I266" s="564"/>
      <c r="J266" s="564"/>
      <c r="K266" s="564"/>
      <c r="L266" s="564"/>
      <c r="M266" s="564"/>
      <c r="N266" s="564"/>
      <c r="O266" s="564"/>
      <c r="P266" s="564"/>
      <c r="Q266" s="564"/>
      <c r="R266" s="564"/>
      <c r="S266" s="564"/>
      <c r="T266" s="564"/>
      <c r="U266" s="564"/>
      <c r="V266" s="564"/>
      <c r="W266" s="564"/>
      <c r="X266" s="564"/>
      <c r="Y266" s="564"/>
      <c r="Z266" s="564"/>
      <c r="AA266" s="554"/>
      <c r="AB266" s="554"/>
      <c r="AC266" s="554"/>
    </row>
    <row r="267" spans="1:68" ht="14.25" hidden="1" customHeight="1" x14ac:dyDescent="0.25">
      <c r="A267" s="563" t="s">
        <v>73</v>
      </c>
      <c r="B267" s="564"/>
      <c r="C267" s="564"/>
      <c r="D267" s="564"/>
      <c r="E267" s="564"/>
      <c r="F267" s="564"/>
      <c r="G267" s="564"/>
      <c r="H267" s="564"/>
      <c r="I267" s="564"/>
      <c r="J267" s="564"/>
      <c r="K267" s="564"/>
      <c r="L267" s="564"/>
      <c r="M267" s="564"/>
      <c r="N267" s="564"/>
      <c r="O267" s="564"/>
      <c r="P267" s="564"/>
      <c r="Q267" s="564"/>
      <c r="R267" s="564"/>
      <c r="S267" s="564"/>
      <c r="T267" s="564"/>
      <c r="U267" s="564"/>
      <c r="V267" s="564"/>
      <c r="W267" s="564"/>
      <c r="X267" s="564"/>
      <c r="Y267" s="564"/>
      <c r="Z267" s="564"/>
      <c r="AA267" s="553"/>
      <c r="AB267" s="553"/>
      <c r="AC267" s="553"/>
    </row>
    <row r="268" spans="1:68" ht="27" hidden="1" customHeight="1" x14ac:dyDescent="0.25">
      <c r="A268" s="54" t="s">
        <v>432</v>
      </c>
      <c r="B268" s="54" t="s">
        <v>433</v>
      </c>
      <c r="C268" s="31">
        <v>4301051893</v>
      </c>
      <c r="D268" s="565">
        <v>4680115886186</v>
      </c>
      <c r="E268" s="566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4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76"/>
      <c r="R268" s="576"/>
      <c r="S268" s="576"/>
      <c r="T268" s="577"/>
      <c r="U268" s="34"/>
      <c r="V268" s="34"/>
      <c r="W268" s="35" t="s">
        <v>69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435</v>
      </c>
      <c r="B269" s="54" t="s">
        <v>436</v>
      </c>
      <c r="C269" s="31">
        <v>4301051795</v>
      </c>
      <c r="D269" s="565">
        <v>4680115881228</v>
      </c>
      <c r="E269" s="566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81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76"/>
      <c r="R269" s="576"/>
      <c r="S269" s="576"/>
      <c r="T269" s="577"/>
      <c r="U269" s="34"/>
      <c r="V269" s="34"/>
      <c r="W269" s="35" t="s">
        <v>69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437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438</v>
      </c>
      <c r="B270" s="54" t="s">
        <v>439</v>
      </c>
      <c r="C270" s="31">
        <v>4301051388</v>
      </c>
      <c r="D270" s="565">
        <v>4680115881211</v>
      </c>
      <c r="E270" s="566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76</v>
      </c>
      <c r="L270" s="32" t="s">
        <v>111</v>
      </c>
      <c r="M270" s="33" t="s">
        <v>77</v>
      </c>
      <c r="N270" s="33"/>
      <c r="O270" s="32">
        <v>45</v>
      </c>
      <c r="P270" s="8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76"/>
      <c r="R270" s="576"/>
      <c r="S270" s="576"/>
      <c r="T270" s="577"/>
      <c r="U270" s="34"/>
      <c r="V270" s="34"/>
      <c r="W270" s="35" t="s">
        <v>69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440</v>
      </c>
      <c r="AG270" s="64"/>
      <c r="AJ270" s="68" t="s">
        <v>112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73"/>
      <c r="B271" s="564"/>
      <c r="C271" s="564"/>
      <c r="D271" s="564"/>
      <c r="E271" s="564"/>
      <c r="F271" s="564"/>
      <c r="G271" s="564"/>
      <c r="H271" s="564"/>
      <c r="I271" s="564"/>
      <c r="J271" s="564"/>
      <c r="K271" s="564"/>
      <c r="L271" s="564"/>
      <c r="M271" s="564"/>
      <c r="N271" s="564"/>
      <c r="O271" s="574"/>
      <c r="P271" s="570" t="s">
        <v>71</v>
      </c>
      <c r="Q271" s="571"/>
      <c r="R271" s="571"/>
      <c r="S271" s="571"/>
      <c r="T271" s="571"/>
      <c r="U271" s="571"/>
      <c r="V271" s="572"/>
      <c r="W271" s="37" t="s">
        <v>72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hidden="1" x14ac:dyDescent="0.2">
      <c r="A272" s="564"/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74"/>
      <c r="P272" s="570" t="s">
        <v>71</v>
      </c>
      <c r="Q272" s="571"/>
      <c r="R272" s="571"/>
      <c r="S272" s="571"/>
      <c r="T272" s="571"/>
      <c r="U272" s="571"/>
      <c r="V272" s="572"/>
      <c r="W272" s="37" t="s">
        <v>69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hidden="1" customHeight="1" x14ac:dyDescent="0.25">
      <c r="A273" s="567" t="s">
        <v>441</v>
      </c>
      <c r="B273" s="564"/>
      <c r="C273" s="564"/>
      <c r="D273" s="564"/>
      <c r="E273" s="564"/>
      <c r="F273" s="564"/>
      <c r="G273" s="564"/>
      <c r="H273" s="564"/>
      <c r="I273" s="564"/>
      <c r="J273" s="564"/>
      <c r="K273" s="564"/>
      <c r="L273" s="564"/>
      <c r="M273" s="564"/>
      <c r="N273" s="564"/>
      <c r="O273" s="564"/>
      <c r="P273" s="564"/>
      <c r="Q273" s="564"/>
      <c r="R273" s="564"/>
      <c r="S273" s="564"/>
      <c r="T273" s="564"/>
      <c r="U273" s="564"/>
      <c r="V273" s="564"/>
      <c r="W273" s="564"/>
      <c r="X273" s="564"/>
      <c r="Y273" s="564"/>
      <c r="Z273" s="564"/>
      <c r="AA273" s="554"/>
      <c r="AB273" s="554"/>
      <c r="AC273" s="554"/>
    </row>
    <row r="274" spans="1:68" ht="14.25" hidden="1" customHeight="1" x14ac:dyDescent="0.25">
      <c r="A274" s="563" t="s">
        <v>64</v>
      </c>
      <c r="B274" s="564"/>
      <c r="C274" s="564"/>
      <c r="D274" s="564"/>
      <c r="E274" s="564"/>
      <c r="F274" s="564"/>
      <c r="G274" s="564"/>
      <c r="H274" s="564"/>
      <c r="I274" s="564"/>
      <c r="J274" s="564"/>
      <c r="K274" s="564"/>
      <c r="L274" s="564"/>
      <c r="M274" s="564"/>
      <c r="N274" s="564"/>
      <c r="O274" s="564"/>
      <c r="P274" s="564"/>
      <c r="Q274" s="564"/>
      <c r="R274" s="564"/>
      <c r="S274" s="564"/>
      <c r="T274" s="564"/>
      <c r="U274" s="564"/>
      <c r="V274" s="564"/>
      <c r="W274" s="564"/>
      <c r="X274" s="564"/>
      <c r="Y274" s="564"/>
      <c r="Z274" s="564"/>
      <c r="AA274" s="553"/>
      <c r="AB274" s="553"/>
      <c r="AC274" s="553"/>
    </row>
    <row r="275" spans="1:68" ht="27" hidden="1" customHeight="1" x14ac:dyDescent="0.25">
      <c r="A275" s="54" t="s">
        <v>442</v>
      </c>
      <c r="B275" s="54" t="s">
        <v>443</v>
      </c>
      <c r="C275" s="31">
        <v>4301031307</v>
      </c>
      <c r="D275" s="565">
        <v>4680115880344</v>
      </c>
      <c r="E275" s="566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76"/>
      <c r="R275" s="576"/>
      <c r="S275" s="576"/>
      <c r="T275" s="577"/>
      <c r="U275" s="34"/>
      <c r="V275" s="34"/>
      <c r="W275" s="35" t="s">
        <v>69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444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73"/>
      <c r="B276" s="564"/>
      <c r="C276" s="564"/>
      <c r="D276" s="564"/>
      <c r="E276" s="564"/>
      <c r="F276" s="564"/>
      <c r="G276" s="564"/>
      <c r="H276" s="564"/>
      <c r="I276" s="564"/>
      <c r="J276" s="564"/>
      <c r="K276" s="564"/>
      <c r="L276" s="564"/>
      <c r="M276" s="564"/>
      <c r="N276" s="564"/>
      <c r="O276" s="574"/>
      <c r="P276" s="570" t="s">
        <v>71</v>
      </c>
      <c r="Q276" s="571"/>
      <c r="R276" s="571"/>
      <c r="S276" s="571"/>
      <c r="T276" s="571"/>
      <c r="U276" s="571"/>
      <c r="V276" s="572"/>
      <c r="W276" s="37" t="s">
        <v>72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hidden="1" x14ac:dyDescent="0.2">
      <c r="A277" s="564"/>
      <c r="B277" s="564"/>
      <c r="C277" s="564"/>
      <c r="D277" s="564"/>
      <c r="E277" s="564"/>
      <c r="F277" s="564"/>
      <c r="G277" s="564"/>
      <c r="H277" s="564"/>
      <c r="I277" s="564"/>
      <c r="J277" s="564"/>
      <c r="K277" s="564"/>
      <c r="L277" s="564"/>
      <c r="M277" s="564"/>
      <c r="N277" s="564"/>
      <c r="O277" s="574"/>
      <c r="P277" s="570" t="s">
        <v>71</v>
      </c>
      <c r="Q277" s="571"/>
      <c r="R277" s="571"/>
      <c r="S277" s="571"/>
      <c r="T277" s="571"/>
      <c r="U277" s="571"/>
      <c r="V277" s="572"/>
      <c r="W277" s="37" t="s">
        <v>69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hidden="1" customHeight="1" x14ac:dyDescent="0.25">
      <c r="A278" s="563" t="s">
        <v>73</v>
      </c>
      <c r="B278" s="564"/>
      <c r="C278" s="564"/>
      <c r="D278" s="564"/>
      <c r="E278" s="564"/>
      <c r="F278" s="564"/>
      <c r="G278" s="564"/>
      <c r="H278" s="564"/>
      <c r="I278" s="564"/>
      <c r="J278" s="564"/>
      <c r="K278" s="564"/>
      <c r="L278" s="564"/>
      <c r="M278" s="564"/>
      <c r="N278" s="564"/>
      <c r="O278" s="564"/>
      <c r="P278" s="564"/>
      <c r="Q278" s="564"/>
      <c r="R278" s="564"/>
      <c r="S278" s="564"/>
      <c r="T278" s="564"/>
      <c r="U278" s="564"/>
      <c r="V278" s="564"/>
      <c r="W278" s="564"/>
      <c r="X278" s="564"/>
      <c r="Y278" s="564"/>
      <c r="Z278" s="564"/>
      <c r="AA278" s="553"/>
      <c r="AB278" s="553"/>
      <c r="AC278" s="553"/>
    </row>
    <row r="279" spans="1:68" ht="27" hidden="1" customHeight="1" x14ac:dyDescent="0.25">
      <c r="A279" s="54" t="s">
        <v>445</v>
      </c>
      <c r="B279" s="54" t="s">
        <v>446</v>
      </c>
      <c r="C279" s="31">
        <v>4301051782</v>
      </c>
      <c r="D279" s="565">
        <v>4680115884618</v>
      </c>
      <c r="E279" s="566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8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76"/>
      <c r="R279" s="576"/>
      <c r="S279" s="576"/>
      <c r="T279" s="577"/>
      <c r="U279" s="34"/>
      <c r="V279" s="34"/>
      <c r="W279" s="35" t="s">
        <v>69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447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73"/>
      <c r="B280" s="564"/>
      <c r="C280" s="564"/>
      <c r="D280" s="564"/>
      <c r="E280" s="564"/>
      <c r="F280" s="564"/>
      <c r="G280" s="564"/>
      <c r="H280" s="564"/>
      <c r="I280" s="564"/>
      <c r="J280" s="564"/>
      <c r="K280" s="564"/>
      <c r="L280" s="564"/>
      <c r="M280" s="564"/>
      <c r="N280" s="564"/>
      <c r="O280" s="574"/>
      <c r="P280" s="570" t="s">
        <v>71</v>
      </c>
      <c r="Q280" s="571"/>
      <c r="R280" s="571"/>
      <c r="S280" s="571"/>
      <c r="T280" s="571"/>
      <c r="U280" s="571"/>
      <c r="V280" s="572"/>
      <c r="W280" s="37" t="s">
        <v>72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hidden="1" x14ac:dyDescent="0.2">
      <c r="A281" s="564"/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74"/>
      <c r="P281" s="570" t="s">
        <v>71</v>
      </c>
      <c r="Q281" s="571"/>
      <c r="R281" s="571"/>
      <c r="S281" s="571"/>
      <c r="T281" s="571"/>
      <c r="U281" s="571"/>
      <c r="V281" s="572"/>
      <c r="W281" s="37" t="s">
        <v>69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hidden="1" customHeight="1" x14ac:dyDescent="0.25">
      <c r="A282" s="567" t="s">
        <v>448</v>
      </c>
      <c r="B282" s="564"/>
      <c r="C282" s="564"/>
      <c r="D282" s="564"/>
      <c r="E282" s="564"/>
      <c r="F282" s="564"/>
      <c r="G282" s="564"/>
      <c r="H282" s="564"/>
      <c r="I282" s="564"/>
      <c r="J282" s="564"/>
      <c r="K282" s="564"/>
      <c r="L282" s="564"/>
      <c r="M282" s="564"/>
      <c r="N282" s="564"/>
      <c r="O282" s="564"/>
      <c r="P282" s="564"/>
      <c r="Q282" s="564"/>
      <c r="R282" s="564"/>
      <c r="S282" s="564"/>
      <c r="T282" s="564"/>
      <c r="U282" s="564"/>
      <c r="V282" s="564"/>
      <c r="W282" s="564"/>
      <c r="X282" s="564"/>
      <c r="Y282" s="564"/>
      <c r="Z282" s="564"/>
      <c r="AA282" s="554"/>
      <c r="AB282" s="554"/>
      <c r="AC282" s="554"/>
    </row>
    <row r="283" spans="1:68" ht="14.25" hidden="1" customHeight="1" x14ac:dyDescent="0.25">
      <c r="A283" s="563" t="s">
        <v>102</v>
      </c>
      <c r="B283" s="564"/>
      <c r="C283" s="564"/>
      <c r="D283" s="564"/>
      <c r="E283" s="564"/>
      <c r="F283" s="564"/>
      <c r="G283" s="564"/>
      <c r="H283" s="564"/>
      <c r="I283" s="564"/>
      <c r="J283" s="564"/>
      <c r="K283" s="564"/>
      <c r="L283" s="564"/>
      <c r="M283" s="564"/>
      <c r="N283" s="564"/>
      <c r="O283" s="564"/>
      <c r="P283" s="564"/>
      <c r="Q283" s="564"/>
      <c r="R283" s="564"/>
      <c r="S283" s="564"/>
      <c r="T283" s="564"/>
      <c r="U283" s="564"/>
      <c r="V283" s="564"/>
      <c r="W283" s="564"/>
      <c r="X283" s="564"/>
      <c r="Y283" s="564"/>
      <c r="Z283" s="564"/>
      <c r="AA283" s="553"/>
      <c r="AB283" s="553"/>
      <c r="AC283" s="553"/>
    </row>
    <row r="284" spans="1:68" ht="27" hidden="1" customHeight="1" x14ac:dyDescent="0.25">
      <c r="A284" s="54" t="s">
        <v>449</v>
      </c>
      <c r="B284" s="54" t="s">
        <v>450</v>
      </c>
      <c r="C284" s="31">
        <v>4301011662</v>
      </c>
      <c r="D284" s="565">
        <v>4680115883703</v>
      </c>
      <c r="E284" s="566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9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76"/>
      <c r="R284" s="576"/>
      <c r="S284" s="576"/>
      <c r="T284" s="577"/>
      <c r="U284" s="34"/>
      <c r="V284" s="34"/>
      <c r="W284" s="35" t="s">
        <v>69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451</v>
      </c>
      <c r="AB284" s="57"/>
      <c r="AC284" s="327" t="s">
        <v>452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73"/>
      <c r="B285" s="564"/>
      <c r="C285" s="564"/>
      <c r="D285" s="564"/>
      <c r="E285" s="564"/>
      <c r="F285" s="564"/>
      <c r="G285" s="564"/>
      <c r="H285" s="564"/>
      <c r="I285" s="564"/>
      <c r="J285" s="564"/>
      <c r="K285" s="564"/>
      <c r="L285" s="564"/>
      <c r="M285" s="564"/>
      <c r="N285" s="564"/>
      <c r="O285" s="574"/>
      <c r="P285" s="570" t="s">
        <v>71</v>
      </c>
      <c r="Q285" s="571"/>
      <c r="R285" s="571"/>
      <c r="S285" s="571"/>
      <c r="T285" s="571"/>
      <c r="U285" s="571"/>
      <c r="V285" s="572"/>
      <c r="W285" s="37" t="s">
        <v>72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hidden="1" x14ac:dyDescent="0.2">
      <c r="A286" s="564"/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74"/>
      <c r="P286" s="570" t="s">
        <v>71</v>
      </c>
      <c r="Q286" s="571"/>
      <c r="R286" s="571"/>
      <c r="S286" s="571"/>
      <c r="T286" s="571"/>
      <c r="U286" s="571"/>
      <c r="V286" s="572"/>
      <c r="W286" s="37" t="s">
        <v>69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hidden="1" customHeight="1" x14ac:dyDescent="0.25">
      <c r="A287" s="567" t="s">
        <v>453</v>
      </c>
      <c r="B287" s="564"/>
      <c r="C287" s="564"/>
      <c r="D287" s="564"/>
      <c r="E287" s="564"/>
      <c r="F287" s="564"/>
      <c r="G287" s="564"/>
      <c r="H287" s="564"/>
      <c r="I287" s="564"/>
      <c r="J287" s="564"/>
      <c r="K287" s="564"/>
      <c r="L287" s="564"/>
      <c r="M287" s="564"/>
      <c r="N287" s="564"/>
      <c r="O287" s="564"/>
      <c r="P287" s="564"/>
      <c r="Q287" s="564"/>
      <c r="R287" s="564"/>
      <c r="S287" s="564"/>
      <c r="T287" s="564"/>
      <c r="U287" s="564"/>
      <c r="V287" s="564"/>
      <c r="W287" s="564"/>
      <c r="X287" s="564"/>
      <c r="Y287" s="564"/>
      <c r="Z287" s="564"/>
      <c r="AA287" s="554"/>
      <c r="AB287" s="554"/>
      <c r="AC287" s="554"/>
    </row>
    <row r="288" spans="1:68" ht="14.25" hidden="1" customHeight="1" x14ac:dyDescent="0.25">
      <c r="A288" s="563" t="s">
        <v>102</v>
      </c>
      <c r="B288" s="564"/>
      <c r="C288" s="564"/>
      <c r="D288" s="564"/>
      <c r="E288" s="564"/>
      <c r="F288" s="564"/>
      <c r="G288" s="564"/>
      <c r="H288" s="564"/>
      <c r="I288" s="564"/>
      <c r="J288" s="564"/>
      <c r="K288" s="564"/>
      <c r="L288" s="564"/>
      <c r="M288" s="564"/>
      <c r="N288" s="564"/>
      <c r="O288" s="564"/>
      <c r="P288" s="564"/>
      <c r="Q288" s="564"/>
      <c r="R288" s="564"/>
      <c r="S288" s="564"/>
      <c r="T288" s="564"/>
      <c r="U288" s="564"/>
      <c r="V288" s="564"/>
      <c r="W288" s="564"/>
      <c r="X288" s="564"/>
      <c r="Y288" s="564"/>
      <c r="Z288" s="564"/>
      <c r="AA288" s="553"/>
      <c r="AB288" s="553"/>
      <c r="AC288" s="553"/>
    </row>
    <row r="289" spans="1:68" ht="27" hidden="1" customHeight="1" x14ac:dyDescent="0.25">
      <c r="A289" s="54" t="s">
        <v>454</v>
      </c>
      <c r="B289" s="54" t="s">
        <v>455</v>
      </c>
      <c r="C289" s="31">
        <v>4301012126</v>
      </c>
      <c r="D289" s="565">
        <v>4607091386004</v>
      </c>
      <c r="E289" s="566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7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76"/>
      <c r="R289" s="576"/>
      <c r="S289" s="576"/>
      <c r="T289" s="577"/>
      <c r="U289" s="34"/>
      <c r="V289" s="34"/>
      <c r="W289" s="35" t="s">
        <v>69</v>
      </c>
      <c r="X289" s="559">
        <v>0</v>
      </c>
      <c r="Y289" s="560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customHeight="1" x14ac:dyDescent="0.25">
      <c r="A290" s="54" t="s">
        <v>457</v>
      </c>
      <c r="B290" s="54" t="s">
        <v>458</v>
      </c>
      <c r="C290" s="31">
        <v>4301012024</v>
      </c>
      <c r="D290" s="565">
        <v>4680115885615</v>
      </c>
      <c r="E290" s="566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6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76"/>
      <c r="R290" s="576"/>
      <c r="S290" s="576"/>
      <c r="T290" s="577"/>
      <c r="U290" s="34"/>
      <c r="V290" s="34"/>
      <c r="W290" s="35" t="s">
        <v>69</v>
      </c>
      <c r="X290" s="559">
        <v>32.4</v>
      </c>
      <c r="Y290" s="560">
        <f t="shared" si="37"/>
        <v>32.400000000000006</v>
      </c>
      <c r="Z290" s="36">
        <f>IFERROR(IF(Y290=0,"",ROUNDUP(Y290/H290,0)*0.01898),"")</f>
        <v>5.6940000000000004E-2</v>
      </c>
      <c r="AA290" s="56"/>
      <c r="AB290" s="57"/>
      <c r="AC290" s="331" t="s">
        <v>459</v>
      </c>
      <c r="AG290" s="64"/>
      <c r="AJ290" s="68"/>
      <c r="AK290" s="68">
        <v>0</v>
      </c>
      <c r="BB290" s="332" t="s">
        <v>1</v>
      </c>
      <c r="BM290" s="64">
        <f t="shared" si="38"/>
        <v>33.704999999999991</v>
      </c>
      <c r="BN290" s="64">
        <f t="shared" si="39"/>
        <v>33.705000000000005</v>
      </c>
      <c r="BO290" s="64">
        <f t="shared" si="40"/>
        <v>4.6874999999999993E-2</v>
      </c>
      <c r="BP290" s="64">
        <f t="shared" si="41"/>
        <v>4.6875000000000007E-2</v>
      </c>
    </row>
    <row r="291" spans="1:68" ht="27" customHeight="1" x14ac:dyDescent="0.25">
      <c r="A291" s="54" t="s">
        <v>460</v>
      </c>
      <c r="B291" s="54" t="s">
        <v>461</v>
      </c>
      <c r="C291" s="31">
        <v>4301012016</v>
      </c>
      <c r="D291" s="565">
        <v>4680115885554</v>
      </c>
      <c r="E291" s="566"/>
      <c r="F291" s="558">
        <v>1.35</v>
      </c>
      <c r="G291" s="32">
        <v>8</v>
      </c>
      <c r="H291" s="558">
        <v>10.8</v>
      </c>
      <c r="I291" s="558">
        <v>11.234999999999999</v>
      </c>
      <c r="J291" s="32">
        <v>64</v>
      </c>
      <c r="K291" s="32" t="s">
        <v>105</v>
      </c>
      <c r="L291" s="32" t="s">
        <v>124</v>
      </c>
      <c r="M291" s="33" t="s">
        <v>77</v>
      </c>
      <c r="N291" s="33"/>
      <c r="O291" s="32">
        <v>55</v>
      </c>
      <c r="P291" s="86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76"/>
      <c r="R291" s="576"/>
      <c r="S291" s="576"/>
      <c r="T291" s="577"/>
      <c r="U291" s="34"/>
      <c r="V291" s="34"/>
      <c r="W291" s="35" t="s">
        <v>69</v>
      </c>
      <c r="X291" s="559">
        <v>300</v>
      </c>
      <c r="Y291" s="560">
        <f t="shared" si="37"/>
        <v>302.40000000000003</v>
      </c>
      <c r="Z291" s="36">
        <f>IFERROR(IF(Y291=0,"",ROUNDUP(Y291/H291,0)*0.01898),"")</f>
        <v>0.53144000000000002</v>
      </c>
      <c r="AA291" s="56"/>
      <c r="AB291" s="57"/>
      <c r="AC291" s="333" t="s">
        <v>462</v>
      </c>
      <c r="AG291" s="64"/>
      <c r="AJ291" s="68" t="s">
        <v>126</v>
      </c>
      <c r="AK291" s="68">
        <v>691.2</v>
      </c>
      <c r="BB291" s="334" t="s">
        <v>1</v>
      </c>
      <c r="BM291" s="64">
        <f t="shared" si="38"/>
        <v>312.08333333333331</v>
      </c>
      <c r="BN291" s="64">
        <f t="shared" si="39"/>
        <v>314.58000000000004</v>
      </c>
      <c r="BO291" s="64">
        <f t="shared" si="40"/>
        <v>0.43402777777777773</v>
      </c>
      <c r="BP291" s="64">
        <f t="shared" si="41"/>
        <v>0.4375</v>
      </c>
    </row>
    <row r="292" spans="1:68" ht="27" hidden="1" customHeight="1" x14ac:dyDescent="0.25">
      <c r="A292" s="54" t="s">
        <v>460</v>
      </c>
      <c r="B292" s="54" t="s">
        <v>463</v>
      </c>
      <c r="C292" s="31">
        <v>4301011911</v>
      </c>
      <c r="D292" s="565">
        <v>4680115885554</v>
      </c>
      <c r="E292" s="566"/>
      <c r="F292" s="558">
        <v>1.35</v>
      </c>
      <c r="G292" s="32">
        <v>8</v>
      </c>
      <c r="H292" s="558">
        <v>10.8</v>
      </c>
      <c r="I292" s="558">
        <v>11.28</v>
      </c>
      <c r="J292" s="32">
        <v>48</v>
      </c>
      <c r="K292" s="32" t="s">
        <v>105</v>
      </c>
      <c r="L292" s="32"/>
      <c r="M292" s="33" t="s">
        <v>464</v>
      </c>
      <c r="N292" s="33"/>
      <c r="O292" s="32">
        <v>55</v>
      </c>
      <c r="P292" s="86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6"/>
      <c r="R292" s="576"/>
      <c r="S292" s="576"/>
      <c r="T292" s="577"/>
      <c r="U292" s="34"/>
      <c r="V292" s="34"/>
      <c r="W292" s="35" t="s">
        <v>69</v>
      </c>
      <c r="X292" s="559">
        <v>0</v>
      </c>
      <c r="Y292" s="560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hidden="1" customHeight="1" x14ac:dyDescent="0.25">
      <c r="A293" s="54" t="s">
        <v>466</v>
      </c>
      <c r="B293" s="54" t="s">
        <v>467</v>
      </c>
      <c r="C293" s="31">
        <v>4301011858</v>
      </c>
      <c r="D293" s="565">
        <v>4680115885646</v>
      </c>
      <c r="E293" s="566"/>
      <c r="F293" s="558">
        <v>1.35</v>
      </c>
      <c r="G293" s="32">
        <v>8</v>
      </c>
      <c r="H293" s="558">
        <v>10.8</v>
      </c>
      <c r="I293" s="558">
        <v>11.234999999999999</v>
      </c>
      <c r="J293" s="32">
        <v>64</v>
      </c>
      <c r="K293" s="32" t="s">
        <v>105</v>
      </c>
      <c r="L293" s="32"/>
      <c r="M293" s="33" t="s">
        <v>106</v>
      </c>
      <c r="N293" s="33"/>
      <c r="O293" s="32">
        <v>55</v>
      </c>
      <c r="P293" s="8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76"/>
      <c r="R293" s="576"/>
      <c r="S293" s="576"/>
      <c r="T293" s="577"/>
      <c r="U293" s="34"/>
      <c r="V293" s="34"/>
      <c r="W293" s="35" t="s">
        <v>69</v>
      </c>
      <c r="X293" s="559">
        <v>0</v>
      </c>
      <c r="Y293" s="560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468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469</v>
      </c>
      <c r="B294" s="54" t="s">
        <v>470</v>
      </c>
      <c r="C294" s="31">
        <v>4301011857</v>
      </c>
      <c r="D294" s="565">
        <v>4680115885622</v>
      </c>
      <c r="E294" s="566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6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76"/>
      <c r="R294" s="576"/>
      <c r="S294" s="576"/>
      <c r="T294" s="577"/>
      <c r="U294" s="34"/>
      <c r="V294" s="34"/>
      <c r="W294" s="35" t="s">
        <v>69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459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customHeight="1" x14ac:dyDescent="0.25">
      <c r="A295" s="54" t="s">
        <v>471</v>
      </c>
      <c r="B295" s="54" t="s">
        <v>472</v>
      </c>
      <c r="C295" s="31">
        <v>4301011859</v>
      </c>
      <c r="D295" s="565">
        <v>4680115885608</v>
      </c>
      <c r="E295" s="566"/>
      <c r="F295" s="558">
        <v>0.4</v>
      </c>
      <c r="G295" s="32">
        <v>10</v>
      </c>
      <c r="H295" s="558">
        <v>4</v>
      </c>
      <c r="I295" s="558">
        <v>4.21</v>
      </c>
      <c r="J295" s="32">
        <v>132</v>
      </c>
      <c r="K295" s="32" t="s">
        <v>110</v>
      </c>
      <c r="L295" s="32"/>
      <c r="M295" s="33" t="s">
        <v>106</v>
      </c>
      <c r="N295" s="33"/>
      <c r="O295" s="32">
        <v>55</v>
      </c>
      <c r="P295" s="81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76"/>
      <c r="R295" s="576"/>
      <c r="S295" s="576"/>
      <c r="T295" s="577"/>
      <c r="U295" s="34"/>
      <c r="V295" s="34"/>
      <c r="W295" s="35" t="s">
        <v>69</v>
      </c>
      <c r="X295" s="559">
        <v>20</v>
      </c>
      <c r="Y295" s="560">
        <f t="shared" si="37"/>
        <v>20</v>
      </c>
      <c r="Z295" s="36">
        <f>IFERROR(IF(Y295=0,"",ROUNDUP(Y295/H295,0)*0.00902),"")</f>
        <v>4.5100000000000001E-2</v>
      </c>
      <c r="AA295" s="56"/>
      <c r="AB295" s="57"/>
      <c r="AC295" s="341" t="s">
        <v>473</v>
      </c>
      <c r="AG295" s="64"/>
      <c r="AJ295" s="68"/>
      <c r="AK295" s="68">
        <v>0</v>
      </c>
      <c r="BB295" s="342" t="s">
        <v>1</v>
      </c>
      <c r="BM295" s="64">
        <f t="shared" si="38"/>
        <v>21.05</v>
      </c>
      <c r="BN295" s="64">
        <f t="shared" si="39"/>
        <v>21.05</v>
      </c>
      <c r="BO295" s="64">
        <f t="shared" si="40"/>
        <v>3.787878787878788E-2</v>
      </c>
      <c r="BP295" s="64">
        <f t="shared" si="41"/>
        <v>3.787878787878788E-2</v>
      </c>
    </row>
    <row r="296" spans="1:68" x14ac:dyDescent="0.2">
      <c r="A296" s="573"/>
      <c r="B296" s="564"/>
      <c r="C296" s="564"/>
      <c r="D296" s="564"/>
      <c r="E296" s="564"/>
      <c r="F296" s="564"/>
      <c r="G296" s="564"/>
      <c r="H296" s="564"/>
      <c r="I296" s="564"/>
      <c r="J296" s="564"/>
      <c r="K296" s="564"/>
      <c r="L296" s="564"/>
      <c r="M296" s="564"/>
      <c r="N296" s="564"/>
      <c r="O296" s="574"/>
      <c r="P296" s="570" t="s">
        <v>71</v>
      </c>
      <c r="Q296" s="571"/>
      <c r="R296" s="571"/>
      <c r="S296" s="571"/>
      <c r="T296" s="571"/>
      <c r="U296" s="571"/>
      <c r="V296" s="572"/>
      <c r="W296" s="37" t="s">
        <v>72</v>
      </c>
      <c r="X296" s="561">
        <f>IFERROR(X289/H289,"0")+IFERROR(X290/H290,"0")+IFERROR(X291/H291,"0")+IFERROR(X292/H292,"0")+IFERROR(X293/H293,"0")+IFERROR(X294/H294,"0")+IFERROR(X295/H295,"0")</f>
        <v>35.777777777777771</v>
      </c>
      <c r="Y296" s="561">
        <f>IFERROR(Y289/H289,"0")+IFERROR(Y290/H290,"0")+IFERROR(Y291/H291,"0")+IFERROR(Y292/H292,"0")+IFERROR(Y293/H293,"0")+IFERROR(Y294/H294,"0")+IFERROR(Y295/H295,"0")</f>
        <v>36</v>
      </c>
      <c r="Z296" s="561">
        <f>IFERROR(IF(Z289="",0,Z289),"0")+IFERROR(IF(Z290="",0,Z290),"0")+IFERROR(IF(Z291="",0,Z291),"0")+IFERROR(IF(Z292="",0,Z292),"0")+IFERROR(IF(Z293="",0,Z293),"0")+IFERROR(IF(Z294="",0,Z294),"0")+IFERROR(IF(Z295="",0,Z295),"0")</f>
        <v>0.63348000000000004</v>
      </c>
      <c r="AA296" s="562"/>
      <c r="AB296" s="562"/>
      <c r="AC296" s="562"/>
    </row>
    <row r="297" spans="1:68" x14ac:dyDescent="0.2">
      <c r="A297" s="564"/>
      <c r="B297" s="564"/>
      <c r="C297" s="564"/>
      <c r="D297" s="564"/>
      <c r="E297" s="564"/>
      <c r="F297" s="564"/>
      <c r="G297" s="564"/>
      <c r="H297" s="564"/>
      <c r="I297" s="564"/>
      <c r="J297" s="564"/>
      <c r="K297" s="564"/>
      <c r="L297" s="564"/>
      <c r="M297" s="564"/>
      <c r="N297" s="564"/>
      <c r="O297" s="574"/>
      <c r="P297" s="570" t="s">
        <v>71</v>
      </c>
      <c r="Q297" s="571"/>
      <c r="R297" s="571"/>
      <c r="S297" s="571"/>
      <c r="T297" s="571"/>
      <c r="U297" s="571"/>
      <c r="V297" s="572"/>
      <c r="W297" s="37" t="s">
        <v>69</v>
      </c>
      <c r="X297" s="561">
        <f>IFERROR(SUM(X289:X295),"0")</f>
        <v>352.4</v>
      </c>
      <c r="Y297" s="561">
        <f>IFERROR(SUM(Y289:Y295),"0")</f>
        <v>354.80000000000007</v>
      </c>
      <c r="Z297" s="37"/>
      <c r="AA297" s="562"/>
      <c r="AB297" s="562"/>
      <c r="AC297" s="562"/>
    </row>
    <row r="298" spans="1:68" ht="14.25" hidden="1" customHeight="1" x14ac:dyDescent="0.25">
      <c r="A298" s="563" t="s">
        <v>64</v>
      </c>
      <c r="B298" s="564"/>
      <c r="C298" s="564"/>
      <c r="D298" s="564"/>
      <c r="E298" s="564"/>
      <c r="F298" s="564"/>
      <c r="G298" s="564"/>
      <c r="H298" s="564"/>
      <c r="I298" s="564"/>
      <c r="J298" s="564"/>
      <c r="K298" s="564"/>
      <c r="L298" s="564"/>
      <c r="M298" s="564"/>
      <c r="N298" s="564"/>
      <c r="O298" s="564"/>
      <c r="P298" s="564"/>
      <c r="Q298" s="564"/>
      <c r="R298" s="564"/>
      <c r="S298" s="564"/>
      <c r="T298" s="564"/>
      <c r="U298" s="564"/>
      <c r="V298" s="564"/>
      <c r="W298" s="564"/>
      <c r="X298" s="564"/>
      <c r="Y298" s="564"/>
      <c r="Z298" s="564"/>
      <c r="AA298" s="553"/>
      <c r="AB298" s="553"/>
      <c r="AC298" s="553"/>
    </row>
    <row r="299" spans="1:68" ht="27" customHeight="1" x14ac:dyDescent="0.25">
      <c r="A299" s="54" t="s">
        <v>474</v>
      </c>
      <c r="B299" s="54" t="s">
        <v>475</v>
      </c>
      <c r="C299" s="31">
        <v>4301030878</v>
      </c>
      <c r="D299" s="565">
        <v>4607091387193</v>
      </c>
      <c r="E299" s="566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110</v>
      </c>
      <c r="L299" s="32"/>
      <c r="M299" s="33" t="s">
        <v>68</v>
      </c>
      <c r="N299" s="33"/>
      <c r="O299" s="32">
        <v>35</v>
      </c>
      <c r="P299" s="7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76"/>
      <c r="R299" s="576"/>
      <c r="S299" s="576"/>
      <c r="T299" s="577"/>
      <c r="U299" s="34"/>
      <c r="V299" s="34"/>
      <c r="W299" s="35" t="s">
        <v>69</v>
      </c>
      <c r="X299" s="559">
        <v>100</v>
      </c>
      <c r="Y299" s="560">
        <f t="shared" ref="Y299:Y305" si="42">IFERROR(IF(X299="",0,CEILING((X299/$H299),1)*$H299),"")</f>
        <v>100.80000000000001</v>
      </c>
      <c r="Z299" s="36">
        <f>IFERROR(IF(Y299=0,"",ROUNDUP(Y299/H299,0)*0.00902),"")</f>
        <v>0.21648000000000001</v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106.42857142857143</v>
      </c>
      <c r="BN299" s="64">
        <f t="shared" ref="BN299:BN305" si="44">IFERROR(Y299*I299/H299,"0")</f>
        <v>107.28</v>
      </c>
      <c r="BO299" s="64">
        <f t="shared" ref="BO299:BO305" si="45">IFERROR(1/J299*(X299/H299),"0")</f>
        <v>0.18037518037518038</v>
      </c>
      <c r="BP299" s="64">
        <f t="shared" ref="BP299:BP305" si="46">IFERROR(1/J299*(Y299/H299),"0")</f>
        <v>0.18181818181818182</v>
      </c>
    </row>
    <row r="300" spans="1:68" ht="27" customHeight="1" x14ac:dyDescent="0.25">
      <c r="A300" s="54" t="s">
        <v>477</v>
      </c>
      <c r="B300" s="54" t="s">
        <v>478</v>
      </c>
      <c r="C300" s="31">
        <v>4301031153</v>
      </c>
      <c r="D300" s="565">
        <v>4607091387230</v>
      </c>
      <c r="E300" s="566"/>
      <c r="F300" s="558">
        <v>0.7</v>
      </c>
      <c r="G300" s="32">
        <v>6</v>
      </c>
      <c r="H300" s="558">
        <v>4.2</v>
      </c>
      <c r="I300" s="558">
        <v>4.47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40</v>
      </c>
      <c r="P300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76"/>
      <c r="R300" s="576"/>
      <c r="S300" s="576"/>
      <c r="T300" s="577"/>
      <c r="U300" s="34"/>
      <c r="V300" s="34"/>
      <c r="W300" s="35" t="s">
        <v>69</v>
      </c>
      <c r="X300" s="559">
        <v>60</v>
      </c>
      <c r="Y300" s="560">
        <f t="shared" si="42"/>
        <v>63</v>
      </c>
      <c r="Z300" s="36">
        <f>IFERROR(IF(Y300=0,"",ROUNDUP(Y300/H300,0)*0.00902),"")</f>
        <v>0.1353</v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63.857142857142854</v>
      </c>
      <c r="BN300" s="64">
        <f t="shared" si="44"/>
        <v>67.049999999999983</v>
      </c>
      <c r="BO300" s="64">
        <f t="shared" si="45"/>
        <v>0.10822510822510822</v>
      </c>
      <c r="BP300" s="64">
        <f t="shared" si="46"/>
        <v>0.11363636363636365</v>
      </c>
    </row>
    <row r="301" spans="1:68" ht="27" hidden="1" customHeight="1" x14ac:dyDescent="0.25">
      <c r="A301" s="54" t="s">
        <v>480</v>
      </c>
      <c r="B301" s="54" t="s">
        <v>481</v>
      </c>
      <c r="C301" s="31">
        <v>4301031154</v>
      </c>
      <c r="D301" s="565">
        <v>4607091387292</v>
      </c>
      <c r="E301" s="566"/>
      <c r="F301" s="558">
        <v>0.73</v>
      </c>
      <c r="G301" s="32">
        <v>6</v>
      </c>
      <c r="H301" s="558">
        <v>4.38</v>
      </c>
      <c r="I301" s="558">
        <v>4.6500000000000004</v>
      </c>
      <c r="J301" s="32">
        <v>132</v>
      </c>
      <c r="K301" s="32" t="s">
        <v>110</v>
      </c>
      <c r="L301" s="32"/>
      <c r="M301" s="33" t="s">
        <v>68</v>
      </c>
      <c r="N301" s="33"/>
      <c r="O301" s="32">
        <v>45</v>
      </c>
      <c r="P301" s="8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76"/>
      <c r="R301" s="576"/>
      <c r="S301" s="576"/>
      <c r="T301" s="577"/>
      <c r="U301" s="34"/>
      <c r="V301" s="34"/>
      <c r="W301" s="35" t="s">
        <v>69</v>
      </c>
      <c r="X301" s="559">
        <v>0</v>
      </c>
      <c r="Y301" s="560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483</v>
      </c>
      <c r="B302" s="54" t="s">
        <v>484</v>
      </c>
      <c r="C302" s="31">
        <v>4301031152</v>
      </c>
      <c r="D302" s="565">
        <v>4607091387285</v>
      </c>
      <c r="E302" s="566"/>
      <c r="F302" s="558">
        <v>0.35</v>
      </c>
      <c r="G302" s="32">
        <v>6</v>
      </c>
      <c r="H302" s="558">
        <v>2.1</v>
      </c>
      <c r="I302" s="558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7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76"/>
      <c r="R302" s="576"/>
      <c r="S302" s="576"/>
      <c r="T302" s="577"/>
      <c r="U302" s="34"/>
      <c r="V302" s="34"/>
      <c r="W302" s="35" t="s">
        <v>69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485</v>
      </c>
      <c r="B303" s="54" t="s">
        <v>486</v>
      </c>
      <c r="C303" s="31">
        <v>4301031305</v>
      </c>
      <c r="D303" s="565">
        <v>4607091389845</v>
      </c>
      <c r="E303" s="566"/>
      <c r="F303" s="558">
        <v>0.35</v>
      </c>
      <c r="G303" s="32">
        <v>6</v>
      </c>
      <c r="H303" s="558">
        <v>2.1</v>
      </c>
      <c r="I303" s="558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65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76"/>
      <c r="R303" s="576"/>
      <c r="S303" s="576"/>
      <c r="T303" s="577"/>
      <c r="U303" s="34"/>
      <c r="V303" s="34"/>
      <c r="W303" s="35" t="s">
        <v>69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487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488</v>
      </c>
      <c r="B304" s="54" t="s">
        <v>489</v>
      </c>
      <c r="C304" s="31">
        <v>4301031306</v>
      </c>
      <c r="D304" s="565">
        <v>4680115882881</v>
      </c>
      <c r="E304" s="566"/>
      <c r="F304" s="558">
        <v>0.28000000000000003</v>
      </c>
      <c r="G304" s="32">
        <v>6</v>
      </c>
      <c r="H304" s="558">
        <v>1.68</v>
      </c>
      <c r="I304" s="558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76"/>
      <c r="R304" s="576"/>
      <c r="S304" s="576"/>
      <c r="T304" s="577"/>
      <c r="U304" s="34"/>
      <c r="V304" s="34"/>
      <c r="W304" s="35" t="s">
        <v>69</v>
      </c>
      <c r="X304" s="559">
        <v>0</v>
      </c>
      <c r="Y304" s="560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487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hidden="1" customHeight="1" x14ac:dyDescent="0.25">
      <c r="A305" s="54" t="s">
        <v>490</v>
      </c>
      <c r="B305" s="54" t="s">
        <v>491</v>
      </c>
      <c r="C305" s="31">
        <v>4301031066</v>
      </c>
      <c r="D305" s="565">
        <v>4607091383836</v>
      </c>
      <c r="E305" s="566"/>
      <c r="F305" s="558">
        <v>0.3</v>
      </c>
      <c r="G305" s="32">
        <v>6</v>
      </c>
      <c r="H305" s="558">
        <v>1.8</v>
      </c>
      <c r="I305" s="558">
        <v>2.028</v>
      </c>
      <c r="J305" s="32">
        <v>182</v>
      </c>
      <c r="K305" s="32" t="s">
        <v>76</v>
      </c>
      <c r="L305" s="32"/>
      <c r="M305" s="33" t="s">
        <v>68</v>
      </c>
      <c r="N305" s="33"/>
      <c r="O305" s="32">
        <v>40</v>
      </c>
      <c r="P305" s="70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76"/>
      <c r="R305" s="576"/>
      <c r="S305" s="576"/>
      <c r="T305" s="577"/>
      <c r="U305" s="34"/>
      <c r="V305" s="34"/>
      <c r="W305" s="35" t="s">
        <v>69</v>
      </c>
      <c r="X305" s="559">
        <v>0</v>
      </c>
      <c r="Y305" s="560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492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x14ac:dyDescent="0.2">
      <c r="A306" s="573"/>
      <c r="B306" s="564"/>
      <c r="C306" s="564"/>
      <c r="D306" s="564"/>
      <c r="E306" s="564"/>
      <c r="F306" s="564"/>
      <c r="G306" s="564"/>
      <c r="H306" s="564"/>
      <c r="I306" s="564"/>
      <c r="J306" s="564"/>
      <c r="K306" s="564"/>
      <c r="L306" s="564"/>
      <c r="M306" s="564"/>
      <c r="N306" s="564"/>
      <c r="O306" s="574"/>
      <c r="P306" s="570" t="s">
        <v>71</v>
      </c>
      <c r="Q306" s="571"/>
      <c r="R306" s="571"/>
      <c r="S306" s="571"/>
      <c r="T306" s="571"/>
      <c r="U306" s="571"/>
      <c r="V306" s="572"/>
      <c r="W306" s="37" t="s">
        <v>72</v>
      </c>
      <c r="X306" s="561">
        <f>IFERROR(X299/H299,"0")+IFERROR(X300/H300,"0")+IFERROR(X301/H301,"0")+IFERROR(X302/H302,"0")+IFERROR(X303/H303,"0")+IFERROR(X304/H304,"0")+IFERROR(X305/H305,"0")</f>
        <v>38.095238095238095</v>
      </c>
      <c r="Y306" s="561">
        <f>IFERROR(Y299/H299,"0")+IFERROR(Y300/H300,"0")+IFERROR(Y301/H301,"0")+IFERROR(Y302/H302,"0")+IFERROR(Y303/H303,"0")+IFERROR(Y304/H304,"0")+IFERROR(Y305/H305,"0")</f>
        <v>39</v>
      </c>
      <c r="Z306" s="561">
        <f>IFERROR(IF(Z299="",0,Z299),"0")+IFERROR(IF(Z300="",0,Z300),"0")+IFERROR(IF(Z301="",0,Z301),"0")+IFERROR(IF(Z302="",0,Z302),"0")+IFERROR(IF(Z303="",0,Z303),"0")+IFERROR(IF(Z304="",0,Z304),"0")+IFERROR(IF(Z305="",0,Z305),"0")</f>
        <v>0.35177999999999998</v>
      </c>
      <c r="AA306" s="562"/>
      <c r="AB306" s="562"/>
      <c r="AC306" s="562"/>
    </row>
    <row r="307" spans="1:68" x14ac:dyDescent="0.2">
      <c r="A307" s="564"/>
      <c r="B307" s="564"/>
      <c r="C307" s="564"/>
      <c r="D307" s="564"/>
      <c r="E307" s="564"/>
      <c r="F307" s="564"/>
      <c r="G307" s="564"/>
      <c r="H307" s="564"/>
      <c r="I307" s="564"/>
      <c r="J307" s="564"/>
      <c r="K307" s="564"/>
      <c r="L307" s="564"/>
      <c r="M307" s="564"/>
      <c r="N307" s="564"/>
      <c r="O307" s="574"/>
      <c r="P307" s="570" t="s">
        <v>71</v>
      </c>
      <c r="Q307" s="571"/>
      <c r="R307" s="571"/>
      <c r="S307" s="571"/>
      <c r="T307" s="571"/>
      <c r="U307" s="571"/>
      <c r="V307" s="572"/>
      <c r="W307" s="37" t="s">
        <v>69</v>
      </c>
      <c r="X307" s="561">
        <f>IFERROR(SUM(X299:X305),"0")</f>
        <v>160</v>
      </c>
      <c r="Y307" s="561">
        <f>IFERROR(SUM(Y299:Y305),"0")</f>
        <v>163.80000000000001</v>
      </c>
      <c r="Z307" s="37"/>
      <c r="AA307" s="562"/>
      <c r="AB307" s="562"/>
      <c r="AC307" s="562"/>
    </row>
    <row r="308" spans="1:68" ht="14.25" hidden="1" customHeight="1" x14ac:dyDescent="0.25">
      <c r="A308" s="563" t="s">
        <v>73</v>
      </c>
      <c r="B308" s="564"/>
      <c r="C308" s="564"/>
      <c r="D308" s="564"/>
      <c r="E308" s="564"/>
      <c r="F308" s="564"/>
      <c r="G308" s="564"/>
      <c r="H308" s="564"/>
      <c r="I308" s="564"/>
      <c r="J308" s="564"/>
      <c r="K308" s="564"/>
      <c r="L308" s="564"/>
      <c r="M308" s="564"/>
      <c r="N308" s="564"/>
      <c r="O308" s="564"/>
      <c r="P308" s="564"/>
      <c r="Q308" s="564"/>
      <c r="R308" s="564"/>
      <c r="S308" s="564"/>
      <c r="T308" s="564"/>
      <c r="U308" s="564"/>
      <c r="V308" s="564"/>
      <c r="W308" s="564"/>
      <c r="X308" s="564"/>
      <c r="Y308" s="564"/>
      <c r="Z308" s="564"/>
      <c r="AA308" s="553"/>
      <c r="AB308" s="553"/>
      <c r="AC308" s="553"/>
    </row>
    <row r="309" spans="1:68" ht="27" customHeight="1" x14ac:dyDescent="0.25">
      <c r="A309" s="54" t="s">
        <v>493</v>
      </c>
      <c r="B309" s="54" t="s">
        <v>494</v>
      </c>
      <c r="C309" s="31">
        <v>4301051100</v>
      </c>
      <c r="D309" s="565">
        <v>4607091387766</v>
      </c>
      <c r="E309" s="566"/>
      <c r="F309" s="558">
        <v>1.3</v>
      </c>
      <c r="G309" s="32">
        <v>6</v>
      </c>
      <c r="H309" s="558">
        <v>7.8</v>
      </c>
      <c r="I309" s="558">
        <v>8.3130000000000006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3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76"/>
      <c r="R309" s="576"/>
      <c r="S309" s="576"/>
      <c r="T309" s="577"/>
      <c r="U309" s="34"/>
      <c r="V309" s="34"/>
      <c r="W309" s="35" t="s">
        <v>69</v>
      </c>
      <c r="X309" s="559">
        <v>3000</v>
      </c>
      <c r="Y309" s="560">
        <f>IFERROR(IF(X309="",0,CEILING((X309/$H309),1)*$H309),"")</f>
        <v>3003</v>
      </c>
      <c r="Z309" s="36">
        <f>IFERROR(IF(Y309=0,"",ROUNDUP(Y309/H309,0)*0.01898),"")</f>
        <v>7.3073000000000006</v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3197.3076923076928</v>
      </c>
      <c r="BN309" s="64">
        <f>IFERROR(Y309*I309/H309,"0")</f>
        <v>3200.5050000000006</v>
      </c>
      <c r="BO309" s="64">
        <f>IFERROR(1/J309*(X309/H309),"0")</f>
        <v>6.009615384615385</v>
      </c>
      <c r="BP309" s="64">
        <f>IFERROR(1/J309*(Y309/H309),"0")</f>
        <v>6.015625</v>
      </c>
    </row>
    <row r="310" spans="1:68" ht="27" hidden="1" customHeight="1" x14ac:dyDescent="0.25">
      <c r="A310" s="54" t="s">
        <v>496</v>
      </c>
      <c r="B310" s="54" t="s">
        <v>497</v>
      </c>
      <c r="C310" s="31">
        <v>4301051818</v>
      </c>
      <c r="D310" s="565">
        <v>4607091387957</v>
      </c>
      <c r="E310" s="566"/>
      <c r="F310" s="558">
        <v>1.3</v>
      </c>
      <c r="G310" s="32">
        <v>6</v>
      </c>
      <c r="H310" s="558">
        <v>7.8</v>
      </c>
      <c r="I310" s="558">
        <v>8.3190000000000008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76"/>
      <c r="R310" s="576"/>
      <c r="S310" s="576"/>
      <c r="T310" s="577"/>
      <c r="U310" s="34"/>
      <c r="V310" s="34"/>
      <c r="W310" s="35" t="s">
        <v>69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499</v>
      </c>
      <c r="B311" s="54" t="s">
        <v>500</v>
      </c>
      <c r="C311" s="31">
        <v>4301051819</v>
      </c>
      <c r="D311" s="565">
        <v>4607091387964</v>
      </c>
      <c r="E311" s="566"/>
      <c r="F311" s="558">
        <v>1.35</v>
      </c>
      <c r="G311" s="32">
        <v>6</v>
      </c>
      <c r="H311" s="558">
        <v>8.1</v>
      </c>
      <c r="I311" s="558">
        <v>8.6010000000000009</v>
      </c>
      <c r="J311" s="32">
        <v>64</v>
      </c>
      <c r="K311" s="32" t="s">
        <v>105</v>
      </c>
      <c r="L311" s="32"/>
      <c r="M311" s="33" t="s">
        <v>77</v>
      </c>
      <c r="N311" s="33"/>
      <c r="O311" s="32">
        <v>40</v>
      </c>
      <c r="P311" s="7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76"/>
      <c r="R311" s="576"/>
      <c r="S311" s="576"/>
      <c r="T311" s="577"/>
      <c r="U311" s="34"/>
      <c r="V311" s="34"/>
      <c r="W311" s="35" t="s">
        <v>69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502</v>
      </c>
      <c r="B312" s="54" t="s">
        <v>503</v>
      </c>
      <c r="C312" s="31">
        <v>4301051734</v>
      </c>
      <c r="D312" s="565">
        <v>4680115884588</v>
      </c>
      <c r="E312" s="566"/>
      <c r="F312" s="558">
        <v>0.5</v>
      </c>
      <c r="G312" s="32">
        <v>6</v>
      </c>
      <c r="H312" s="558">
        <v>3</v>
      </c>
      <c r="I312" s="558">
        <v>3.246</v>
      </c>
      <c r="J312" s="32">
        <v>182</v>
      </c>
      <c r="K312" s="32" t="s">
        <v>76</v>
      </c>
      <c r="L312" s="32"/>
      <c r="M312" s="33" t="s">
        <v>77</v>
      </c>
      <c r="N312" s="33"/>
      <c r="O312" s="32">
        <v>40</v>
      </c>
      <c r="P312" s="66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76"/>
      <c r="R312" s="576"/>
      <c r="S312" s="576"/>
      <c r="T312" s="577"/>
      <c r="U312" s="34"/>
      <c r="V312" s="34"/>
      <c r="W312" s="35" t="s">
        <v>69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505</v>
      </c>
      <c r="B313" s="54" t="s">
        <v>506</v>
      </c>
      <c r="C313" s="31">
        <v>4301051578</v>
      </c>
      <c r="D313" s="565">
        <v>4607091387513</v>
      </c>
      <c r="E313" s="566"/>
      <c r="F313" s="558">
        <v>0.45</v>
      </c>
      <c r="G313" s="32">
        <v>6</v>
      </c>
      <c r="H313" s="558">
        <v>2.7</v>
      </c>
      <c r="I313" s="558">
        <v>2.9580000000000002</v>
      </c>
      <c r="J313" s="32">
        <v>182</v>
      </c>
      <c r="K313" s="32" t="s">
        <v>76</v>
      </c>
      <c r="L313" s="32"/>
      <c r="M313" s="33" t="s">
        <v>92</v>
      </c>
      <c r="N313" s="33"/>
      <c r="O313" s="32">
        <v>40</v>
      </c>
      <c r="P313" s="89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76"/>
      <c r="R313" s="576"/>
      <c r="S313" s="576"/>
      <c r="T313" s="577"/>
      <c r="U313" s="34"/>
      <c r="V313" s="34"/>
      <c r="W313" s="35" t="s">
        <v>69</v>
      </c>
      <c r="X313" s="559">
        <v>0</v>
      </c>
      <c r="Y313" s="560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507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73"/>
      <c r="B314" s="564"/>
      <c r="C314" s="564"/>
      <c r="D314" s="564"/>
      <c r="E314" s="564"/>
      <c r="F314" s="564"/>
      <c r="G314" s="564"/>
      <c r="H314" s="564"/>
      <c r="I314" s="564"/>
      <c r="J314" s="564"/>
      <c r="K314" s="564"/>
      <c r="L314" s="564"/>
      <c r="M314" s="564"/>
      <c r="N314" s="564"/>
      <c r="O314" s="574"/>
      <c r="P314" s="570" t="s">
        <v>71</v>
      </c>
      <c r="Q314" s="571"/>
      <c r="R314" s="571"/>
      <c r="S314" s="571"/>
      <c r="T314" s="571"/>
      <c r="U314" s="571"/>
      <c r="V314" s="572"/>
      <c r="W314" s="37" t="s">
        <v>72</v>
      </c>
      <c r="X314" s="561">
        <f>IFERROR(X309/H309,"0")+IFERROR(X310/H310,"0")+IFERROR(X311/H311,"0")+IFERROR(X312/H312,"0")+IFERROR(X313/H313,"0")</f>
        <v>384.61538461538464</v>
      </c>
      <c r="Y314" s="561">
        <f>IFERROR(Y309/H309,"0")+IFERROR(Y310/H310,"0")+IFERROR(Y311/H311,"0")+IFERROR(Y312/H312,"0")+IFERROR(Y313/H313,"0")</f>
        <v>385</v>
      </c>
      <c r="Z314" s="561">
        <f>IFERROR(IF(Z309="",0,Z309),"0")+IFERROR(IF(Z310="",0,Z310),"0")+IFERROR(IF(Z311="",0,Z311),"0")+IFERROR(IF(Z312="",0,Z312),"0")+IFERROR(IF(Z313="",0,Z313),"0")</f>
        <v>7.3073000000000006</v>
      </c>
      <c r="AA314" s="562"/>
      <c r="AB314" s="562"/>
      <c r="AC314" s="562"/>
    </row>
    <row r="315" spans="1:68" x14ac:dyDescent="0.2">
      <c r="A315" s="564"/>
      <c r="B315" s="564"/>
      <c r="C315" s="564"/>
      <c r="D315" s="564"/>
      <c r="E315" s="564"/>
      <c r="F315" s="564"/>
      <c r="G315" s="564"/>
      <c r="H315" s="564"/>
      <c r="I315" s="564"/>
      <c r="J315" s="564"/>
      <c r="K315" s="564"/>
      <c r="L315" s="564"/>
      <c r="M315" s="564"/>
      <c r="N315" s="564"/>
      <c r="O315" s="574"/>
      <c r="P315" s="570" t="s">
        <v>71</v>
      </c>
      <c r="Q315" s="571"/>
      <c r="R315" s="571"/>
      <c r="S315" s="571"/>
      <c r="T315" s="571"/>
      <c r="U315" s="571"/>
      <c r="V315" s="572"/>
      <c r="W315" s="37" t="s">
        <v>69</v>
      </c>
      <c r="X315" s="561">
        <f>IFERROR(SUM(X309:X313),"0")</f>
        <v>3000</v>
      </c>
      <c r="Y315" s="561">
        <f>IFERROR(SUM(Y309:Y313),"0")</f>
        <v>3003</v>
      </c>
      <c r="Z315" s="37"/>
      <c r="AA315" s="562"/>
      <c r="AB315" s="562"/>
      <c r="AC315" s="562"/>
    </row>
    <row r="316" spans="1:68" ht="14.25" hidden="1" customHeight="1" x14ac:dyDescent="0.25">
      <c r="A316" s="563" t="s">
        <v>173</v>
      </c>
      <c r="B316" s="564"/>
      <c r="C316" s="564"/>
      <c r="D316" s="564"/>
      <c r="E316" s="564"/>
      <c r="F316" s="564"/>
      <c r="G316" s="564"/>
      <c r="H316" s="564"/>
      <c r="I316" s="564"/>
      <c r="J316" s="564"/>
      <c r="K316" s="564"/>
      <c r="L316" s="564"/>
      <c r="M316" s="564"/>
      <c r="N316" s="564"/>
      <c r="O316" s="564"/>
      <c r="P316" s="564"/>
      <c r="Q316" s="564"/>
      <c r="R316" s="564"/>
      <c r="S316" s="564"/>
      <c r="T316" s="564"/>
      <c r="U316" s="564"/>
      <c r="V316" s="564"/>
      <c r="W316" s="564"/>
      <c r="X316" s="564"/>
      <c r="Y316" s="564"/>
      <c r="Z316" s="564"/>
      <c r="AA316" s="553"/>
      <c r="AB316" s="553"/>
      <c r="AC316" s="553"/>
    </row>
    <row r="317" spans="1:68" ht="27" hidden="1" customHeight="1" x14ac:dyDescent="0.25">
      <c r="A317" s="54" t="s">
        <v>508</v>
      </c>
      <c r="B317" s="54" t="s">
        <v>509</v>
      </c>
      <c r="C317" s="31">
        <v>4301060387</v>
      </c>
      <c r="D317" s="565">
        <v>4607091380880</v>
      </c>
      <c r="E317" s="566"/>
      <c r="F317" s="558">
        <v>1.4</v>
      </c>
      <c r="G317" s="32">
        <v>6</v>
      </c>
      <c r="H317" s="558">
        <v>8.4</v>
      </c>
      <c r="I317" s="558">
        <v>8.9190000000000005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5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76"/>
      <c r="R317" s="576"/>
      <c r="S317" s="576"/>
      <c r="T317" s="577"/>
      <c r="U317" s="34"/>
      <c r="V317" s="34"/>
      <c r="W317" s="35" t="s">
        <v>69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511</v>
      </c>
      <c r="B318" s="54" t="s">
        <v>512</v>
      </c>
      <c r="C318" s="31">
        <v>4301060406</v>
      </c>
      <c r="D318" s="565">
        <v>4607091384482</v>
      </c>
      <c r="E318" s="566"/>
      <c r="F318" s="558">
        <v>1.3</v>
      </c>
      <c r="G318" s="32">
        <v>6</v>
      </c>
      <c r="H318" s="558">
        <v>7.8</v>
      </c>
      <c r="I318" s="558">
        <v>8.3190000000000008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30</v>
      </c>
      <c r="P318" s="78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76"/>
      <c r="R318" s="576"/>
      <c r="S318" s="576"/>
      <c r="T318" s="577"/>
      <c r="U318" s="34"/>
      <c r="V318" s="34"/>
      <c r="W318" s="35" t="s">
        <v>69</v>
      </c>
      <c r="X318" s="559">
        <v>15.6</v>
      </c>
      <c r="Y318" s="560">
        <f>IFERROR(IF(X318="",0,CEILING((X318/$H318),1)*$H318),"")</f>
        <v>15.6</v>
      </c>
      <c r="Z318" s="36">
        <f>IFERROR(IF(Y318=0,"",ROUNDUP(Y318/H318,0)*0.01898),"")</f>
        <v>3.7960000000000001E-2</v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16.638000000000002</v>
      </c>
      <c r="BN318" s="64">
        <f>IFERROR(Y318*I318/H318,"0")</f>
        <v>16.638000000000002</v>
      </c>
      <c r="BO318" s="64">
        <f>IFERROR(1/J318*(X318/H318),"0")</f>
        <v>3.125E-2</v>
      </c>
      <c r="BP318" s="64">
        <f>IFERROR(1/J318*(Y318/H318),"0")</f>
        <v>3.125E-2</v>
      </c>
    </row>
    <row r="319" spans="1:68" ht="16.5" hidden="1" customHeight="1" x14ac:dyDescent="0.25">
      <c r="A319" s="54" t="s">
        <v>514</v>
      </c>
      <c r="B319" s="54" t="s">
        <v>515</v>
      </c>
      <c r="C319" s="31">
        <v>4301060484</v>
      </c>
      <c r="D319" s="565">
        <v>4607091380897</v>
      </c>
      <c r="E319" s="566"/>
      <c r="F319" s="558">
        <v>1.4</v>
      </c>
      <c r="G319" s="32">
        <v>6</v>
      </c>
      <c r="H319" s="558">
        <v>8.4</v>
      </c>
      <c r="I319" s="558">
        <v>8.9190000000000005</v>
      </c>
      <c r="J319" s="32">
        <v>64</v>
      </c>
      <c r="K319" s="32" t="s">
        <v>105</v>
      </c>
      <c r="L319" s="32"/>
      <c r="M319" s="33" t="s">
        <v>92</v>
      </c>
      <c r="N319" s="33"/>
      <c r="O319" s="32">
        <v>30</v>
      </c>
      <c r="P319" s="86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76"/>
      <c r="R319" s="576"/>
      <c r="S319" s="576"/>
      <c r="T319" s="577"/>
      <c r="U319" s="34"/>
      <c r="V319" s="34"/>
      <c r="W319" s="35" t="s">
        <v>69</v>
      </c>
      <c r="X319" s="559">
        <v>0</v>
      </c>
      <c r="Y319" s="56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573"/>
      <c r="B320" s="564"/>
      <c r="C320" s="564"/>
      <c r="D320" s="564"/>
      <c r="E320" s="564"/>
      <c r="F320" s="564"/>
      <c r="G320" s="564"/>
      <c r="H320" s="564"/>
      <c r="I320" s="564"/>
      <c r="J320" s="564"/>
      <c r="K320" s="564"/>
      <c r="L320" s="564"/>
      <c r="M320" s="564"/>
      <c r="N320" s="564"/>
      <c r="O320" s="574"/>
      <c r="P320" s="570" t="s">
        <v>71</v>
      </c>
      <c r="Q320" s="571"/>
      <c r="R320" s="571"/>
      <c r="S320" s="571"/>
      <c r="T320" s="571"/>
      <c r="U320" s="571"/>
      <c r="V320" s="572"/>
      <c r="W320" s="37" t="s">
        <v>72</v>
      </c>
      <c r="X320" s="561">
        <f>IFERROR(X317/H317,"0")+IFERROR(X318/H318,"0")+IFERROR(X319/H319,"0")</f>
        <v>2</v>
      </c>
      <c r="Y320" s="561">
        <f>IFERROR(Y317/H317,"0")+IFERROR(Y318/H318,"0")+IFERROR(Y319/H319,"0")</f>
        <v>2</v>
      </c>
      <c r="Z320" s="561">
        <f>IFERROR(IF(Z317="",0,Z317),"0")+IFERROR(IF(Z318="",0,Z318),"0")+IFERROR(IF(Z319="",0,Z319),"0")</f>
        <v>3.7960000000000001E-2</v>
      </c>
      <c r="AA320" s="562"/>
      <c r="AB320" s="562"/>
      <c r="AC320" s="562"/>
    </row>
    <row r="321" spans="1:68" x14ac:dyDescent="0.2">
      <c r="A321" s="564"/>
      <c r="B321" s="564"/>
      <c r="C321" s="564"/>
      <c r="D321" s="564"/>
      <c r="E321" s="564"/>
      <c r="F321" s="564"/>
      <c r="G321" s="564"/>
      <c r="H321" s="564"/>
      <c r="I321" s="564"/>
      <c r="J321" s="564"/>
      <c r="K321" s="564"/>
      <c r="L321" s="564"/>
      <c r="M321" s="564"/>
      <c r="N321" s="564"/>
      <c r="O321" s="574"/>
      <c r="P321" s="570" t="s">
        <v>71</v>
      </c>
      <c r="Q321" s="571"/>
      <c r="R321" s="571"/>
      <c r="S321" s="571"/>
      <c r="T321" s="571"/>
      <c r="U321" s="571"/>
      <c r="V321" s="572"/>
      <c r="W321" s="37" t="s">
        <v>69</v>
      </c>
      <c r="X321" s="561">
        <f>IFERROR(SUM(X317:X319),"0")</f>
        <v>15.6</v>
      </c>
      <c r="Y321" s="561">
        <f>IFERROR(SUM(Y317:Y319),"0")</f>
        <v>15.6</v>
      </c>
      <c r="Z321" s="37"/>
      <c r="AA321" s="562"/>
      <c r="AB321" s="562"/>
      <c r="AC321" s="562"/>
    </row>
    <row r="322" spans="1:68" ht="14.25" hidden="1" customHeight="1" x14ac:dyDescent="0.25">
      <c r="A322" s="563" t="s">
        <v>94</v>
      </c>
      <c r="B322" s="564"/>
      <c r="C322" s="564"/>
      <c r="D322" s="564"/>
      <c r="E322" s="564"/>
      <c r="F322" s="564"/>
      <c r="G322" s="564"/>
      <c r="H322" s="564"/>
      <c r="I322" s="564"/>
      <c r="J322" s="564"/>
      <c r="K322" s="564"/>
      <c r="L322" s="564"/>
      <c r="M322" s="564"/>
      <c r="N322" s="564"/>
      <c r="O322" s="564"/>
      <c r="P322" s="564"/>
      <c r="Q322" s="564"/>
      <c r="R322" s="564"/>
      <c r="S322" s="564"/>
      <c r="T322" s="564"/>
      <c r="U322" s="564"/>
      <c r="V322" s="564"/>
      <c r="W322" s="564"/>
      <c r="X322" s="564"/>
      <c r="Y322" s="564"/>
      <c r="Z322" s="564"/>
      <c r="AA322" s="553"/>
      <c r="AB322" s="553"/>
      <c r="AC322" s="553"/>
    </row>
    <row r="323" spans="1:68" ht="27" hidden="1" customHeight="1" x14ac:dyDescent="0.25">
      <c r="A323" s="54" t="s">
        <v>517</v>
      </c>
      <c r="B323" s="54" t="s">
        <v>518</v>
      </c>
      <c r="C323" s="31">
        <v>4301030235</v>
      </c>
      <c r="D323" s="565">
        <v>4607091388381</v>
      </c>
      <c r="E323" s="566"/>
      <c r="F323" s="558">
        <v>0.38</v>
      </c>
      <c r="G323" s="32">
        <v>8</v>
      </c>
      <c r="H323" s="558">
        <v>3.04</v>
      </c>
      <c r="I323" s="558">
        <v>3.33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24" t="s">
        <v>519</v>
      </c>
      <c r="Q323" s="576"/>
      <c r="R323" s="576"/>
      <c r="S323" s="576"/>
      <c r="T323" s="577"/>
      <c r="U323" s="34"/>
      <c r="V323" s="34"/>
      <c r="W323" s="35" t="s">
        <v>69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521</v>
      </c>
      <c r="B324" s="54" t="s">
        <v>522</v>
      </c>
      <c r="C324" s="31">
        <v>4301030232</v>
      </c>
      <c r="D324" s="565">
        <v>4607091388374</v>
      </c>
      <c r="E324" s="566"/>
      <c r="F324" s="558">
        <v>0.38</v>
      </c>
      <c r="G324" s="32">
        <v>8</v>
      </c>
      <c r="H324" s="558">
        <v>3.04</v>
      </c>
      <c r="I324" s="558">
        <v>3.29</v>
      </c>
      <c r="J324" s="32">
        <v>132</v>
      </c>
      <c r="K324" s="32" t="s">
        <v>110</v>
      </c>
      <c r="L324" s="32"/>
      <c r="M324" s="33" t="s">
        <v>97</v>
      </c>
      <c r="N324" s="33"/>
      <c r="O324" s="32">
        <v>180</v>
      </c>
      <c r="P324" s="742" t="s">
        <v>523</v>
      </c>
      <c r="Q324" s="576"/>
      <c r="R324" s="576"/>
      <c r="S324" s="576"/>
      <c r="T324" s="577"/>
      <c r="U324" s="34"/>
      <c r="V324" s="34"/>
      <c r="W324" s="35" t="s">
        <v>69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524</v>
      </c>
      <c r="B325" s="54" t="s">
        <v>525</v>
      </c>
      <c r="C325" s="31">
        <v>4301032015</v>
      </c>
      <c r="D325" s="565">
        <v>4607091383102</v>
      </c>
      <c r="E325" s="566"/>
      <c r="F325" s="558">
        <v>0.17</v>
      </c>
      <c r="G325" s="32">
        <v>15</v>
      </c>
      <c r="H325" s="558">
        <v>2.5499999999999998</v>
      </c>
      <c r="I325" s="558">
        <v>2.9550000000000001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7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76"/>
      <c r="R325" s="576"/>
      <c r="S325" s="576"/>
      <c r="T325" s="577"/>
      <c r="U325" s="34"/>
      <c r="V325" s="34"/>
      <c r="W325" s="35" t="s">
        <v>69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526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527</v>
      </c>
      <c r="B326" s="54" t="s">
        <v>528</v>
      </c>
      <c r="C326" s="31">
        <v>4301030233</v>
      </c>
      <c r="D326" s="565">
        <v>4607091388404</v>
      </c>
      <c r="E326" s="566"/>
      <c r="F326" s="558">
        <v>0.17</v>
      </c>
      <c r="G326" s="32">
        <v>15</v>
      </c>
      <c r="H326" s="558">
        <v>2.5499999999999998</v>
      </c>
      <c r="I326" s="558">
        <v>2.88</v>
      </c>
      <c r="J326" s="32">
        <v>182</v>
      </c>
      <c r="K326" s="32" t="s">
        <v>76</v>
      </c>
      <c r="L326" s="32"/>
      <c r="M326" s="33" t="s">
        <v>97</v>
      </c>
      <c r="N326" s="33"/>
      <c r="O326" s="32">
        <v>180</v>
      </c>
      <c r="P326" s="5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76"/>
      <c r="R326" s="576"/>
      <c r="S326" s="576"/>
      <c r="T326" s="577"/>
      <c r="U326" s="34"/>
      <c r="V326" s="34"/>
      <c r="W326" s="35" t="s">
        <v>69</v>
      </c>
      <c r="X326" s="559">
        <v>0</v>
      </c>
      <c r="Y326" s="560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573"/>
      <c r="B327" s="564"/>
      <c r="C327" s="564"/>
      <c r="D327" s="564"/>
      <c r="E327" s="564"/>
      <c r="F327" s="564"/>
      <c r="G327" s="564"/>
      <c r="H327" s="564"/>
      <c r="I327" s="564"/>
      <c r="J327" s="564"/>
      <c r="K327" s="564"/>
      <c r="L327" s="564"/>
      <c r="M327" s="564"/>
      <c r="N327" s="564"/>
      <c r="O327" s="574"/>
      <c r="P327" s="570" t="s">
        <v>71</v>
      </c>
      <c r="Q327" s="571"/>
      <c r="R327" s="571"/>
      <c r="S327" s="571"/>
      <c r="T327" s="571"/>
      <c r="U327" s="571"/>
      <c r="V327" s="572"/>
      <c r="W327" s="37" t="s">
        <v>72</v>
      </c>
      <c r="X327" s="561">
        <f>IFERROR(X323/H323,"0")+IFERROR(X324/H324,"0")+IFERROR(X325/H325,"0")+IFERROR(X326/H326,"0")</f>
        <v>0</v>
      </c>
      <c r="Y327" s="561">
        <f>IFERROR(Y323/H323,"0")+IFERROR(Y324/H324,"0")+IFERROR(Y325/H325,"0")+IFERROR(Y326/H326,"0")</f>
        <v>0</v>
      </c>
      <c r="Z327" s="561">
        <f>IFERROR(IF(Z323="",0,Z323),"0")+IFERROR(IF(Z324="",0,Z324),"0")+IFERROR(IF(Z325="",0,Z325),"0")+IFERROR(IF(Z326="",0,Z326),"0")</f>
        <v>0</v>
      </c>
      <c r="AA327" s="562"/>
      <c r="AB327" s="562"/>
      <c r="AC327" s="562"/>
    </row>
    <row r="328" spans="1:68" hidden="1" x14ac:dyDescent="0.2">
      <c r="A328" s="564"/>
      <c r="B328" s="564"/>
      <c r="C328" s="564"/>
      <c r="D328" s="564"/>
      <c r="E328" s="564"/>
      <c r="F328" s="564"/>
      <c r="G328" s="564"/>
      <c r="H328" s="564"/>
      <c r="I328" s="564"/>
      <c r="J328" s="564"/>
      <c r="K328" s="564"/>
      <c r="L328" s="564"/>
      <c r="M328" s="564"/>
      <c r="N328" s="564"/>
      <c r="O328" s="574"/>
      <c r="P328" s="570" t="s">
        <v>71</v>
      </c>
      <c r="Q328" s="571"/>
      <c r="R328" s="571"/>
      <c r="S328" s="571"/>
      <c r="T328" s="571"/>
      <c r="U328" s="571"/>
      <c r="V328" s="572"/>
      <c r="W328" s="37" t="s">
        <v>69</v>
      </c>
      <c r="X328" s="561">
        <f>IFERROR(SUM(X323:X326),"0")</f>
        <v>0</v>
      </c>
      <c r="Y328" s="561">
        <f>IFERROR(SUM(Y323:Y326),"0")</f>
        <v>0</v>
      </c>
      <c r="Z328" s="37"/>
      <c r="AA328" s="562"/>
      <c r="AB328" s="562"/>
      <c r="AC328" s="562"/>
    </row>
    <row r="329" spans="1:68" ht="14.25" hidden="1" customHeight="1" x14ac:dyDescent="0.25">
      <c r="A329" s="563" t="s">
        <v>529</v>
      </c>
      <c r="B329" s="564"/>
      <c r="C329" s="564"/>
      <c r="D329" s="564"/>
      <c r="E329" s="564"/>
      <c r="F329" s="564"/>
      <c r="G329" s="564"/>
      <c r="H329" s="564"/>
      <c r="I329" s="564"/>
      <c r="J329" s="564"/>
      <c r="K329" s="564"/>
      <c r="L329" s="564"/>
      <c r="M329" s="564"/>
      <c r="N329" s="564"/>
      <c r="O329" s="564"/>
      <c r="P329" s="564"/>
      <c r="Q329" s="564"/>
      <c r="R329" s="564"/>
      <c r="S329" s="564"/>
      <c r="T329" s="564"/>
      <c r="U329" s="564"/>
      <c r="V329" s="564"/>
      <c r="W329" s="564"/>
      <c r="X329" s="564"/>
      <c r="Y329" s="564"/>
      <c r="Z329" s="564"/>
      <c r="AA329" s="553"/>
      <c r="AB329" s="553"/>
      <c r="AC329" s="553"/>
    </row>
    <row r="330" spans="1:68" ht="16.5" hidden="1" customHeight="1" x14ac:dyDescent="0.25">
      <c r="A330" s="54" t="s">
        <v>530</v>
      </c>
      <c r="B330" s="54" t="s">
        <v>531</v>
      </c>
      <c r="C330" s="31">
        <v>4301180007</v>
      </c>
      <c r="D330" s="565">
        <v>4680115881808</v>
      </c>
      <c r="E330" s="566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76</v>
      </c>
      <c r="L330" s="32"/>
      <c r="M330" s="33" t="s">
        <v>532</v>
      </c>
      <c r="N330" s="33"/>
      <c r="O330" s="32">
        <v>730</v>
      </c>
      <c r="P330" s="76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76"/>
      <c r="R330" s="576"/>
      <c r="S330" s="576"/>
      <c r="T330" s="577"/>
      <c r="U330" s="34"/>
      <c r="V330" s="34"/>
      <c r="W330" s="35" t="s">
        <v>69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534</v>
      </c>
      <c r="B331" s="54" t="s">
        <v>535</v>
      </c>
      <c r="C331" s="31">
        <v>4301180006</v>
      </c>
      <c r="D331" s="565">
        <v>4680115881822</v>
      </c>
      <c r="E331" s="566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76</v>
      </c>
      <c r="L331" s="32"/>
      <c r="M331" s="33" t="s">
        <v>532</v>
      </c>
      <c r="N331" s="33"/>
      <c r="O331" s="32">
        <v>730</v>
      </c>
      <c r="P331" s="6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76"/>
      <c r="R331" s="576"/>
      <c r="S331" s="576"/>
      <c r="T331" s="577"/>
      <c r="U331" s="34"/>
      <c r="V331" s="34"/>
      <c r="W331" s="35" t="s">
        <v>69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536</v>
      </c>
      <c r="B332" s="54" t="s">
        <v>537</v>
      </c>
      <c r="C332" s="31">
        <v>4301180001</v>
      </c>
      <c r="D332" s="565">
        <v>4680115880016</v>
      </c>
      <c r="E332" s="566"/>
      <c r="F332" s="558">
        <v>0.1</v>
      </c>
      <c r="G332" s="32">
        <v>20</v>
      </c>
      <c r="H332" s="558">
        <v>2</v>
      </c>
      <c r="I332" s="558">
        <v>2.2400000000000002</v>
      </c>
      <c r="J332" s="32">
        <v>238</v>
      </c>
      <c r="K332" s="32" t="s">
        <v>76</v>
      </c>
      <c r="L332" s="32"/>
      <c r="M332" s="33" t="s">
        <v>532</v>
      </c>
      <c r="N332" s="33"/>
      <c r="O332" s="32">
        <v>730</v>
      </c>
      <c r="P332" s="7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76"/>
      <c r="R332" s="576"/>
      <c r="S332" s="576"/>
      <c r="T332" s="577"/>
      <c r="U332" s="34"/>
      <c r="V332" s="34"/>
      <c r="W332" s="35" t="s">
        <v>69</v>
      </c>
      <c r="X332" s="559">
        <v>0</v>
      </c>
      <c r="Y332" s="56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533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573"/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74"/>
      <c r="P333" s="570" t="s">
        <v>71</v>
      </c>
      <c r="Q333" s="571"/>
      <c r="R333" s="571"/>
      <c r="S333" s="571"/>
      <c r="T333" s="571"/>
      <c r="U333" s="571"/>
      <c r="V333" s="572"/>
      <c r="W333" s="37" t="s">
        <v>72</v>
      </c>
      <c r="X333" s="561">
        <f>IFERROR(X330/H330,"0")+IFERROR(X331/H331,"0")+IFERROR(X332/H332,"0")</f>
        <v>0</v>
      </c>
      <c r="Y333" s="561">
        <f>IFERROR(Y330/H330,"0")+IFERROR(Y331/H331,"0")+IFERROR(Y332/H332,"0")</f>
        <v>0</v>
      </c>
      <c r="Z333" s="561">
        <f>IFERROR(IF(Z330="",0,Z330),"0")+IFERROR(IF(Z331="",0,Z331),"0")+IFERROR(IF(Z332="",0,Z332),"0")</f>
        <v>0</v>
      </c>
      <c r="AA333" s="562"/>
      <c r="AB333" s="562"/>
      <c r="AC333" s="562"/>
    </row>
    <row r="334" spans="1:68" hidden="1" x14ac:dyDescent="0.2">
      <c r="A334" s="564"/>
      <c r="B334" s="564"/>
      <c r="C334" s="564"/>
      <c r="D334" s="564"/>
      <c r="E334" s="564"/>
      <c r="F334" s="564"/>
      <c r="G334" s="564"/>
      <c r="H334" s="564"/>
      <c r="I334" s="564"/>
      <c r="J334" s="564"/>
      <c r="K334" s="564"/>
      <c r="L334" s="564"/>
      <c r="M334" s="564"/>
      <c r="N334" s="564"/>
      <c r="O334" s="574"/>
      <c r="P334" s="570" t="s">
        <v>71</v>
      </c>
      <c r="Q334" s="571"/>
      <c r="R334" s="571"/>
      <c r="S334" s="571"/>
      <c r="T334" s="571"/>
      <c r="U334" s="571"/>
      <c r="V334" s="572"/>
      <c r="W334" s="37" t="s">
        <v>69</v>
      </c>
      <c r="X334" s="561">
        <f>IFERROR(SUM(X330:X332),"0")</f>
        <v>0</v>
      </c>
      <c r="Y334" s="561">
        <f>IFERROR(SUM(Y330:Y332),"0")</f>
        <v>0</v>
      </c>
      <c r="Z334" s="37"/>
      <c r="AA334" s="562"/>
      <c r="AB334" s="562"/>
      <c r="AC334" s="562"/>
    </row>
    <row r="335" spans="1:68" ht="16.5" hidden="1" customHeight="1" x14ac:dyDescent="0.25">
      <c r="A335" s="567" t="s">
        <v>538</v>
      </c>
      <c r="B335" s="564"/>
      <c r="C335" s="564"/>
      <c r="D335" s="564"/>
      <c r="E335" s="564"/>
      <c r="F335" s="564"/>
      <c r="G335" s="564"/>
      <c r="H335" s="564"/>
      <c r="I335" s="564"/>
      <c r="J335" s="564"/>
      <c r="K335" s="564"/>
      <c r="L335" s="564"/>
      <c r="M335" s="564"/>
      <c r="N335" s="564"/>
      <c r="O335" s="564"/>
      <c r="P335" s="564"/>
      <c r="Q335" s="564"/>
      <c r="R335" s="564"/>
      <c r="S335" s="564"/>
      <c r="T335" s="564"/>
      <c r="U335" s="564"/>
      <c r="V335" s="564"/>
      <c r="W335" s="564"/>
      <c r="X335" s="564"/>
      <c r="Y335" s="564"/>
      <c r="Z335" s="564"/>
      <c r="AA335" s="554"/>
      <c r="AB335" s="554"/>
      <c r="AC335" s="554"/>
    </row>
    <row r="336" spans="1:68" ht="14.25" hidden="1" customHeight="1" x14ac:dyDescent="0.25">
      <c r="A336" s="563" t="s">
        <v>73</v>
      </c>
      <c r="B336" s="564"/>
      <c r="C336" s="564"/>
      <c r="D336" s="564"/>
      <c r="E336" s="564"/>
      <c r="F336" s="564"/>
      <c r="G336" s="564"/>
      <c r="H336" s="564"/>
      <c r="I336" s="564"/>
      <c r="J336" s="564"/>
      <c r="K336" s="564"/>
      <c r="L336" s="564"/>
      <c r="M336" s="564"/>
      <c r="N336" s="564"/>
      <c r="O336" s="564"/>
      <c r="P336" s="564"/>
      <c r="Q336" s="564"/>
      <c r="R336" s="564"/>
      <c r="S336" s="564"/>
      <c r="T336" s="564"/>
      <c r="U336" s="564"/>
      <c r="V336" s="564"/>
      <c r="W336" s="564"/>
      <c r="X336" s="564"/>
      <c r="Y336" s="564"/>
      <c r="Z336" s="564"/>
      <c r="AA336" s="553"/>
      <c r="AB336" s="553"/>
      <c r="AC336" s="553"/>
    </row>
    <row r="337" spans="1:68" ht="27" hidden="1" customHeight="1" x14ac:dyDescent="0.25">
      <c r="A337" s="54" t="s">
        <v>539</v>
      </c>
      <c r="B337" s="54" t="s">
        <v>540</v>
      </c>
      <c r="C337" s="31">
        <v>4301051489</v>
      </c>
      <c r="D337" s="565">
        <v>4607091387919</v>
      </c>
      <c r="E337" s="566"/>
      <c r="F337" s="558">
        <v>1.35</v>
      </c>
      <c r="G337" s="32">
        <v>6</v>
      </c>
      <c r="H337" s="558">
        <v>8.1</v>
      </c>
      <c r="I337" s="558">
        <v>8.6189999999999998</v>
      </c>
      <c r="J337" s="32">
        <v>64</v>
      </c>
      <c r="K337" s="32" t="s">
        <v>105</v>
      </c>
      <c r="L337" s="32"/>
      <c r="M337" s="33" t="s">
        <v>92</v>
      </c>
      <c r="N337" s="33"/>
      <c r="O337" s="32">
        <v>45</v>
      </c>
      <c r="P337" s="65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76"/>
      <c r="R337" s="576"/>
      <c r="S337" s="576"/>
      <c r="T337" s="577"/>
      <c r="U337" s="34"/>
      <c r="V337" s="34"/>
      <c r="W337" s="35" t="s">
        <v>69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542</v>
      </c>
      <c r="B338" s="54" t="s">
        <v>543</v>
      </c>
      <c r="C338" s="31">
        <v>4301051461</v>
      </c>
      <c r="D338" s="565">
        <v>4680115883604</v>
      </c>
      <c r="E338" s="566"/>
      <c r="F338" s="558">
        <v>0.35</v>
      </c>
      <c r="G338" s="32">
        <v>6</v>
      </c>
      <c r="H338" s="558">
        <v>2.1</v>
      </c>
      <c r="I338" s="558">
        <v>2.3519999999999999</v>
      </c>
      <c r="J338" s="32">
        <v>182</v>
      </c>
      <c r="K338" s="32" t="s">
        <v>76</v>
      </c>
      <c r="L338" s="32"/>
      <c r="M338" s="33" t="s">
        <v>77</v>
      </c>
      <c r="N338" s="33"/>
      <c r="O338" s="32">
        <v>45</v>
      </c>
      <c r="P338" s="89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76"/>
      <c r="R338" s="576"/>
      <c r="S338" s="576"/>
      <c r="T338" s="577"/>
      <c r="U338" s="34"/>
      <c r="V338" s="34"/>
      <c r="W338" s="35" t="s">
        <v>69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545</v>
      </c>
      <c r="B339" s="54" t="s">
        <v>546</v>
      </c>
      <c r="C339" s="31">
        <v>4301051864</v>
      </c>
      <c r="D339" s="565">
        <v>4680115883567</v>
      </c>
      <c r="E339" s="566"/>
      <c r="F339" s="558">
        <v>0.35</v>
      </c>
      <c r="G339" s="32">
        <v>6</v>
      </c>
      <c r="H339" s="558">
        <v>2.1</v>
      </c>
      <c r="I339" s="558">
        <v>2.34</v>
      </c>
      <c r="J339" s="32">
        <v>182</v>
      </c>
      <c r="K339" s="32" t="s">
        <v>76</v>
      </c>
      <c r="L339" s="32"/>
      <c r="M339" s="33" t="s">
        <v>92</v>
      </c>
      <c r="N339" s="33"/>
      <c r="O339" s="32">
        <v>40</v>
      </c>
      <c r="P339" s="6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76"/>
      <c r="R339" s="576"/>
      <c r="S339" s="576"/>
      <c r="T339" s="577"/>
      <c r="U339" s="34"/>
      <c r="V339" s="34"/>
      <c r="W339" s="35" t="s">
        <v>69</v>
      </c>
      <c r="X339" s="559">
        <v>0</v>
      </c>
      <c r="Y339" s="560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547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573"/>
      <c r="B340" s="564"/>
      <c r="C340" s="564"/>
      <c r="D340" s="564"/>
      <c r="E340" s="564"/>
      <c r="F340" s="564"/>
      <c r="G340" s="564"/>
      <c r="H340" s="564"/>
      <c r="I340" s="564"/>
      <c r="J340" s="564"/>
      <c r="K340" s="564"/>
      <c r="L340" s="564"/>
      <c r="M340" s="564"/>
      <c r="N340" s="564"/>
      <c r="O340" s="574"/>
      <c r="P340" s="570" t="s">
        <v>71</v>
      </c>
      <c r="Q340" s="571"/>
      <c r="R340" s="571"/>
      <c r="S340" s="571"/>
      <c r="T340" s="571"/>
      <c r="U340" s="571"/>
      <c r="V340" s="572"/>
      <c r="W340" s="37" t="s">
        <v>72</v>
      </c>
      <c r="X340" s="561">
        <f>IFERROR(X337/H337,"0")+IFERROR(X338/H338,"0")+IFERROR(X339/H339,"0")</f>
        <v>0</v>
      </c>
      <c r="Y340" s="561">
        <f>IFERROR(Y337/H337,"0")+IFERROR(Y338/H338,"0")+IFERROR(Y339/H339,"0")</f>
        <v>0</v>
      </c>
      <c r="Z340" s="561">
        <f>IFERROR(IF(Z337="",0,Z337),"0")+IFERROR(IF(Z338="",0,Z338),"0")+IFERROR(IF(Z339="",0,Z339),"0")</f>
        <v>0</v>
      </c>
      <c r="AA340" s="562"/>
      <c r="AB340" s="562"/>
      <c r="AC340" s="562"/>
    </row>
    <row r="341" spans="1:68" hidden="1" x14ac:dyDescent="0.2">
      <c r="A341" s="564"/>
      <c r="B341" s="564"/>
      <c r="C341" s="564"/>
      <c r="D341" s="564"/>
      <c r="E341" s="564"/>
      <c r="F341" s="564"/>
      <c r="G341" s="564"/>
      <c r="H341" s="564"/>
      <c r="I341" s="564"/>
      <c r="J341" s="564"/>
      <c r="K341" s="564"/>
      <c r="L341" s="564"/>
      <c r="M341" s="564"/>
      <c r="N341" s="564"/>
      <c r="O341" s="574"/>
      <c r="P341" s="570" t="s">
        <v>71</v>
      </c>
      <c r="Q341" s="571"/>
      <c r="R341" s="571"/>
      <c r="S341" s="571"/>
      <c r="T341" s="571"/>
      <c r="U341" s="571"/>
      <c r="V341" s="572"/>
      <c r="W341" s="37" t="s">
        <v>69</v>
      </c>
      <c r="X341" s="561">
        <f>IFERROR(SUM(X337:X339),"0")</f>
        <v>0</v>
      </c>
      <c r="Y341" s="561">
        <f>IFERROR(SUM(Y337:Y339),"0")</f>
        <v>0</v>
      </c>
      <c r="Z341" s="37"/>
      <c r="AA341" s="562"/>
      <c r="AB341" s="562"/>
      <c r="AC341" s="562"/>
    </row>
    <row r="342" spans="1:68" ht="27.75" hidden="1" customHeight="1" x14ac:dyDescent="0.2">
      <c r="A342" s="638" t="s">
        <v>548</v>
      </c>
      <c r="B342" s="639"/>
      <c r="C342" s="639"/>
      <c r="D342" s="639"/>
      <c r="E342" s="639"/>
      <c r="F342" s="639"/>
      <c r="G342" s="639"/>
      <c r="H342" s="639"/>
      <c r="I342" s="639"/>
      <c r="J342" s="639"/>
      <c r="K342" s="639"/>
      <c r="L342" s="639"/>
      <c r="M342" s="639"/>
      <c r="N342" s="639"/>
      <c r="O342" s="639"/>
      <c r="P342" s="639"/>
      <c r="Q342" s="639"/>
      <c r="R342" s="639"/>
      <c r="S342" s="639"/>
      <c r="T342" s="639"/>
      <c r="U342" s="639"/>
      <c r="V342" s="639"/>
      <c r="W342" s="639"/>
      <c r="X342" s="639"/>
      <c r="Y342" s="639"/>
      <c r="Z342" s="639"/>
      <c r="AA342" s="48"/>
      <c r="AB342" s="48"/>
      <c r="AC342" s="48"/>
    </row>
    <row r="343" spans="1:68" ht="16.5" hidden="1" customHeight="1" x14ac:dyDescent="0.25">
      <c r="A343" s="567" t="s">
        <v>549</v>
      </c>
      <c r="B343" s="564"/>
      <c r="C343" s="564"/>
      <c r="D343" s="564"/>
      <c r="E343" s="564"/>
      <c r="F343" s="564"/>
      <c r="G343" s="564"/>
      <c r="H343" s="564"/>
      <c r="I343" s="564"/>
      <c r="J343" s="564"/>
      <c r="K343" s="564"/>
      <c r="L343" s="564"/>
      <c r="M343" s="564"/>
      <c r="N343" s="564"/>
      <c r="O343" s="564"/>
      <c r="P343" s="564"/>
      <c r="Q343" s="564"/>
      <c r="R343" s="564"/>
      <c r="S343" s="564"/>
      <c r="T343" s="564"/>
      <c r="U343" s="564"/>
      <c r="V343" s="564"/>
      <c r="W343" s="564"/>
      <c r="X343" s="564"/>
      <c r="Y343" s="564"/>
      <c r="Z343" s="564"/>
      <c r="AA343" s="554"/>
      <c r="AB343" s="554"/>
      <c r="AC343" s="554"/>
    </row>
    <row r="344" spans="1:68" ht="14.25" hidden="1" customHeight="1" x14ac:dyDescent="0.25">
      <c r="A344" s="563" t="s">
        <v>102</v>
      </c>
      <c r="B344" s="564"/>
      <c r="C344" s="564"/>
      <c r="D344" s="564"/>
      <c r="E344" s="564"/>
      <c r="F344" s="564"/>
      <c r="G344" s="564"/>
      <c r="H344" s="564"/>
      <c r="I344" s="564"/>
      <c r="J344" s="564"/>
      <c r="K344" s="564"/>
      <c r="L344" s="564"/>
      <c r="M344" s="564"/>
      <c r="N344" s="564"/>
      <c r="O344" s="564"/>
      <c r="P344" s="564"/>
      <c r="Q344" s="564"/>
      <c r="R344" s="564"/>
      <c r="S344" s="564"/>
      <c r="T344" s="564"/>
      <c r="U344" s="564"/>
      <c r="V344" s="564"/>
      <c r="W344" s="564"/>
      <c r="X344" s="564"/>
      <c r="Y344" s="564"/>
      <c r="Z344" s="564"/>
      <c r="AA344" s="553"/>
      <c r="AB344" s="553"/>
      <c r="AC344" s="553"/>
    </row>
    <row r="345" spans="1:68" ht="37.5" customHeight="1" x14ac:dyDescent="0.25">
      <c r="A345" s="54" t="s">
        <v>550</v>
      </c>
      <c r="B345" s="54" t="s">
        <v>551</v>
      </c>
      <c r="C345" s="31">
        <v>4301011869</v>
      </c>
      <c r="D345" s="565">
        <v>4680115884847</v>
      </c>
      <c r="E345" s="566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105</v>
      </c>
      <c r="L345" s="32" t="s">
        <v>124</v>
      </c>
      <c r="M345" s="33" t="s">
        <v>68</v>
      </c>
      <c r="N345" s="33"/>
      <c r="O345" s="32">
        <v>60</v>
      </c>
      <c r="P345" s="79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76"/>
      <c r="R345" s="576"/>
      <c r="S345" s="576"/>
      <c r="T345" s="577"/>
      <c r="U345" s="34"/>
      <c r="V345" s="34"/>
      <c r="W345" s="35" t="s">
        <v>69</v>
      </c>
      <c r="X345" s="559">
        <v>50</v>
      </c>
      <c r="Y345" s="560">
        <f t="shared" ref="Y345:Y351" si="47">IFERROR(IF(X345="",0,CEILING((X345/$H345),1)*$H345),"")</f>
        <v>60</v>
      </c>
      <c r="Z345" s="36">
        <f>IFERROR(IF(Y345=0,"",ROUNDUP(Y345/H345,0)*0.02175),"")</f>
        <v>8.6999999999999994E-2</v>
      </c>
      <c r="AA345" s="56"/>
      <c r="AB345" s="57"/>
      <c r="AC345" s="393" t="s">
        <v>552</v>
      </c>
      <c r="AG345" s="64"/>
      <c r="AJ345" s="68" t="s">
        <v>126</v>
      </c>
      <c r="AK345" s="68">
        <v>720</v>
      </c>
      <c r="BB345" s="394" t="s">
        <v>1</v>
      </c>
      <c r="BM345" s="64">
        <f t="shared" ref="BM345:BM351" si="48">IFERROR(X345*I345/H345,"0")</f>
        <v>51.6</v>
      </c>
      <c r="BN345" s="64">
        <f t="shared" ref="BN345:BN351" si="49">IFERROR(Y345*I345/H345,"0")</f>
        <v>61.92</v>
      </c>
      <c r="BO345" s="64">
        <f t="shared" ref="BO345:BO351" si="50">IFERROR(1/J345*(X345/H345),"0")</f>
        <v>6.9444444444444448E-2</v>
      </c>
      <c r="BP345" s="64">
        <f t="shared" ref="BP345:BP351" si="51">IFERROR(1/J345*(Y345/H345),"0")</f>
        <v>8.3333333333333329E-2</v>
      </c>
    </row>
    <row r="346" spans="1:68" ht="27" customHeight="1" x14ac:dyDescent="0.25">
      <c r="A346" s="54" t="s">
        <v>553</v>
      </c>
      <c r="B346" s="54" t="s">
        <v>554</v>
      </c>
      <c r="C346" s="31">
        <v>4301011870</v>
      </c>
      <c r="D346" s="565">
        <v>4680115884854</v>
      </c>
      <c r="E346" s="566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105</v>
      </c>
      <c r="L346" s="32" t="s">
        <v>124</v>
      </c>
      <c r="M346" s="33" t="s">
        <v>68</v>
      </c>
      <c r="N346" s="33"/>
      <c r="O346" s="32">
        <v>60</v>
      </c>
      <c r="P346" s="81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76"/>
      <c r="R346" s="576"/>
      <c r="S346" s="576"/>
      <c r="T346" s="577"/>
      <c r="U346" s="34"/>
      <c r="V346" s="34"/>
      <c r="W346" s="35" t="s">
        <v>69</v>
      </c>
      <c r="X346" s="559">
        <v>300</v>
      </c>
      <c r="Y346" s="560">
        <f t="shared" si="47"/>
        <v>300</v>
      </c>
      <c r="Z346" s="36">
        <f>IFERROR(IF(Y346=0,"",ROUNDUP(Y346/H346,0)*0.02175),"")</f>
        <v>0.43499999999999994</v>
      </c>
      <c r="AA346" s="56"/>
      <c r="AB346" s="57"/>
      <c r="AC346" s="395" t="s">
        <v>555</v>
      </c>
      <c r="AG346" s="64"/>
      <c r="AJ346" s="68" t="s">
        <v>126</v>
      </c>
      <c r="AK346" s="68">
        <v>720</v>
      </c>
      <c r="BB346" s="396" t="s">
        <v>1</v>
      </c>
      <c r="BM346" s="64">
        <f t="shared" si="48"/>
        <v>309.60000000000002</v>
      </c>
      <c r="BN346" s="64">
        <f t="shared" si="49"/>
        <v>309.60000000000002</v>
      </c>
      <c r="BO346" s="64">
        <f t="shared" si="50"/>
        <v>0.41666666666666663</v>
      </c>
      <c r="BP346" s="64">
        <f t="shared" si="51"/>
        <v>0.41666666666666663</v>
      </c>
    </row>
    <row r="347" spans="1:68" ht="27" hidden="1" customHeight="1" x14ac:dyDescent="0.25">
      <c r="A347" s="54" t="s">
        <v>556</v>
      </c>
      <c r="B347" s="54" t="s">
        <v>557</v>
      </c>
      <c r="C347" s="31">
        <v>4301011832</v>
      </c>
      <c r="D347" s="565">
        <v>4607091383997</v>
      </c>
      <c r="E347" s="566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105</v>
      </c>
      <c r="L347" s="32"/>
      <c r="M347" s="33" t="s">
        <v>92</v>
      </c>
      <c r="N347" s="33"/>
      <c r="O347" s="32">
        <v>60</v>
      </c>
      <c r="P347" s="8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76"/>
      <c r="R347" s="576"/>
      <c r="S347" s="576"/>
      <c r="T347" s="577"/>
      <c r="U347" s="34"/>
      <c r="V347" s="34"/>
      <c r="W347" s="35" t="s">
        <v>69</v>
      </c>
      <c r="X347" s="559">
        <v>0</v>
      </c>
      <c r="Y347" s="560">
        <f t="shared" si="47"/>
        <v>0</v>
      </c>
      <c r="Z347" s="36" t="str">
        <f>IFERROR(IF(Y347=0,"",ROUNDUP(Y347/H347,0)*0.02175),"")</f>
        <v/>
      </c>
      <c r="AA347" s="56"/>
      <c r="AB347" s="57"/>
      <c r="AC347" s="397" t="s">
        <v>558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37.5" customHeight="1" x14ac:dyDescent="0.25">
      <c r="A348" s="54" t="s">
        <v>559</v>
      </c>
      <c r="B348" s="54" t="s">
        <v>560</v>
      </c>
      <c r="C348" s="31">
        <v>4301011867</v>
      </c>
      <c r="D348" s="565">
        <v>4680115884830</v>
      </c>
      <c r="E348" s="566"/>
      <c r="F348" s="558">
        <v>2.5</v>
      </c>
      <c r="G348" s="32">
        <v>6</v>
      </c>
      <c r="H348" s="558">
        <v>15</v>
      </c>
      <c r="I348" s="558">
        <v>15.48</v>
      </c>
      <c r="J348" s="32">
        <v>48</v>
      </c>
      <c r="K348" s="32" t="s">
        <v>105</v>
      </c>
      <c r="L348" s="32" t="s">
        <v>124</v>
      </c>
      <c r="M348" s="33" t="s">
        <v>68</v>
      </c>
      <c r="N348" s="33"/>
      <c r="O348" s="32">
        <v>60</v>
      </c>
      <c r="P348" s="8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76"/>
      <c r="R348" s="576"/>
      <c r="S348" s="576"/>
      <c r="T348" s="577"/>
      <c r="U348" s="34"/>
      <c r="V348" s="34"/>
      <c r="W348" s="35" t="s">
        <v>69</v>
      </c>
      <c r="X348" s="559">
        <v>720</v>
      </c>
      <c r="Y348" s="560">
        <f t="shared" si="47"/>
        <v>720</v>
      </c>
      <c r="Z348" s="36">
        <f>IFERROR(IF(Y348=0,"",ROUNDUP(Y348/H348,0)*0.02175),"")</f>
        <v>1.044</v>
      </c>
      <c r="AA348" s="56"/>
      <c r="AB348" s="57"/>
      <c r="AC348" s="399" t="s">
        <v>561</v>
      </c>
      <c r="AG348" s="64"/>
      <c r="AJ348" s="68" t="s">
        <v>126</v>
      </c>
      <c r="AK348" s="68">
        <v>720</v>
      </c>
      <c r="BB348" s="400" t="s">
        <v>1</v>
      </c>
      <c r="BM348" s="64">
        <f t="shared" si="48"/>
        <v>743.04000000000008</v>
      </c>
      <c r="BN348" s="64">
        <f t="shared" si="49"/>
        <v>743.04000000000008</v>
      </c>
      <c r="BO348" s="64">
        <f t="shared" si="50"/>
        <v>1</v>
      </c>
      <c r="BP348" s="64">
        <f t="shared" si="51"/>
        <v>1</v>
      </c>
    </row>
    <row r="349" spans="1:68" ht="27" hidden="1" customHeight="1" x14ac:dyDescent="0.25">
      <c r="A349" s="54" t="s">
        <v>562</v>
      </c>
      <c r="B349" s="54" t="s">
        <v>563</v>
      </c>
      <c r="C349" s="31">
        <v>4301011433</v>
      </c>
      <c r="D349" s="565">
        <v>4680115882638</v>
      </c>
      <c r="E349" s="566"/>
      <c r="F349" s="558">
        <v>0.4</v>
      </c>
      <c r="G349" s="32">
        <v>10</v>
      </c>
      <c r="H349" s="558">
        <v>4</v>
      </c>
      <c r="I349" s="558">
        <v>4.21</v>
      </c>
      <c r="J349" s="32">
        <v>132</v>
      </c>
      <c r="K349" s="32" t="s">
        <v>110</v>
      </c>
      <c r="L349" s="32"/>
      <c r="M349" s="33" t="s">
        <v>106</v>
      </c>
      <c r="N349" s="33"/>
      <c r="O349" s="32">
        <v>90</v>
      </c>
      <c r="P349" s="8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76"/>
      <c r="R349" s="576"/>
      <c r="S349" s="576"/>
      <c r="T349" s="577"/>
      <c r="U349" s="34"/>
      <c r="V349" s="34"/>
      <c r="W349" s="35" t="s">
        <v>69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564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hidden="1" customHeight="1" x14ac:dyDescent="0.25">
      <c r="A350" s="54" t="s">
        <v>565</v>
      </c>
      <c r="B350" s="54" t="s">
        <v>566</v>
      </c>
      <c r="C350" s="31">
        <v>4301011952</v>
      </c>
      <c r="D350" s="565">
        <v>4680115884922</v>
      </c>
      <c r="E350" s="566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110</v>
      </c>
      <c r="L350" s="32"/>
      <c r="M350" s="33" t="s">
        <v>68</v>
      </c>
      <c r="N350" s="33"/>
      <c r="O350" s="32">
        <v>60</v>
      </c>
      <c r="P350" s="7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76"/>
      <c r="R350" s="576"/>
      <c r="S350" s="576"/>
      <c r="T350" s="577"/>
      <c r="U350" s="34"/>
      <c r="V350" s="34"/>
      <c r="W350" s="35" t="s">
        <v>69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hidden="1" customHeight="1" x14ac:dyDescent="0.25">
      <c r="A351" s="54" t="s">
        <v>567</v>
      </c>
      <c r="B351" s="54" t="s">
        <v>568</v>
      </c>
      <c r="C351" s="31">
        <v>4301011868</v>
      </c>
      <c r="D351" s="565">
        <v>4680115884861</v>
      </c>
      <c r="E351" s="566"/>
      <c r="F351" s="558">
        <v>0.5</v>
      </c>
      <c r="G351" s="32">
        <v>10</v>
      </c>
      <c r="H351" s="558">
        <v>5</v>
      </c>
      <c r="I351" s="558">
        <v>5.21</v>
      </c>
      <c r="J351" s="32">
        <v>132</v>
      </c>
      <c r="K351" s="32" t="s">
        <v>110</v>
      </c>
      <c r="L351" s="32"/>
      <c r="M351" s="33" t="s">
        <v>68</v>
      </c>
      <c r="N351" s="33"/>
      <c r="O351" s="32">
        <v>60</v>
      </c>
      <c r="P351" s="67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76"/>
      <c r="R351" s="576"/>
      <c r="S351" s="576"/>
      <c r="T351" s="577"/>
      <c r="U351" s="34"/>
      <c r="V351" s="34"/>
      <c r="W351" s="35" t="s">
        <v>69</v>
      </c>
      <c r="X351" s="559">
        <v>0</v>
      </c>
      <c r="Y351" s="560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561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73"/>
      <c r="B352" s="564"/>
      <c r="C352" s="564"/>
      <c r="D352" s="564"/>
      <c r="E352" s="564"/>
      <c r="F352" s="564"/>
      <c r="G352" s="564"/>
      <c r="H352" s="564"/>
      <c r="I352" s="564"/>
      <c r="J352" s="564"/>
      <c r="K352" s="564"/>
      <c r="L352" s="564"/>
      <c r="M352" s="564"/>
      <c r="N352" s="564"/>
      <c r="O352" s="574"/>
      <c r="P352" s="570" t="s">
        <v>71</v>
      </c>
      <c r="Q352" s="571"/>
      <c r="R352" s="571"/>
      <c r="S352" s="571"/>
      <c r="T352" s="571"/>
      <c r="U352" s="571"/>
      <c r="V352" s="572"/>
      <c r="W352" s="37" t="s">
        <v>72</v>
      </c>
      <c r="X352" s="561">
        <f>IFERROR(X345/H345,"0")+IFERROR(X346/H346,"0")+IFERROR(X347/H347,"0")+IFERROR(X348/H348,"0")+IFERROR(X349/H349,"0")+IFERROR(X350/H350,"0")+IFERROR(X351/H351,"0")</f>
        <v>71.333333333333329</v>
      </c>
      <c r="Y352" s="561">
        <f>IFERROR(Y345/H345,"0")+IFERROR(Y346/H346,"0")+IFERROR(Y347/H347,"0")+IFERROR(Y348/H348,"0")+IFERROR(Y349/H349,"0")+IFERROR(Y350/H350,"0")+IFERROR(Y351/H351,"0")</f>
        <v>72</v>
      </c>
      <c r="Z352" s="561">
        <f>IFERROR(IF(Z345="",0,Z345),"0")+IFERROR(IF(Z346="",0,Z346),"0")+IFERROR(IF(Z347="",0,Z347),"0")+IFERROR(IF(Z348="",0,Z348),"0")+IFERROR(IF(Z349="",0,Z349),"0")+IFERROR(IF(Z350="",0,Z350),"0")+IFERROR(IF(Z351="",0,Z351),"0")</f>
        <v>1.5659999999999998</v>
      </c>
      <c r="AA352" s="562"/>
      <c r="AB352" s="562"/>
      <c r="AC352" s="562"/>
    </row>
    <row r="353" spans="1:68" x14ac:dyDescent="0.2">
      <c r="A353" s="564"/>
      <c r="B353" s="564"/>
      <c r="C353" s="564"/>
      <c r="D353" s="564"/>
      <c r="E353" s="564"/>
      <c r="F353" s="564"/>
      <c r="G353" s="564"/>
      <c r="H353" s="564"/>
      <c r="I353" s="564"/>
      <c r="J353" s="564"/>
      <c r="K353" s="564"/>
      <c r="L353" s="564"/>
      <c r="M353" s="564"/>
      <c r="N353" s="564"/>
      <c r="O353" s="574"/>
      <c r="P353" s="570" t="s">
        <v>71</v>
      </c>
      <c r="Q353" s="571"/>
      <c r="R353" s="571"/>
      <c r="S353" s="571"/>
      <c r="T353" s="571"/>
      <c r="U353" s="571"/>
      <c r="V353" s="572"/>
      <c r="W353" s="37" t="s">
        <v>69</v>
      </c>
      <c r="X353" s="561">
        <f>IFERROR(SUM(X345:X351),"0")</f>
        <v>1070</v>
      </c>
      <c r="Y353" s="561">
        <f>IFERROR(SUM(Y345:Y351),"0")</f>
        <v>1080</v>
      </c>
      <c r="Z353" s="37"/>
      <c r="AA353" s="562"/>
      <c r="AB353" s="562"/>
      <c r="AC353" s="562"/>
    </row>
    <row r="354" spans="1:68" ht="14.25" hidden="1" customHeight="1" x14ac:dyDescent="0.25">
      <c r="A354" s="563" t="s">
        <v>138</v>
      </c>
      <c r="B354" s="564"/>
      <c r="C354" s="564"/>
      <c r="D354" s="564"/>
      <c r="E354" s="564"/>
      <c r="F354" s="564"/>
      <c r="G354" s="564"/>
      <c r="H354" s="564"/>
      <c r="I354" s="564"/>
      <c r="J354" s="564"/>
      <c r="K354" s="564"/>
      <c r="L354" s="564"/>
      <c r="M354" s="564"/>
      <c r="N354" s="564"/>
      <c r="O354" s="564"/>
      <c r="P354" s="564"/>
      <c r="Q354" s="564"/>
      <c r="R354" s="564"/>
      <c r="S354" s="564"/>
      <c r="T354" s="564"/>
      <c r="U354" s="564"/>
      <c r="V354" s="564"/>
      <c r="W354" s="564"/>
      <c r="X354" s="564"/>
      <c r="Y354" s="564"/>
      <c r="Z354" s="564"/>
      <c r="AA354" s="553"/>
      <c r="AB354" s="553"/>
      <c r="AC354" s="553"/>
    </row>
    <row r="355" spans="1:68" ht="27" customHeight="1" x14ac:dyDescent="0.25">
      <c r="A355" s="54" t="s">
        <v>569</v>
      </c>
      <c r="B355" s="54" t="s">
        <v>570</v>
      </c>
      <c r="C355" s="31">
        <v>4301020178</v>
      </c>
      <c r="D355" s="565">
        <v>4607091383980</v>
      </c>
      <c r="E355" s="566"/>
      <c r="F355" s="558">
        <v>2.5</v>
      </c>
      <c r="G355" s="32">
        <v>6</v>
      </c>
      <c r="H355" s="558">
        <v>15</v>
      </c>
      <c r="I355" s="558">
        <v>15.48</v>
      </c>
      <c r="J355" s="32">
        <v>48</v>
      </c>
      <c r="K355" s="32" t="s">
        <v>105</v>
      </c>
      <c r="L355" s="32" t="s">
        <v>124</v>
      </c>
      <c r="M355" s="33" t="s">
        <v>106</v>
      </c>
      <c r="N355" s="33"/>
      <c r="O355" s="32">
        <v>50</v>
      </c>
      <c r="P355" s="87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76"/>
      <c r="R355" s="576"/>
      <c r="S355" s="576"/>
      <c r="T355" s="577"/>
      <c r="U355" s="34"/>
      <c r="V355" s="34"/>
      <c r="W355" s="35" t="s">
        <v>69</v>
      </c>
      <c r="X355" s="559">
        <v>720</v>
      </c>
      <c r="Y355" s="560">
        <f>IFERROR(IF(X355="",0,CEILING((X355/$H355),1)*$H355),"")</f>
        <v>720</v>
      </c>
      <c r="Z355" s="36">
        <f>IFERROR(IF(Y355=0,"",ROUNDUP(Y355/H355,0)*0.02175),"")</f>
        <v>1.044</v>
      </c>
      <c r="AA355" s="56"/>
      <c r="AB355" s="57"/>
      <c r="AC355" s="407" t="s">
        <v>571</v>
      </c>
      <c r="AG355" s="64"/>
      <c r="AJ355" s="68" t="s">
        <v>126</v>
      </c>
      <c r="AK355" s="68">
        <v>720</v>
      </c>
      <c r="BB355" s="408" t="s">
        <v>1</v>
      </c>
      <c r="BM355" s="64">
        <f>IFERROR(X355*I355/H355,"0")</f>
        <v>743.04000000000008</v>
      </c>
      <c r="BN355" s="64">
        <f>IFERROR(Y355*I355/H355,"0")</f>
        <v>743.04000000000008</v>
      </c>
      <c r="BO355" s="64">
        <f>IFERROR(1/J355*(X355/H355),"0")</f>
        <v>1</v>
      </c>
      <c r="BP355" s="64">
        <f>IFERROR(1/J355*(Y355/H355),"0")</f>
        <v>1</v>
      </c>
    </row>
    <row r="356" spans="1:68" ht="16.5" hidden="1" customHeight="1" x14ac:dyDescent="0.25">
      <c r="A356" s="54" t="s">
        <v>572</v>
      </c>
      <c r="B356" s="54" t="s">
        <v>573</v>
      </c>
      <c r="C356" s="31">
        <v>4301020179</v>
      </c>
      <c r="D356" s="565">
        <v>4607091384178</v>
      </c>
      <c r="E356" s="566"/>
      <c r="F356" s="558">
        <v>0.4</v>
      </c>
      <c r="G356" s="32">
        <v>10</v>
      </c>
      <c r="H356" s="558">
        <v>4</v>
      </c>
      <c r="I356" s="558">
        <v>4.21</v>
      </c>
      <c r="J356" s="32">
        <v>132</v>
      </c>
      <c r="K356" s="32" t="s">
        <v>110</v>
      </c>
      <c r="L356" s="32"/>
      <c r="M356" s="33" t="s">
        <v>106</v>
      </c>
      <c r="N356" s="33"/>
      <c r="O356" s="32">
        <v>50</v>
      </c>
      <c r="P356" s="73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76"/>
      <c r="R356" s="576"/>
      <c r="S356" s="576"/>
      <c r="T356" s="577"/>
      <c r="U356" s="34"/>
      <c r="V356" s="34"/>
      <c r="W356" s="35" t="s">
        <v>69</v>
      </c>
      <c r="X356" s="559">
        <v>0</v>
      </c>
      <c r="Y356" s="560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571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73"/>
      <c r="B357" s="564"/>
      <c r="C357" s="564"/>
      <c r="D357" s="564"/>
      <c r="E357" s="564"/>
      <c r="F357" s="564"/>
      <c r="G357" s="564"/>
      <c r="H357" s="564"/>
      <c r="I357" s="564"/>
      <c r="J357" s="564"/>
      <c r="K357" s="564"/>
      <c r="L357" s="564"/>
      <c r="M357" s="564"/>
      <c r="N357" s="564"/>
      <c r="O357" s="574"/>
      <c r="P357" s="570" t="s">
        <v>71</v>
      </c>
      <c r="Q357" s="571"/>
      <c r="R357" s="571"/>
      <c r="S357" s="571"/>
      <c r="T357" s="571"/>
      <c r="U357" s="571"/>
      <c r="V357" s="572"/>
      <c r="W357" s="37" t="s">
        <v>72</v>
      </c>
      <c r="X357" s="561">
        <f>IFERROR(X355/H355,"0")+IFERROR(X356/H356,"0")</f>
        <v>48</v>
      </c>
      <c r="Y357" s="561">
        <f>IFERROR(Y355/H355,"0")+IFERROR(Y356/H356,"0")</f>
        <v>48</v>
      </c>
      <c r="Z357" s="561">
        <f>IFERROR(IF(Z355="",0,Z355),"0")+IFERROR(IF(Z356="",0,Z356),"0")</f>
        <v>1.044</v>
      </c>
      <c r="AA357" s="562"/>
      <c r="AB357" s="562"/>
      <c r="AC357" s="562"/>
    </row>
    <row r="358" spans="1:68" x14ac:dyDescent="0.2">
      <c r="A358" s="564"/>
      <c r="B358" s="564"/>
      <c r="C358" s="564"/>
      <c r="D358" s="564"/>
      <c r="E358" s="564"/>
      <c r="F358" s="564"/>
      <c r="G358" s="564"/>
      <c r="H358" s="564"/>
      <c r="I358" s="564"/>
      <c r="J358" s="564"/>
      <c r="K358" s="564"/>
      <c r="L358" s="564"/>
      <c r="M358" s="564"/>
      <c r="N358" s="564"/>
      <c r="O358" s="574"/>
      <c r="P358" s="570" t="s">
        <v>71</v>
      </c>
      <c r="Q358" s="571"/>
      <c r="R358" s="571"/>
      <c r="S358" s="571"/>
      <c r="T358" s="571"/>
      <c r="U358" s="571"/>
      <c r="V358" s="572"/>
      <c r="W358" s="37" t="s">
        <v>69</v>
      </c>
      <c r="X358" s="561">
        <f>IFERROR(SUM(X355:X356),"0")</f>
        <v>720</v>
      </c>
      <c r="Y358" s="561">
        <f>IFERROR(SUM(Y355:Y356),"0")</f>
        <v>720</v>
      </c>
      <c r="Z358" s="37"/>
      <c r="AA358" s="562"/>
      <c r="AB358" s="562"/>
      <c r="AC358" s="562"/>
    </row>
    <row r="359" spans="1:68" ht="14.25" hidden="1" customHeight="1" x14ac:dyDescent="0.25">
      <c r="A359" s="563" t="s">
        <v>73</v>
      </c>
      <c r="B359" s="564"/>
      <c r="C359" s="564"/>
      <c r="D359" s="564"/>
      <c r="E359" s="564"/>
      <c r="F359" s="564"/>
      <c r="G359" s="564"/>
      <c r="H359" s="564"/>
      <c r="I359" s="564"/>
      <c r="J359" s="564"/>
      <c r="K359" s="564"/>
      <c r="L359" s="564"/>
      <c r="M359" s="564"/>
      <c r="N359" s="564"/>
      <c r="O359" s="564"/>
      <c r="P359" s="564"/>
      <c r="Q359" s="564"/>
      <c r="R359" s="564"/>
      <c r="S359" s="564"/>
      <c r="T359" s="564"/>
      <c r="U359" s="564"/>
      <c r="V359" s="564"/>
      <c r="W359" s="564"/>
      <c r="X359" s="564"/>
      <c r="Y359" s="564"/>
      <c r="Z359" s="564"/>
      <c r="AA359" s="553"/>
      <c r="AB359" s="553"/>
      <c r="AC359" s="553"/>
    </row>
    <row r="360" spans="1:68" ht="27" hidden="1" customHeight="1" x14ac:dyDescent="0.25">
      <c r="A360" s="54" t="s">
        <v>574</v>
      </c>
      <c r="B360" s="54" t="s">
        <v>575</v>
      </c>
      <c r="C360" s="31">
        <v>4301051903</v>
      </c>
      <c r="D360" s="565">
        <v>4607091383928</v>
      </c>
      <c r="E360" s="566"/>
      <c r="F360" s="558">
        <v>1.5</v>
      </c>
      <c r="G360" s="32">
        <v>6</v>
      </c>
      <c r="H360" s="558">
        <v>9</v>
      </c>
      <c r="I360" s="558">
        <v>9.5250000000000004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76"/>
      <c r="R360" s="576"/>
      <c r="S360" s="576"/>
      <c r="T360" s="577"/>
      <c r="U360" s="34"/>
      <c r="V360" s="34"/>
      <c r="W360" s="35" t="s">
        <v>69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577</v>
      </c>
      <c r="B361" s="54" t="s">
        <v>578</v>
      </c>
      <c r="C361" s="31">
        <v>4301051897</v>
      </c>
      <c r="D361" s="565">
        <v>4607091384260</v>
      </c>
      <c r="E361" s="566"/>
      <c r="F361" s="558">
        <v>1.5</v>
      </c>
      <c r="G361" s="32">
        <v>6</v>
      </c>
      <c r="H361" s="558">
        <v>9</v>
      </c>
      <c r="I361" s="558">
        <v>9.5190000000000001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40</v>
      </c>
      <c r="P361" s="72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76"/>
      <c r="R361" s="576"/>
      <c r="S361" s="576"/>
      <c r="T361" s="577"/>
      <c r="U361" s="34"/>
      <c r="V361" s="34"/>
      <c r="W361" s="35" t="s">
        <v>69</v>
      </c>
      <c r="X361" s="559">
        <v>45</v>
      </c>
      <c r="Y361" s="560">
        <f>IFERROR(IF(X361="",0,CEILING((X361/$H361),1)*$H361),"")</f>
        <v>45</v>
      </c>
      <c r="Z361" s="36">
        <f>IFERROR(IF(Y361=0,"",ROUNDUP(Y361/H361,0)*0.01898),"")</f>
        <v>9.4899999999999998E-2</v>
      </c>
      <c r="AA361" s="56"/>
      <c r="AB361" s="57"/>
      <c r="AC361" s="413" t="s">
        <v>579</v>
      </c>
      <c r="AG361" s="64"/>
      <c r="AJ361" s="68"/>
      <c r="AK361" s="68">
        <v>0</v>
      </c>
      <c r="BB361" s="414" t="s">
        <v>1</v>
      </c>
      <c r="BM361" s="64">
        <f>IFERROR(X361*I361/H361,"0")</f>
        <v>47.594999999999999</v>
      </c>
      <c r="BN361" s="64">
        <f>IFERROR(Y361*I361/H361,"0")</f>
        <v>47.594999999999999</v>
      </c>
      <c r="BO361" s="64">
        <f>IFERROR(1/J361*(X361/H361),"0")</f>
        <v>7.8125E-2</v>
      </c>
      <c r="BP361" s="64">
        <f>IFERROR(1/J361*(Y361/H361),"0")</f>
        <v>7.8125E-2</v>
      </c>
    </row>
    <row r="362" spans="1:68" x14ac:dyDescent="0.2">
      <c r="A362" s="573"/>
      <c r="B362" s="564"/>
      <c r="C362" s="564"/>
      <c r="D362" s="564"/>
      <c r="E362" s="564"/>
      <c r="F362" s="564"/>
      <c r="G362" s="564"/>
      <c r="H362" s="564"/>
      <c r="I362" s="564"/>
      <c r="J362" s="564"/>
      <c r="K362" s="564"/>
      <c r="L362" s="564"/>
      <c r="M362" s="564"/>
      <c r="N362" s="564"/>
      <c r="O362" s="574"/>
      <c r="P362" s="570" t="s">
        <v>71</v>
      </c>
      <c r="Q362" s="571"/>
      <c r="R362" s="571"/>
      <c r="S362" s="571"/>
      <c r="T362" s="571"/>
      <c r="U362" s="571"/>
      <c r="V362" s="572"/>
      <c r="W362" s="37" t="s">
        <v>72</v>
      </c>
      <c r="X362" s="561">
        <f>IFERROR(X360/H360,"0")+IFERROR(X361/H361,"0")</f>
        <v>5</v>
      </c>
      <c r="Y362" s="561">
        <f>IFERROR(Y360/H360,"0")+IFERROR(Y361/H361,"0")</f>
        <v>5</v>
      </c>
      <c r="Z362" s="561">
        <f>IFERROR(IF(Z360="",0,Z360),"0")+IFERROR(IF(Z361="",0,Z361),"0")</f>
        <v>9.4899999999999998E-2</v>
      </c>
      <c r="AA362" s="562"/>
      <c r="AB362" s="562"/>
      <c r="AC362" s="562"/>
    </row>
    <row r="363" spans="1:68" x14ac:dyDescent="0.2">
      <c r="A363" s="564"/>
      <c r="B363" s="564"/>
      <c r="C363" s="564"/>
      <c r="D363" s="564"/>
      <c r="E363" s="564"/>
      <c r="F363" s="564"/>
      <c r="G363" s="564"/>
      <c r="H363" s="564"/>
      <c r="I363" s="564"/>
      <c r="J363" s="564"/>
      <c r="K363" s="564"/>
      <c r="L363" s="564"/>
      <c r="M363" s="564"/>
      <c r="N363" s="564"/>
      <c r="O363" s="574"/>
      <c r="P363" s="570" t="s">
        <v>71</v>
      </c>
      <c r="Q363" s="571"/>
      <c r="R363" s="571"/>
      <c r="S363" s="571"/>
      <c r="T363" s="571"/>
      <c r="U363" s="571"/>
      <c r="V363" s="572"/>
      <c r="W363" s="37" t="s">
        <v>69</v>
      </c>
      <c r="X363" s="561">
        <f>IFERROR(SUM(X360:X361),"0")</f>
        <v>45</v>
      </c>
      <c r="Y363" s="561">
        <f>IFERROR(SUM(Y360:Y361),"0")</f>
        <v>45</v>
      </c>
      <c r="Z363" s="37"/>
      <c r="AA363" s="562"/>
      <c r="AB363" s="562"/>
      <c r="AC363" s="562"/>
    </row>
    <row r="364" spans="1:68" ht="14.25" hidden="1" customHeight="1" x14ac:dyDescent="0.25">
      <c r="A364" s="563" t="s">
        <v>173</v>
      </c>
      <c r="B364" s="564"/>
      <c r="C364" s="564"/>
      <c r="D364" s="564"/>
      <c r="E364" s="564"/>
      <c r="F364" s="564"/>
      <c r="G364" s="564"/>
      <c r="H364" s="564"/>
      <c r="I364" s="564"/>
      <c r="J364" s="564"/>
      <c r="K364" s="564"/>
      <c r="L364" s="564"/>
      <c r="M364" s="564"/>
      <c r="N364" s="564"/>
      <c r="O364" s="564"/>
      <c r="P364" s="564"/>
      <c r="Q364" s="564"/>
      <c r="R364" s="564"/>
      <c r="S364" s="564"/>
      <c r="T364" s="564"/>
      <c r="U364" s="564"/>
      <c r="V364" s="564"/>
      <c r="W364" s="564"/>
      <c r="X364" s="564"/>
      <c r="Y364" s="564"/>
      <c r="Z364" s="564"/>
      <c r="AA364" s="553"/>
      <c r="AB364" s="553"/>
      <c r="AC364" s="553"/>
    </row>
    <row r="365" spans="1:68" ht="27" hidden="1" customHeight="1" x14ac:dyDescent="0.25">
      <c r="A365" s="54" t="s">
        <v>580</v>
      </c>
      <c r="B365" s="54" t="s">
        <v>581</v>
      </c>
      <c r="C365" s="31">
        <v>4301060439</v>
      </c>
      <c r="D365" s="565">
        <v>4607091384673</v>
      </c>
      <c r="E365" s="566"/>
      <c r="F365" s="558">
        <v>1.5</v>
      </c>
      <c r="G365" s="32">
        <v>6</v>
      </c>
      <c r="H365" s="558">
        <v>9</v>
      </c>
      <c r="I365" s="558">
        <v>9.5190000000000001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30</v>
      </c>
      <c r="P365" s="88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76"/>
      <c r="R365" s="576"/>
      <c r="S365" s="576"/>
      <c r="T365" s="577"/>
      <c r="U365" s="34"/>
      <c r="V365" s="34"/>
      <c r="W365" s="35" t="s">
        <v>69</v>
      </c>
      <c r="X365" s="559">
        <v>0</v>
      </c>
      <c r="Y365" s="560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582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573"/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74"/>
      <c r="P366" s="570" t="s">
        <v>71</v>
      </c>
      <c r="Q366" s="571"/>
      <c r="R366" s="571"/>
      <c r="S366" s="571"/>
      <c r="T366" s="571"/>
      <c r="U366" s="571"/>
      <c r="V366" s="572"/>
      <c r="W366" s="37" t="s">
        <v>72</v>
      </c>
      <c r="X366" s="561">
        <f>IFERROR(X365/H365,"0")</f>
        <v>0</v>
      </c>
      <c r="Y366" s="561">
        <f>IFERROR(Y365/H365,"0")</f>
        <v>0</v>
      </c>
      <c r="Z366" s="561">
        <f>IFERROR(IF(Z365="",0,Z365),"0")</f>
        <v>0</v>
      </c>
      <c r="AA366" s="562"/>
      <c r="AB366" s="562"/>
      <c r="AC366" s="562"/>
    </row>
    <row r="367" spans="1:68" hidden="1" x14ac:dyDescent="0.2">
      <c r="A367" s="564"/>
      <c r="B367" s="564"/>
      <c r="C367" s="564"/>
      <c r="D367" s="564"/>
      <c r="E367" s="564"/>
      <c r="F367" s="564"/>
      <c r="G367" s="564"/>
      <c r="H367" s="564"/>
      <c r="I367" s="564"/>
      <c r="J367" s="564"/>
      <c r="K367" s="564"/>
      <c r="L367" s="564"/>
      <c r="M367" s="564"/>
      <c r="N367" s="564"/>
      <c r="O367" s="574"/>
      <c r="P367" s="570" t="s">
        <v>71</v>
      </c>
      <c r="Q367" s="571"/>
      <c r="R367" s="571"/>
      <c r="S367" s="571"/>
      <c r="T367" s="571"/>
      <c r="U367" s="571"/>
      <c r="V367" s="572"/>
      <c r="W367" s="37" t="s">
        <v>69</v>
      </c>
      <c r="X367" s="561">
        <f>IFERROR(SUM(X365:X365),"0")</f>
        <v>0</v>
      </c>
      <c r="Y367" s="561">
        <f>IFERROR(SUM(Y365:Y365),"0")</f>
        <v>0</v>
      </c>
      <c r="Z367" s="37"/>
      <c r="AA367" s="562"/>
      <c r="AB367" s="562"/>
      <c r="AC367" s="562"/>
    </row>
    <row r="368" spans="1:68" ht="16.5" hidden="1" customHeight="1" x14ac:dyDescent="0.25">
      <c r="A368" s="567" t="s">
        <v>583</v>
      </c>
      <c r="B368" s="564"/>
      <c r="C368" s="564"/>
      <c r="D368" s="564"/>
      <c r="E368" s="564"/>
      <c r="F368" s="564"/>
      <c r="G368" s="564"/>
      <c r="H368" s="564"/>
      <c r="I368" s="564"/>
      <c r="J368" s="564"/>
      <c r="K368" s="564"/>
      <c r="L368" s="564"/>
      <c r="M368" s="564"/>
      <c r="N368" s="564"/>
      <c r="O368" s="564"/>
      <c r="P368" s="564"/>
      <c r="Q368" s="564"/>
      <c r="R368" s="564"/>
      <c r="S368" s="564"/>
      <c r="T368" s="564"/>
      <c r="U368" s="564"/>
      <c r="V368" s="564"/>
      <c r="W368" s="564"/>
      <c r="X368" s="564"/>
      <c r="Y368" s="564"/>
      <c r="Z368" s="564"/>
      <c r="AA368" s="554"/>
      <c r="AB368" s="554"/>
      <c r="AC368" s="554"/>
    </row>
    <row r="369" spans="1:68" ht="14.25" hidden="1" customHeight="1" x14ac:dyDescent="0.25">
      <c r="A369" s="563" t="s">
        <v>102</v>
      </c>
      <c r="B369" s="564"/>
      <c r="C369" s="564"/>
      <c r="D369" s="564"/>
      <c r="E369" s="564"/>
      <c r="F369" s="564"/>
      <c r="G369" s="564"/>
      <c r="H369" s="564"/>
      <c r="I369" s="564"/>
      <c r="J369" s="564"/>
      <c r="K369" s="564"/>
      <c r="L369" s="564"/>
      <c r="M369" s="564"/>
      <c r="N369" s="564"/>
      <c r="O369" s="564"/>
      <c r="P369" s="564"/>
      <c r="Q369" s="564"/>
      <c r="R369" s="564"/>
      <c r="S369" s="564"/>
      <c r="T369" s="564"/>
      <c r="U369" s="564"/>
      <c r="V369" s="564"/>
      <c r="W369" s="564"/>
      <c r="X369" s="564"/>
      <c r="Y369" s="564"/>
      <c r="Z369" s="564"/>
      <c r="AA369" s="553"/>
      <c r="AB369" s="553"/>
      <c r="AC369" s="553"/>
    </row>
    <row r="370" spans="1:68" ht="37.5" hidden="1" customHeight="1" x14ac:dyDescent="0.25">
      <c r="A370" s="54" t="s">
        <v>584</v>
      </c>
      <c r="B370" s="54" t="s">
        <v>585</v>
      </c>
      <c r="C370" s="31">
        <v>4301011873</v>
      </c>
      <c r="D370" s="565">
        <v>4680115881907</v>
      </c>
      <c r="E370" s="566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105</v>
      </c>
      <c r="L370" s="32"/>
      <c r="M370" s="33" t="s">
        <v>68</v>
      </c>
      <c r="N370" s="33"/>
      <c r="O370" s="32">
        <v>60</v>
      </c>
      <c r="P370" s="85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76"/>
      <c r="R370" s="576"/>
      <c r="S370" s="576"/>
      <c r="T370" s="577"/>
      <c r="U370" s="34"/>
      <c r="V370" s="34"/>
      <c r="W370" s="35" t="s">
        <v>69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587</v>
      </c>
      <c r="B371" s="54" t="s">
        <v>588</v>
      </c>
      <c r="C371" s="31">
        <v>4301011875</v>
      </c>
      <c r="D371" s="565">
        <v>4680115884885</v>
      </c>
      <c r="E371" s="566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105</v>
      </c>
      <c r="L371" s="32"/>
      <c r="M371" s="33" t="s">
        <v>68</v>
      </c>
      <c r="N371" s="33"/>
      <c r="O371" s="32">
        <v>60</v>
      </c>
      <c r="P371" s="69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76"/>
      <c r="R371" s="576"/>
      <c r="S371" s="576"/>
      <c r="T371" s="577"/>
      <c r="U371" s="34"/>
      <c r="V371" s="34"/>
      <c r="W371" s="35" t="s">
        <v>69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589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590</v>
      </c>
      <c r="B372" s="54" t="s">
        <v>591</v>
      </c>
      <c r="C372" s="31">
        <v>4301011871</v>
      </c>
      <c r="D372" s="565">
        <v>4680115884908</v>
      </c>
      <c r="E372" s="566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110</v>
      </c>
      <c r="L372" s="32"/>
      <c r="M372" s="33" t="s">
        <v>68</v>
      </c>
      <c r="N372" s="33"/>
      <c r="O372" s="32">
        <v>60</v>
      </c>
      <c r="P372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76"/>
      <c r="R372" s="576"/>
      <c r="S372" s="576"/>
      <c r="T372" s="577"/>
      <c r="U372" s="34"/>
      <c r="V372" s="34"/>
      <c r="W372" s="35" t="s">
        <v>69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589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573"/>
      <c r="B373" s="564"/>
      <c r="C373" s="564"/>
      <c r="D373" s="564"/>
      <c r="E373" s="564"/>
      <c r="F373" s="564"/>
      <c r="G373" s="564"/>
      <c r="H373" s="564"/>
      <c r="I373" s="564"/>
      <c r="J373" s="564"/>
      <c r="K373" s="564"/>
      <c r="L373" s="564"/>
      <c r="M373" s="564"/>
      <c r="N373" s="564"/>
      <c r="O373" s="574"/>
      <c r="P373" s="570" t="s">
        <v>71</v>
      </c>
      <c r="Q373" s="571"/>
      <c r="R373" s="571"/>
      <c r="S373" s="571"/>
      <c r="T373" s="571"/>
      <c r="U373" s="571"/>
      <c r="V373" s="572"/>
      <c r="W373" s="37" t="s">
        <v>72</v>
      </c>
      <c r="X373" s="561">
        <f>IFERROR(X370/H370,"0")+IFERROR(X371/H371,"0")+IFERROR(X372/H372,"0")</f>
        <v>0</v>
      </c>
      <c r="Y373" s="561">
        <f>IFERROR(Y370/H370,"0")+IFERROR(Y371/H371,"0")+IFERROR(Y372/H372,"0")</f>
        <v>0</v>
      </c>
      <c r="Z373" s="561">
        <f>IFERROR(IF(Z370="",0,Z370),"0")+IFERROR(IF(Z371="",0,Z371),"0")+IFERROR(IF(Z372="",0,Z372),"0")</f>
        <v>0</v>
      </c>
      <c r="AA373" s="562"/>
      <c r="AB373" s="562"/>
      <c r="AC373" s="562"/>
    </row>
    <row r="374" spans="1:68" hidden="1" x14ac:dyDescent="0.2">
      <c r="A374" s="564"/>
      <c r="B374" s="564"/>
      <c r="C374" s="564"/>
      <c r="D374" s="564"/>
      <c r="E374" s="564"/>
      <c r="F374" s="564"/>
      <c r="G374" s="564"/>
      <c r="H374" s="564"/>
      <c r="I374" s="564"/>
      <c r="J374" s="564"/>
      <c r="K374" s="564"/>
      <c r="L374" s="564"/>
      <c r="M374" s="564"/>
      <c r="N374" s="564"/>
      <c r="O374" s="574"/>
      <c r="P374" s="570" t="s">
        <v>71</v>
      </c>
      <c r="Q374" s="571"/>
      <c r="R374" s="571"/>
      <c r="S374" s="571"/>
      <c r="T374" s="571"/>
      <c r="U374" s="571"/>
      <c r="V374" s="572"/>
      <c r="W374" s="37" t="s">
        <v>69</v>
      </c>
      <c r="X374" s="561">
        <f>IFERROR(SUM(X370:X372),"0")</f>
        <v>0</v>
      </c>
      <c r="Y374" s="561">
        <f>IFERROR(SUM(Y370:Y372),"0")</f>
        <v>0</v>
      </c>
      <c r="Z374" s="37"/>
      <c r="AA374" s="562"/>
      <c r="AB374" s="562"/>
      <c r="AC374" s="562"/>
    </row>
    <row r="375" spans="1:68" ht="14.25" hidden="1" customHeight="1" x14ac:dyDescent="0.25">
      <c r="A375" s="563" t="s">
        <v>64</v>
      </c>
      <c r="B375" s="564"/>
      <c r="C375" s="564"/>
      <c r="D375" s="564"/>
      <c r="E375" s="564"/>
      <c r="F375" s="564"/>
      <c r="G375" s="564"/>
      <c r="H375" s="564"/>
      <c r="I375" s="564"/>
      <c r="J375" s="564"/>
      <c r="K375" s="564"/>
      <c r="L375" s="564"/>
      <c r="M375" s="564"/>
      <c r="N375" s="564"/>
      <c r="O375" s="564"/>
      <c r="P375" s="564"/>
      <c r="Q375" s="564"/>
      <c r="R375" s="564"/>
      <c r="S375" s="564"/>
      <c r="T375" s="564"/>
      <c r="U375" s="564"/>
      <c r="V375" s="564"/>
      <c r="W375" s="564"/>
      <c r="X375" s="564"/>
      <c r="Y375" s="564"/>
      <c r="Z375" s="564"/>
      <c r="AA375" s="553"/>
      <c r="AB375" s="553"/>
      <c r="AC375" s="553"/>
    </row>
    <row r="376" spans="1:68" ht="27" hidden="1" customHeight="1" x14ac:dyDescent="0.25">
      <c r="A376" s="54" t="s">
        <v>592</v>
      </c>
      <c r="B376" s="54" t="s">
        <v>593</v>
      </c>
      <c r="C376" s="31">
        <v>4301031303</v>
      </c>
      <c r="D376" s="565">
        <v>4607091384802</v>
      </c>
      <c r="E376" s="566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110</v>
      </c>
      <c r="L376" s="32"/>
      <c r="M376" s="33" t="s">
        <v>68</v>
      </c>
      <c r="N376" s="33"/>
      <c r="O376" s="32">
        <v>35</v>
      </c>
      <c r="P376" s="66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76"/>
      <c r="R376" s="576"/>
      <c r="S376" s="576"/>
      <c r="T376" s="577"/>
      <c r="U376" s="34"/>
      <c r="V376" s="34"/>
      <c r="W376" s="35" t="s">
        <v>69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594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73"/>
      <c r="B377" s="564"/>
      <c r="C377" s="564"/>
      <c r="D377" s="564"/>
      <c r="E377" s="564"/>
      <c r="F377" s="564"/>
      <c r="G377" s="564"/>
      <c r="H377" s="564"/>
      <c r="I377" s="564"/>
      <c r="J377" s="564"/>
      <c r="K377" s="564"/>
      <c r="L377" s="564"/>
      <c r="M377" s="564"/>
      <c r="N377" s="564"/>
      <c r="O377" s="574"/>
      <c r="P377" s="570" t="s">
        <v>71</v>
      </c>
      <c r="Q377" s="571"/>
      <c r="R377" s="571"/>
      <c r="S377" s="571"/>
      <c r="T377" s="571"/>
      <c r="U377" s="571"/>
      <c r="V377" s="572"/>
      <c r="W377" s="37" t="s">
        <v>72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hidden="1" x14ac:dyDescent="0.2">
      <c r="A378" s="564"/>
      <c r="B378" s="564"/>
      <c r="C378" s="564"/>
      <c r="D378" s="564"/>
      <c r="E378" s="564"/>
      <c r="F378" s="564"/>
      <c r="G378" s="564"/>
      <c r="H378" s="564"/>
      <c r="I378" s="564"/>
      <c r="J378" s="564"/>
      <c r="K378" s="564"/>
      <c r="L378" s="564"/>
      <c r="M378" s="564"/>
      <c r="N378" s="564"/>
      <c r="O378" s="574"/>
      <c r="P378" s="570" t="s">
        <v>71</v>
      </c>
      <c r="Q378" s="571"/>
      <c r="R378" s="571"/>
      <c r="S378" s="571"/>
      <c r="T378" s="571"/>
      <c r="U378" s="571"/>
      <c r="V378" s="572"/>
      <c r="W378" s="37" t="s">
        <v>69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hidden="1" customHeight="1" x14ac:dyDescent="0.25">
      <c r="A379" s="563" t="s">
        <v>73</v>
      </c>
      <c r="B379" s="564"/>
      <c r="C379" s="564"/>
      <c r="D379" s="564"/>
      <c r="E379" s="564"/>
      <c r="F379" s="564"/>
      <c r="G379" s="564"/>
      <c r="H379" s="564"/>
      <c r="I379" s="564"/>
      <c r="J379" s="564"/>
      <c r="K379" s="564"/>
      <c r="L379" s="564"/>
      <c r="M379" s="564"/>
      <c r="N379" s="564"/>
      <c r="O379" s="564"/>
      <c r="P379" s="564"/>
      <c r="Q379" s="564"/>
      <c r="R379" s="564"/>
      <c r="S379" s="564"/>
      <c r="T379" s="564"/>
      <c r="U379" s="564"/>
      <c r="V379" s="564"/>
      <c r="W379" s="564"/>
      <c r="X379" s="564"/>
      <c r="Y379" s="564"/>
      <c r="Z379" s="564"/>
      <c r="AA379" s="553"/>
      <c r="AB379" s="553"/>
      <c r="AC379" s="553"/>
    </row>
    <row r="380" spans="1:68" ht="27" hidden="1" customHeight="1" x14ac:dyDescent="0.25">
      <c r="A380" s="54" t="s">
        <v>595</v>
      </c>
      <c r="B380" s="54" t="s">
        <v>596</v>
      </c>
      <c r="C380" s="31">
        <v>4301051899</v>
      </c>
      <c r="D380" s="565">
        <v>4607091384246</v>
      </c>
      <c r="E380" s="566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105</v>
      </c>
      <c r="L380" s="32"/>
      <c r="M380" s="33" t="s">
        <v>77</v>
      </c>
      <c r="N380" s="33"/>
      <c r="O380" s="32">
        <v>40</v>
      </c>
      <c r="P380" s="74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76"/>
      <c r="R380" s="576"/>
      <c r="S380" s="576"/>
      <c r="T380" s="577"/>
      <c r="U380" s="34"/>
      <c r="V380" s="34"/>
      <c r="W380" s="35" t="s">
        <v>69</v>
      </c>
      <c r="X380" s="559">
        <v>0</v>
      </c>
      <c r="Y380" s="56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5" t="s">
        <v>597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598</v>
      </c>
      <c r="B381" s="54" t="s">
        <v>599</v>
      </c>
      <c r="C381" s="31">
        <v>4301051660</v>
      </c>
      <c r="D381" s="565">
        <v>4607091384253</v>
      </c>
      <c r="E381" s="566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76</v>
      </c>
      <c r="L381" s="32"/>
      <c r="M381" s="33" t="s">
        <v>77</v>
      </c>
      <c r="N381" s="33"/>
      <c r="O381" s="32">
        <v>40</v>
      </c>
      <c r="P381" s="6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76"/>
      <c r="R381" s="576"/>
      <c r="S381" s="576"/>
      <c r="T381" s="577"/>
      <c r="U381" s="34"/>
      <c r="V381" s="34"/>
      <c r="W381" s="35" t="s">
        <v>69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597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573"/>
      <c r="B382" s="564"/>
      <c r="C382" s="564"/>
      <c r="D382" s="564"/>
      <c r="E382" s="564"/>
      <c r="F382" s="564"/>
      <c r="G382" s="564"/>
      <c r="H382" s="564"/>
      <c r="I382" s="564"/>
      <c r="J382" s="564"/>
      <c r="K382" s="564"/>
      <c r="L382" s="564"/>
      <c r="M382" s="564"/>
      <c r="N382" s="564"/>
      <c r="O382" s="574"/>
      <c r="P382" s="570" t="s">
        <v>71</v>
      </c>
      <c r="Q382" s="571"/>
      <c r="R382" s="571"/>
      <c r="S382" s="571"/>
      <c r="T382" s="571"/>
      <c r="U382" s="571"/>
      <c r="V382" s="572"/>
      <c r="W382" s="37" t="s">
        <v>72</v>
      </c>
      <c r="X382" s="561">
        <f>IFERROR(X380/H380,"0")+IFERROR(X381/H381,"0")</f>
        <v>0</v>
      </c>
      <c r="Y382" s="561">
        <f>IFERROR(Y380/H380,"0")+IFERROR(Y381/H381,"0")</f>
        <v>0</v>
      </c>
      <c r="Z382" s="561">
        <f>IFERROR(IF(Z380="",0,Z380),"0")+IFERROR(IF(Z381="",0,Z381),"0")</f>
        <v>0</v>
      </c>
      <c r="AA382" s="562"/>
      <c r="AB382" s="562"/>
      <c r="AC382" s="562"/>
    </row>
    <row r="383" spans="1:68" hidden="1" x14ac:dyDescent="0.2">
      <c r="A383" s="564"/>
      <c r="B383" s="564"/>
      <c r="C383" s="564"/>
      <c r="D383" s="564"/>
      <c r="E383" s="564"/>
      <c r="F383" s="564"/>
      <c r="G383" s="564"/>
      <c r="H383" s="564"/>
      <c r="I383" s="564"/>
      <c r="J383" s="564"/>
      <c r="K383" s="564"/>
      <c r="L383" s="564"/>
      <c r="M383" s="564"/>
      <c r="N383" s="564"/>
      <c r="O383" s="574"/>
      <c r="P383" s="570" t="s">
        <v>71</v>
      </c>
      <c r="Q383" s="571"/>
      <c r="R383" s="571"/>
      <c r="S383" s="571"/>
      <c r="T383" s="571"/>
      <c r="U383" s="571"/>
      <c r="V383" s="572"/>
      <c r="W383" s="37" t="s">
        <v>69</v>
      </c>
      <c r="X383" s="561">
        <f>IFERROR(SUM(X380:X381),"0")</f>
        <v>0</v>
      </c>
      <c r="Y383" s="561">
        <f>IFERROR(SUM(Y380:Y381),"0")</f>
        <v>0</v>
      </c>
      <c r="Z383" s="37"/>
      <c r="AA383" s="562"/>
      <c r="AB383" s="562"/>
      <c r="AC383" s="562"/>
    </row>
    <row r="384" spans="1:68" ht="14.25" hidden="1" customHeight="1" x14ac:dyDescent="0.25">
      <c r="A384" s="563" t="s">
        <v>173</v>
      </c>
      <c r="B384" s="564"/>
      <c r="C384" s="564"/>
      <c r="D384" s="564"/>
      <c r="E384" s="564"/>
      <c r="F384" s="564"/>
      <c r="G384" s="564"/>
      <c r="H384" s="564"/>
      <c r="I384" s="564"/>
      <c r="J384" s="564"/>
      <c r="K384" s="564"/>
      <c r="L384" s="564"/>
      <c r="M384" s="564"/>
      <c r="N384" s="564"/>
      <c r="O384" s="564"/>
      <c r="P384" s="564"/>
      <c r="Q384" s="564"/>
      <c r="R384" s="564"/>
      <c r="S384" s="564"/>
      <c r="T384" s="564"/>
      <c r="U384" s="564"/>
      <c r="V384" s="564"/>
      <c r="W384" s="564"/>
      <c r="X384" s="564"/>
      <c r="Y384" s="564"/>
      <c r="Z384" s="564"/>
      <c r="AA384" s="553"/>
      <c r="AB384" s="553"/>
      <c r="AC384" s="553"/>
    </row>
    <row r="385" spans="1:68" ht="27" hidden="1" customHeight="1" x14ac:dyDescent="0.25">
      <c r="A385" s="54" t="s">
        <v>600</v>
      </c>
      <c r="B385" s="54" t="s">
        <v>601</v>
      </c>
      <c r="C385" s="31">
        <v>4301060441</v>
      </c>
      <c r="D385" s="565">
        <v>4607091389357</v>
      </c>
      <c r="E385" s="566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88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76"/>
      <c r="R385" s="576"/>
      <c r="S385" s="576"/>
      <c r="T385" s="577"/>
      <c r="U385" s="34"/>
      <c r="V385" s="34"/>
      <c r="W385" s="35" t="s">
        <v>69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602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73"/>
      <c r="B386" s="564"/>
      <c r="C386" s="564"/>
      <c r="D386" s="564"/>
      <c r="E386" s="564"/>
      <c r="F386" s="564"/>
      <c r="G386" s="564"/>
      <c r="H386" s="564"/>
      <c r="I386" s="564"/>
      <c r="J386" s="564"/>
      <c r="K386" s="564"/>
      <c r="L386" s="564"/>
      <c r="M386" s="564"/>
      <c r="N386" s="564"/>
      <c r="O386" s="574"/>
      <c r="P386" s="570" t="s">
        <v>71</v>
      </c>
      <c r="Q386" s="571"/>
      <c r="R386" s="571"/>
      <c r="S386" s="571"/>
      <c r="T386" s="571"/>
      <c r="U386" s="571"/>
      <c r="V386" s="572"/>
      <c r="W386" s="37" t="s">
        <v>72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hidden="1" x14ac:dyDescent="0.2">
      <c r="A387" s="564"/>
      <c r="B387" s="564"/>
      <c r="C387" s="564"/>
      <c r="D387" s="564"/>
      <c r="E387" s="564"/>
      <c r="F387" s="564"/>
      <c r="G387" s="564"/>
      <c r="H387" s="564"/>
      <c r="I387" s="564"/>
      <c r="J387" s="564"/>
      <c r="K387" s="564"/>
      <c r="L387" s="564"/>
      <c r="M387" s="564"/>
      <c r="N387" s="564"/>
      <c r="O387" s="574"/>
      <c r="P387" s="570" t="s">
        <v>71</v>
      </c>
      <c r="Q387" s="571"/>
      <c r="R387" s="571"/>
      <c r="S387" s="571"/>
      <c r="T387" s="571"/>
      <c r="U387" s="571"/>
      <c r="V387" s="572"/>
      <c r="W387" s="37" t="s">
        <v>69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hidden="1" customHeight="1" x14ac:dyDescent="0.2">
      <c r="A388" s="638" t="s">
        <v>603</v>
      </c>
      <c r="B388" s="639"/>
      <c r="C388" s="639"/>
      <c r="D388" s="639"/>
      <c r="E388" s="639"/>
      <c r="F388" s="639"/>
      <c r="G388" s="639"/>
      <c r="H388" s="639"/>
      <c r="I388" s="639"/>
      <c r="J388" s="639"/>
      <c r="K388" s="639"/>
      <c r="L388" s="639"/>
      <c r="M388" s="639"/>
      <c r="N388" s="639"/>
      <c r="O388" s="639"/>
      <c r="P388" s="639"/>
      <c r="Q388" s="639"/>
      <c r="R388" s="639"/>
      <c r="S388" s="639"/>
      <c r="T388" s="639"/>
      <c r="U388" s="639"/>
      <c r="V388" s="639"/>
      <c r="W388" s="639"/>
      <c r="X388" s="639"/>
      <c r="Y388" s="639"/>
      <c r="Z388" s="639"/>
      <c r="AA388" s="48"/>
      <c r="AB388" s="48"/>
      <c r="AC388" s="48"/>
    </row>
    <row r="389" spans="1:68" ht="16.5" hidden="1" customHeight="1" x14ac:dyDescent="0.25">
      <c r="A389" s="567" t="s">
        <v>604</v>
      </c>
      <c r="B389" s="564"/>
      <c r="C389" s="564"/>
      <c r="D389" s="564"/>
      <c r="E389" s="564"/>
      <c r="F389" s="564"/>
      <c r="G389" s="564"/>
      <c r="H389" s="564"/>
      <c r="I389" s="564"/>
      <c r="J389" s="564"/>
      <c r="K389" s="564"/>
      <c r="L389" s="564"/>
      <c r="M389" s="564"/>
      <c r="N389" s="564"/>
      <c r="O389" s="564"/>
      <c r="P389" s="564"/>
      <c r="Q389" s="564"/>
      <c r="R389" s="564"/>
      <c r="S389" s="564"/>
      <c r="T389" s="564"/>
      <c r="U389" s="564"/>
      <c r="V389" s="564"/>
      <c r="W389" s="564"/>
      <c r="X389" s="564"/>
      <c r="Y389" s="564"/>
      <c r="Z389" s="564"/>
      <c r="AA389" s="554"/>
      <c r="AB389" s="554"/>
      <c r="AC389" s="554"/>
    </row>
    <row r="390" spans="1:68" ht="14.25" hidden="1" customHeight="1" x14ac:dyDescent="0.25">
      <c r="A390" s="563" t="s">
        <v>64</v>
      </c>
      <c r="B390" s="564"/>
      <c r="C390" s="564"/>
      <c r="D390" s="564"/>
      <c r="E390" s="564"/>
      <c r="F390" s="564"/>
      <c r="G390" s="564"/>
      <c r="H390" s="564"/>
      <c r="I390" s="564"/>
      <c r="J390" s="564"/>
      <c r="K390" s="564"/>
      <c r="L390" s="564"/>
      <c r="M390" s="564"/>
      <c r="N390" s="564"/>
      <c r="O390" s="564"/>
      <c r="P390" s="564"/>
      <c r="Q390" s="564"/>
      <c r="R390" s="564"/>
      <c r="S390" s="564"/>
      <c r="T390" s="564"/>
      <c r="U390" s="564"/>
      <c r="V390" s="564"/>
      <c r="W390" s="564"/>
      <c r="X390" s="564"/>
      <c r="Y390" s="564"/>
      <c r="Z390" s="564"/>
      <c r="AA390" s="553"/>
      <c r="AB390" s="553"/>
      <c r="AC390" s="553"/>
    </row>
    <row r="391" spans="1:68" ht="27" hidden="1" customHeight="1" x14ac:dyDescent="0.25">
      <c r="A391" s="54" t="s">
        <v>605</v>
      </c>
      <c r="B391" s="54" t="s">
        <v>606</v>
      </c>
      <c r="C391" s="31">
        <v>4301031405</v>
      </c>
      <c r="D391" s="565">
        <v>4680115886100</v>
      </c>
      <c r="E391" s="566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110</v>
      </c>
      <c r="L391" s="32"/>
      <c r="M391" s="33" t="s">
        <v>68</v>
      </c>
      <c r="N391" s="33"/>
      <c r="O391" s="32">
        <v>50</v>
      </c>
      <c r="P391" s="58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76"/>
      <c r="R391" s="576"/>
      <c r="S391" s="576"/>
      <c r="T391" s="577"/>
      <c r="U391" s="34"/>
      <c r="V391" s="34"/>
      <c r="W391" s="35" t="s">
        <v>69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hidden="1" customHeight="1" x14ac:dyDescent="0.25">
      <c r="A392" s="54" t="s">
        <v>608</v>
      </c>
      <c r="B392" s="54" t="s">
        <v>609</v>
      </c>
      <c r="C392" s="31">
        <v>4301031382</v>
      </c>
      <c r="D392" s="565">
        <v>4680115886117</v>
      </c>
      <c r="E392" s="566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110</v>
      </c>
      <c r="L392" s="32"/>
      <c r="M392" s="33" t="s">
        <v>68</v>
      </c>
      <c r="N392" s="33"/>
      <c r="O392" s="32">
        <v>50</v>
      </c>
      <c r="P392" s="59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76"/>
      <c r="R392" s="576"/>
      <c r="S392" s="576"/>
      <c r="T392" s="577"/>
      <c r="U392" s="34"/>
      <c r="V392" s="34"/>
      <c r="W392" s="35" t="s">
        <v>69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610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608</v>
      </c>
      <c r="B393" s="54" t="s">
        <v>611</v>
      </c>
      <c r="C393" s="31">
        <v>4301031406</v>
      </c>
      <c r="D393" s="565">
        <v>4680115886117</v>
      </c>
      <c r="E393" s="566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110</v>
      </c>
      <c r="L393" s="32"/>
      <c r="M393" s="33" t="s">
        <v>68</v>
      </c>
      <c r="N393" s="33"/>
      <c r="O393" s="32">
        <v>50</v>
      </c>
      <c r="P393" s="74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76"/>
      <c r="R393" s="576"/>
      <c r="S393" s="576"/>
      <c r="T393" s="577"/>
      <c r="U393" s="34"/>
      <c r="V393" s="34"/>
      <c r="W393" s="35" t="s">
        <v>69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610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612</v>
      </c>
      <c r="B394" s="54" t="s">
        <v>613</v>
      </c>
      <c r="C394" s="31">
        <v>4301031402</v>
      </c>
      <c r="D394" s="565">
        <v>4680115886124</v>
      </c>
      <c r="E394" s="566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110</v>
      </c>
      <c r="L394" s="32"/>
      <c r="M394" s="33" t="s">
        <v>68</v>
      </c>
      <c r="N394" s="33"/>
      <c r="O394" s="32">
        <v>50</v>
      </c>
      <c r="P394" s="62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76"/>
      <c r="R394" s="576"/>
      <c r="S394" s="576"/>
      <c r="T394" s="577"/>
      <c r="U394" s="34"/>
      <c r="V394" s="34"/>
      <c r="W394" s="35" t="s">
        <v>69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614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615</v>
      </c>
      <c r="B395" s="54" t="s">
        <v>616</v>
      </c>
      <c r="C395" s="31">
        <v>4301031366</v>
      </c>
      <c r="D395" s="565">
        <v>4680115883147</v>
      </c>
      <c r="E395" s="566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6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76"/>
      <c r="R395" s="576"/>
      <c r="S395" s="576"/>
      <c r="T395" s="577"/>
      <c r="U395" s="34"/>
      <c r="V395" s="34"/>
      <c r="W395" s="35" t="s">
        <v>69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607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hidden="1" customHeight="1" x14ac:dyDescent="0.25">
      <c r="A396" s="54" t="s">
        <v>617</v>
      </c>
      <c r="B396" s="54" t="s">
        <v>618</v>
      </c>
      <c r="C396" s="31">
        <v>4301031362</v>
      </c>
      <c r="D396" s="565">
        <v>4607091384338</v>
      </c>
      <c r="E396" s="566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0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76"/>
      <c r="R396" s="576"/>
      <c r="S396" s="576"/>
      <c r="T396" s="577"/>
      <c r="U396" s="34"/>
      <c r="V396" s="34"/>
      <c r="W396" s="35" t="s">
        <v>69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607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hidden="1" customHeight="1" x14ac:dyDescent="0.25">
      <c r="A397" s="54" t="s">
        <v>619</v>
      </c>
      <c r="B397" s="54" t="s">
        <v>620</v>
      </c>
      <c r="C397" s="31">
        <v>4301031361</v>
      </c>
      <c r="D397" s="565">
        <v>4607091389524</v>
      </c>
      <c r="E397" s="566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76"/>
      <c r="R397" s="576"/>
      <c r="S397" s="576"/>
      <c r="T397" s="577"/>
      <c r="U397" s="34"/>
      <c r="V397" s="34"/>
      <c r="W397" s="35" t="s">
        <v>69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621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622</v>
      </c>
      <c r="B398" s="54" t="s">
        <v>623</v>
      </c>
      <c r="C398" s="31">
        <v>4301031364</v>
      </c>
      <c r="D398" s="565">
        <v>4680115883161</v>
      </c>
      <c r="E398" s="566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76"/>
      <c r="R398" s="576"/>
      <c r="S398" s="576"/>
      <c r="T398" s="577"/>
      <c r="U398" s="34"/>
      <c r="V398" s="34"/>
      <c r="W398" s="35" t="s">
        <v>69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624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hidden="1" customHeight="1" x14ac:dyDescent="0.25">
      <c r="A399" s="54" t="s">
        <v>625</v>
      </c>
      <c r="B399" s="54" t="s">
        <v>626</v>
      </c>
      <c r="C399" s="31">
        <v>4301031358</v>
      </c>
      <c r="D399" s="565">
        <v>4607091389531</v>
      </c>
      <c r="E399" s="566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76"/>
      <c r="R399" s="576"/>
      <c r="S399" s="576"/>
      <c r="T399" s="577"/>
      <c r="U399" s="34"/>
      <c r="V399" s="34"/>
      <c r="W399" s="35" t="s">
        <v>69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627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hidden="1" customHeight="1" x14ac:dyDescent="0.25">
      <c r="A400" s="54" t="s">
        <v>628</v>
      </c>
      <c r="B400" s="54" t="s">
        <v>629</v>
      </c>
      <c r="C400" s="31">
        <v>4301031360</v>
      </c>
      <c r="D400" s="565">
        <v>4607091384345</v>
      </c>
      <c r="E400" s="566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76"/>
      <c r="R400" s="576"/>
      <c r="S400" s="576"/>
      <c r="T400" s="577"/>
      <c r="U400" s="34"/>
      <c r="V400" s="34"/>
      <c r="W400" s="35" t="s">
        <v>69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624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hidden="1" x14ac:dyDescent="0.2">
      <c r="A401" s="573"/>
      <c r="B401" s="564"/>
      <c r="C401" s="564"/>
      <c r="D401" s="564"/>
      <c r="E401" s="564"/>
      <c r="F401" s="564"/>
      <c r="G401" s="564"/>
      <c r="H401" s="564"/>
      <c r="I401" s="564"/>
      <c r="J401" s="564"/>
      <c r="K401" s="564"/>
      <c r="L401" s="564"/>
      <c r="M401" s="564"/>
      <c r="N401" s="564"/>
      <c r="O401" s="574"/>
      <c r="P401" s="570" t="s">
        <v>71</v>
      </c>
      <c r="Q401" s="571"/>
      <c r="R401" s="571"/>
      <c r="S401" s="571"/>
      <c r="T401" s="571"/>
      <c r="U401" s="571"/>
      <c r="V401" s="572"/>
      <c r="W401" s="37" t="s">
        <v>72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hidden="1" x14ac:dyDescent="0.2">
      <c r="A402" s="564"/>
      <c r="B402" s="564"/>
      <c r="C402" s="564"/>
      <c r="D402" s="564"/>
      <c r="E402" s="564"/>
      <c r="F402" s="564"/>
      <c r="G402" s="564"/>
      <c r="H402" s="564"/>
      <c r="I402" s="564"/>
      <c r="J402" s="564"/>
      <c r="K402" s="564"/>
      <c r="L402" s="564"/>
      <c r="M402" s="564"/>
      <c r="N402" s="564"/>
      <c r="O402" s="574"/>
      <c r="P402" s="570" t="s">
        <v>71</v>
      </c>
      <c r="Q402" s="571"/>
      <c r="R402" s="571"/>
      <c r="S402" s="571"/>
      <c r="T402" s="571"/>
      <c r="U402" s="571"/>
      <c r="V402" s="572"/>
      <c r="W402" s="37" t="s">
        <v>69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hidden="1" customHeight="1" x14ac:dyDescent="0.25">
      <c r="A403" s="563" t="s">
        <v>73</v>
      </c>
      <c r="B403" s="564"/>
      <c r="C403" s="564"/>
      <c r="D403" s="564"/>
      <c r="E403" s="564"/>
      <c r="F403" s="564"/>
      <c r="G403" s="564"/>
      <c r="H403" s="564"/>
      <c r="I403" s="564"/>
      <c r="J403" s="564"/>
      <c r="K403" s="564"/>
      <c r="L403" s="564"/>
      <c r="M403" s="564"/>
      <c r="N403" s="564"/>
      <c r="O403" s="564"/>
      <c r="P403" s="564"/>
      <c r="Q403" s="564"/>
      <c r="R403" s="564"/>
      <c r="S403" s="564"/>
      <c r="T403" s="564"/>
      <c r="U403" s="564"/>
      <c r="V403" s="564"/>
      <c r="W403" s="564"/>
      <c r="X403" s="564"/>
      <c r="Y403" s="564"/>
      <c r="Z403" s="564"/>
      <c r="AA403" s="553"/>
      <c r="AB403" s="553"/>
      <c r="AC403" s="553"/>
    </row>
    <row r="404" spans="1:68" ht="27" hidden="1" customHeight="1" x14ac:dyDescent="0.25">
      <c r="A404" s="54" t="s">
        <v>630</v>
      </c>
      <c r="B404" s="54" t="s">
        <v>631</v>
      </c>
      <c r="C404" s="31">
        <v>4301051284</v>
      </c>
      <c r="D404" s="565">
        <v>4607091384352</v>
      </c>
      <c r="E404" s="566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110</v>
      </c>
      <c r="L404" s="32"/>
      <c r="M404" s="33" t="s">
        <v>77</v>
      </c>
      <c r="N404" s="33"/>
      <c r="O404" s="32">
        <v>45</v>
      </c>
      <c r="P404" s="6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76"/>
      <c r="R404" s="576"/>
      <c r="S404" s="576"/>
      <c r="T404" s="577"/>
      <c r="U404" s="34"/>
      <c r="V404" s="34"/>
      <c r="W404" s="35" t="s">
        <v>69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632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633</v>
      </c>
      <c r="B405" s="54" t="s">
        <v>634</v>
      </c>
      <c r="C405" s="31">
        <v>4301051431</v>
      </c>
      <c r="D405" s="565">
        <v>4607091389654</v>
      </c>
      <c r="E405" s="566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76</v>
      </c>
      <c r="L405" s="32"/>
      <c r="M405" s="33" t="s">
        <v>77</v>
      </c>
      <c r="N405" s="33"/>
      <c r="O405" s="32">
        <v>45</v>
      </c>
      <c r="P405" s="6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76"/>
      <c r="R405" s="576"/>
      <c r="S405" s="576"/>
      <c r="T405" s="577"/>
      <c r="U405" s="34"/>
      <c r="V405" s="34"/>
      <c r="W405" s="35" t="s">
        <v>69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635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573"/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74"/>
      <c r="P406" s="570" t="s">
        <v>71</v>
      </c>
      <c r="Q406" s="571"/>
      <c r="R406" s="571"/>
      <c r="S406" s="571"/>
      <c r="T406" s="571"/>
      <c r="U406" s="571"/>
      <c r="V406" s="572"/>
      <c r="W406" s="37" t="s">
        <v>72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hidden="1" x14ac:dyDescent="0.2">
      <c r="A407" s="564"/>
      <c r="B407" s="564"/>
      <c r="C407" s="564"/>
      <c r="D407" s="564"/>
      <c r="E407" s="564"/>
      <c r="F407" s="564"/>
      <c r="G407" s="564"/>
      <c r="H407" s="564"/>
      <c r="I407" s="564"/>
      <c r="J407" s="564"/>
      <c r="K407" s="564"/>
      <c r="L407" s="564"/>
      <c r="M407" s="564"/>
      <c r="N407" s="564"/>
      <c r="O407" s="574"/>
      <c r="P407" s="570" t="s">
        <v>71</v>
      </c>
      <c r="Q407" s="571"/>
      <c r="R407" s="571"/>
      <c r="S407" s="571"/>
      <c r="T407" s="571"/>
      <c r="U407" s="571"/>
      <c r="V407" s="572"/>
      <c r="W407" s="37" t="s">
        <v>69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hidden="1" customHeight="1" x14ac:dyDescent="0.25">
      <c r="A408" s="567" t="s">
        <v>636</v>
      </c>
      <c r="B408" s="564"/>
      <c r="C408" s="564"/>
      <c r="D408" s="564"/>
      <c r="E408" s="564"/>
      <c r="F408" s="564"/>
      <c r="G408" s="564"/>
      <c r="H408" s="564"/>
      <c r="I408" s="564"/>
      <c r="J408" s="564"/>
      <c r="K408" s="564"/>
      <c r="L408" s="564"/>
      <c r="M408" s="564"/>
      <c r="N408" s="564"/>
      <c r="O408" s="564"/>
      <c r="P408" s="564"/>
      <c r="Q408" s="564"/>
      <c r="R408" s="564"/>
      <c r="S408" s="564"/>
      <c r="T408" s="564"/>
      <c r="U408" s="564"/>
      <c r="V408" s="564"/>
      <c r="W408" s="564"/>
      <c r="X408" s="564"/>
      <c r="Y408" s="564"/>
      <c r="Z408" s="564"/>
      <c r="AA408" s="554"/>
      <c r="AB408" s="554"/>
      <c r="AC408" s="554"/>
    </row>
    <row r="409" spans="1:68" ht="14.25" hidden="1" customHeight="1" x14ac:dyDescent="0.25">
      <c r="A409" s="563" t="s">
        <v>138</v>
      </c>
      <c r="B409" s="564"/>
      <c r="C409" s="564"/>
      <c r="D409" s="564"/>
      <c r="E409" s="564"/>
      <c r="F409" s="564"/>
      <c r="G409" s="564"/>
      <c r="H409" s="564"/>
      <c r="I409" s="564"/>
      <c r="J409" s="564"/>
      <c r="K409" s="564"/>
      <c r="L409" s="564"/>
      <c r="M409" s="564"/>
      <c r="N409" s="564"/>
      <c r="O409" s="564"/>
      <c r="P409" s="564"/>
      <c r="Q409" s="564"/>
      <c r="R409" s="564"/>
      <c r="S409" s="564"/>
      <c r="T409" s="564"/>
      <c r="U409" s="564"/>
      <c r="V409" s="564"/>
      <c r="W409" s="564"/>
      <c r="X409" s="564"/>
      <c r="Y409" s="564"/>
      <c r="Z409" s="564"/>
      <c r="AA409" s="553"/>
      <c r="AB409" s="553"/>
      <c r="AC409" s="553"/>
    </row>
    <row r="410" spans="1:68" ht="27" hidden="1" customHeight="1" x14ac:dyDescent="0.25">
      <c r="A410" s="54" t="s">
        <v>637</v>
      </c>
      <c r="B410" s="54" t="s">
        <v>638</v>
      </c>
      <c r="C410" s="31">
        <v>4301020319</v>
      </c>
      <c r="D410" s="565">
        <v>4680115885240</v>
      </c>
      <c r="E410" s="566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85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76"/>
      <c r="R410" s="576"/>
      <c r="S410" s="576"/>
      <c r="T410" s="577"/>
      <c r="U410" s="34"/>
      <c r="V410" s="34"/>
      <c r="W410" s="35" t="s">
        <v>69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639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73"/>
      <c r="B411" s="564"/>
      <c r="C411" s="564"/>
      <c r="D411" s="564"/>
      <c r="E411" s="564"/>
      <c r="F411" s="564"/>
      <c r="G411" s="564"/>
      <c r="H411" s="564"/>
      <c r="I411" s="564"/>
      <c r="J411" s="564"/>
      <c r="K411" s="564"/>
      <c r="L411" s="564"/>
      <c r="M411" s="564"/>
      <c r="N411" s="564"/>
      <c r="O411" s="574"/>
      <c r="P411" s="570" t="s">
        <v>71</v>
      </c>
      <c r="Q411" s="571"/>
      <c r="R411" s="571"/>
      <c r="S411" s="571"/>
      <c r="T411" s="571"/>
      <c r="U411" s="571"/>
      <c r="V411" s="572"/>
      <c r="W411" s="37" t="s">
        <v>72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hidden="1" x14ac:dyDescent="0.2">
      <c r="A412" s="564"/>
      <c r="B412" s="564"/>
      <c r="C412" s="564"/>
      <c r="D412" s="564"/>
      <c r="E412" s="564"/>
      <c r="F412" s="564"/>
      <c r="G412" s="564"/>
      <c r="H412" s="564"/>
      <c r="I412" s="564"/>
      <c r="J412" s="564"/>
      <c r="K412" s="564"/>
      <c r="L412" s="564"/>
      <c r="M412" s="564"/>
      <c r="N412" s="564"/>
      <c r="O412" s="574"/>
      <c r="P412" s="570" t="s">
        <v>71</v>
      </c>
      <c r="Q412" s="571"/>
      <c r="R412" s="571"/>
      <c r="S412" s="571"/>
      <c r="T412" s="571"/>
      <c r="U412" s="571"/>
      <c r="V412" s="572"/>
      <c r="W412" s="37" t="s">
        <v>69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hidden="1" customHeight="1" x14ac:dyDescent="0.25">
      <c r="A413" s="563" t="s">
        <v>64</v>
      </c>
      <c r="B413" s="564"/>
      <c r="C413" s="564"/>
      <c r="D413" s="564"/>
      <c r="E413" s="564"/>
      <c r="F413" s="564"/>
      <c r="G413" s="564"/>
      <c r="H413" s="564"/>
      <c r="I413" s="564"/>
      <c r="J413" s="564"/>
      <c r="K413" s="564"/>
      <c r="L413" s="564"/>
      <c r="M413" s="564"/>
      <c r="N413" s="564"/>
      <c r="O413" s="564"/>
      <c r="P413" s="564"/>
      <c r="Q413" s="564"/>
      <c r="R413" s="564"/>
      <c r="S413" s="564"/>
      <c r="T413" s="564"/>
      <c r="U413" s="564"/>
      <c r="V413" s="564"/>
      <c r="W413" s="564"/>
      <c r="X413" s="564"/>
      <c r="Y413" s="564"/>
      <c r="Z413" s="564"/>
      <c r="AA413" s="553"/>
      <c r="AB413" s="553"/>
      <c r="AC413" s="553"/>
    </row>
    <row r="414" spans="1:68" ht="27" hidden="1" customHeight="1" x14ac:dyDescent="0.25">
      <c r="A414" s="54" t="s">
        <v>640</v>
      </c>
      <c r="B414" s="54" t="s">
        <v>641</v>
      </c>
      <c r="C414" s="31">
        <v>4301031403</v>
      </c>
      <c r="D414" s="565">
        <v>4680115886094</v>
      </c>
      <c r="E414" s="566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110</v>
      </c>
      <c r="L414" s="32"/>
      <c r="M414" s="33" t="s">
        <v>106</v>
      </c>
      <c r="N414" s="33"/>
      <c r="O414" s="32">
        <v>50</v>
      </c>
      <c r="P414" s="65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76"/>
      <c r="R414" s="576"/>
      <c r="S414" s="576"/>
      <c r="T414" s="577"/>
      <c r="U414" s="34"/>
      <c r="V414" s="34"/>
      <c r="W414" s="35" t="s">
        <v>69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642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643</v>
      </c>
      <c r="B415" s="54" t="s">
        <v>644</v>
      </c>
      <c r="C415" s="31">
        <v>4301031363</v>
      </c>
      <c r="D415" s="565">
        <v>4607091389425</v>
      </c>
      <c r="E415" s="566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7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76"/>
      <c r="R415" s="576"/>
      <c r="S415" s="576"/>
      <c r="T415" s="577"/>
      <c r="U415" s="34"/>
      <c r="V415" s="34"/>
      <c r="W415" s="35" t="s">
        <v>69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646</v>
      </c>
      <c r="B416" s="54" t="s">
        <v>647</v>
      </c>
      <c r="C416" s="31">
        <v>4301031373</v>
      </c>
      <c r="D416" s="565">
        <v>4680115880771</v>
      </c>
      <c r="E416" s="566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7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76"/>
      <c r="R416" s="576"/>
      <c r="S416" s="576"/>
      <c r="T416" s="577"/>
      <c r="U416" s="34"/>
      <c r="V416" s="34"/>
      <c r="W416" s="35" t="s">
        <v>69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648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649</v>
      </c>
      <c r="B417" s="54" t="s">
        <v>650</v>
      </c>
      <c r="C417" s="31">
        <v>4301031359</v>
      </c>
      <c r="D417" s="565">
        <v>4607091389500</v>
      </c>
      <c r="E417" s="566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7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76"/>
      <c r="R417" s="576"/>
      <c r="S417" s="576"/>
      <c r="T417" s="577"/>
      <c r="U417" s="34"/>
      <c r="V417" s="34"/>
      <c r="W417" s="35" t="s">
        <v>69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648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73"/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74"/>
      <c r="P418" s="570" t="s">
        <v>71</v>
      </c>
      <c r="Q418" s="571"/>
      <c r="R418" s="571"/>
      <c r="S418" s="571"/>
      <c r="T418" s="571"/>
      <c r="U418" s="571"/>
      <c r="V418" s="572"/>
      <c r="W418" s="37" t="s">
        <v>72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hidden="1" x14ac:dyDescent="0.2">
      <c r="A419" s="564"/>
      <c r="B419" s="564"/>
      <c r="C419" s="564"/>
      <c r="D419" s="564"/>
      <c r="E419" s="564"/>
      <c r="F419" s="564"/>
      <c r="G419" s="564"/>
      <c r="H419" s="564"/>
      <c r="I419" s="564"/>
      <c r="J419" s="564"/>
      <c r="K419" s="564"/>
      <c r="L419" s="564"/>
      <c r="M419" s="564"/>
      <c r="N419" s="564"/>
      <c r="O419" s="574"/>
      <c r="P419" s="570" t="s">
        <v>71</v>
      </c>
      <c r="Q419" s="571"/>
      <c r="R419" s="571"/>
      <c r="S419" s="571"/>
      <c r="T419" s="571"/>
      <c r="U419" s="571"/>
      <c r="V419" s="572"/>
      <c r="W419" s="37" t="s">
        <v>69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hidden="1" customHeight="1" x14ac:dyDescent="0.25">
      <c r="A420" s="567" t="s">
        <v>651</v>
      </c>
      <c r="B420" s="564"/>
      <c r="C420" s="564"/>
      <c r="D420" s="564"/>
      <c r="E420" s="564"/>
      <c r="F420" s="564"/>
      <c r="G420" s="564"/>
      <c r="H420" s="564"/>
      <c r="I420" s="564"/>
      <c r="J420" s="564"/>
      <c r="K420" s="564"/>
      <c r="L420" s="564"/>
      <c r="M420" s="564"/>
      <c r="N420" s="564"/>
      <c r="O420" s="564"/>
      <c r="P420" s="564"/>
      <c r="Q420" s="564"/>
      <c r="R420" s="564"/>
      <c r="S420" s="564"/>
      <c r="T420" s="564"/>
      <c r="U420" s="564"/>
      <c r="V420" s="564"/>
      <c r="W420" s="564"/>
      <c r="X420" s="564"/>
      <c r="Y420" s="564"/>
      <c r="Z420" s="564"/>
      <c r="AA420" s="554"/>
      <c r="AB420" s="554"/>
      <c r="AC420" s="554"/>
    </row>
    <row r="421" spans="1:68" ht="14.25" hidden="1" customHeight="1" x14ac:dyDescent="0.25">
      <c r="A421" s="563" t="s">
        <v>64</v>
      </c>
      <c r="B421" s="564"/>
      <c r="C421" s="564"/>
      <c r="D421" s="564"/>
      <c r="E421" s="564"/>
      <c r="F421" s="564"/>
      <c r="G421" s="564"/>
      <c r="H421" s="564"/>
      <c r="I421" s="564"/>
      <c r="J421" s="564"/>
      <c r="K421" s="564"/>
      <c r="L421" s="564"/>
      <c r="M421" s="564"/>
      <c r="N421" s="564"/>
      <c r="O421" s="564"/>
      <c r="P421" s="564"/>
      <c r="Q421" s="564"/>
      <c r="R421" s="564"/>
      <c r="S421" s="564"/>
      <c r="T421" s="564"/>
      <c r="U421" s="564"/>
      <c r="V421" s="564"/>
      <c r="W421" s="564"/>
      <c r="X421" s="564"/>
      <c r="Y421" s="564"/>
      <c r="Z421" s="564"/>
      <c r="AA421" s="553"/>
      <c r="AB421" s="553"/>
      <c r="AC421" s="553"/>
    </row>
    <row r="422" spans="1:68" ht="27" hidden="1" customHeight="1" x14ac:dyDescent="0.25">
      <c r="A422" s="54" t="s">
        <v>652</v>
      </c>
      <c r="B422" s="54" t="s">
        <v>653</v>
      </c>
      <c r="C422" s="31">
        <v>4301031347</v>
      </c>
      <c r="D422" s="565">
        <v>4680115885110</v>
      </c>
      <c r="E422" s="566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76</v>
      </c>
      <c r="L422" s="32"/>
      <c r="M422" s="33" t="s">
        <v>68</v>
      </c>
      <c r="N422" s="33"/>
      <c r="O422" s="32">
        <v>50</v>
      </c>
      <c r="P422" s="67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76"/>
      <c r="R422" s="576"/>
      <c r="S422" s="576"/>
      <c r="T422" s="577"/>
      <c r="U422" s="34"/>
      <c r="V422" s="34"/>
      <c r="W422" s="35" t="s">
        <v>69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654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73"/>
      <c r="B423" s="564"/>
      <c r="C423" s="564"/>
      <c r="D423" s="564"/>
      <c r="E423" s="564"/>
      <c r="F423" s="564"/>
      <c r="G423" s="564"/>
      <c r="H423" s="564"/>
      <c r="I423" s="564"/>
      <c r="J423" s="564"/>
      <c r="K423" s="564"/>
      <c r="L423" s="564"/>
      <c r="M423" s="564"/>
      <c r="N423" s="564"/>
      <c r="O423" s="574"/>
      <c r="P423" s="570" t="s">
        <v>71</v>
      </c>
      <c r="Q423" s="571"/>
      <c r="R423" s="571"/>
      <c r="S423" s="571"/>
      <c r="T423" s="571"/>
      <c r="U423" s="571"/>
      <c r="V423" s="572"/>
      <c r="W423" s="37" t="s">
        <v>72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hidden="1" x14ac:dyDescent="0.2">
      <c r="A424" s="564"/>
      <c r="B424" s="564"/>
      <c r="C424" s="564"/>
      <c r="D424" s="564"/>
      <c r="E424" s="564"/>
      <c r="F424" s="564"/>
      <c r="G424" s="564"/>
      <c r="H424" s="564"/>
      <c r="I424" s="564"/>
      <c r="J424" s="564"/>
      <c r="K424" s="564"/>
      <c r="L424" s="564"/>
      <c r="M424" s="564"/>
      <c r="N424" s="564"/>
      <c r="O424" s="574"/>
      <c r="P424" s="570" t="s">
        <v>71</v>
      </c>
      <c r="Q424" s="571"/>
      <c r="R424" s="571"/>
      <c r="S424" s="571"/>
      <c r="T424" s="571"/>
      <c r="U424" s="571"/>
      <c r="V424" s="572"/>
      <c r="W424" s="37" t="s">
        <v>69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hidden="1" customHeight="1" x14ac:dyDescent="0.25">
      <c r="A425" s="567" t="s">
        <v>655</v>
      </c>
      <c r="B425" s="564"/>
      <c r="C425" s="564"/>
      <c r="D425" s="564"/>
      <c r="E425" s="564"/>
      <c r="F425" s="564"/>
      <c r="G425" s="564"/>
      <c r="H425" s="564"/>
      <c r="I425" s="564"/>
      <c r="J425" s="564"/>
      <c r="K425" s="564"/>
      <c r="L425" s="564"/>
      <c r="M425" s="564"/>
      <c r="N425" s="564"/>
      <c r="O425" s="564"/>
      <c r="P425" s="564"/>
      <c r="Q425" s="564"/>
      <c r="R425" s="564"/>
      <c r="S425" s="564"/>
      <c r="T425" s="564"/>
      <c r="U425" s="564"/>
      <c r="V425" s="564"/>
      <c r="W425" s="564"/>
      <c r="X425" s="564"/>
      <c r="Y425" s="564"/>
      <c r="Z425" s="564"/>
      <c r="AA425" s="554"/>
      <c r="AB425" s="554"/>
      <c r="AC425" s="554"/>
    </row>
    <row r="426" spans="1:68" ht="14.25" hidden="1" customHeight="1" x14ac:dyDescent="0.25">
      <c r="A426" s="563" t="s">
        <v>64</v>
      </c>
      <c r="B426" s="564"/>
      <c r="C426" s="564"/>
      <c r="D426" s="564"/>
      <c r="E426" s="564"/>
      <c r="F426" s="564"/>
      <c r="G426" s="564"/>
      <c r="H426" s="564"/>
      <c r="I426" s="564"/>
      <c r="J426" s="564"/>
      <c r="K426" s="564"/>
      <c r="L426" s="564"/>
      <c r="M426" s="564"/>
      <c r="N426" s="564"/>
      <c r="O426" s="564"/>
      <c r="P426" s="564"/>
      <c r="Q426" s="564"/>
      <c r="R426" s="564"/>
      <c r="S426" s="564"/>
      <c r="T426" s="564"/>
      <c r="U426" s="564"/>
      <c r="V426" s="564"/>
      <c r="W426" s="564"/>
      <c r="X426" s="564"/>
      <c r="Y426" s="564"/>
      <c r="Z426" s="564"/>
      <c r="AA426" s="553"/>
      <c r="AB426" s="553"/>
      <c r="AC426" s="553"/>
    </row>
    <row r="427" spans="1:68" ht="27" hidden="1" customHeight="1" x14ac:dyDescent="0.25">
      <c r="A427" s="54" t="s">
        <v>656</v>
      </c>
      <c r="B427" s="54" t="s">
        <v>657</v>
      </c>
      <c r="C427" s="31">
        <v>4301031261</v>
      </c>
      <c r="D427" s="565">
        <v>4680115885103</v>
      </c>
      <c r="E427" s="566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76</v>
      </c>
      <c r="L427" s="32"/>
      <c r="M427" s="33" t="s">
        <v>68</v>
      </c>
      <c r="N427" s="33"/>
      <c r="O427" s="32">
        <v>40</v>
      </c>
      <c r="P427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76"/>
      <c r="R427" s="576"/>
      <c r="S427" s="576"/>
      <c r="T427" s="577"/>
      <c r="U427" s="34"/>
      <c r="V427" s="34"/>
      <c r="W427" s="35" t="s">
        <v>69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658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73"/>
      <c r="B428" s="564"/>
      <c r="C428" s="564"/>
      <c r="D428" s="564"/>
      <c r="E428" s="564"/>
      <c r="F428" s="564"/>
      <c r="G428" s="564"/>
      <c r="H428" s="564"/>
      <c r="I428" s="564"/>
      <c r="J428" s="564"/>
      <c r="K428" s="564"/>
      <c r="L428" s="564"/>
      <c r="M428" s="564"/>
      <c r="N428" s="564"/>
      <c r="O428" s="574"/>
      <c r="P428" s="570" t="s">
        <v>71</v>
      </c>
      <c r="Q428" s="571"/>
      <c r="R428" s="571"/>
      <c r="S428" s="571"/>
      <c r="T428" s="571"/>
      <c r="U428" s="571"/>
      <c r="V428" s="572"/>
      <c r="W428" s="37" t="s">
        <v>72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hidden="1" x14ac:dyDescent="0.2">
      <c r="A429" s="564"/>
      <c r="B429" s="564"/>
      <c r="C429" s="564"/>
      <c r="D429" s="564"/>
      <c r="E429" s="564"/>
      <c r="F429" s="564"/>
      <c r="G429" s="564"/>
      <c r="H429" s="564"/>
      <c r="I429" s="564"/>
      <c r="J429" s="564"/>
      <c r="K429" s="564"/>
      <c r="L429" s="564"/>
      <c r="M429" s="564"/>
      <c r="N429" s="564"/>
      <c r="O429" s="574"/>
      <c r="P429" s="570" t="s">
        <v>71</v>
      </c>
      <c r="Q429" s="571"/>
      <c r="R429" s="571"/>
      <c r="S429" s="571"/>
      <c r="T429" s="571"/>
      <c r="U429" s="571"/>
      <c r="V429" s="572"/>
      <c r="W429" s="37" t="s">
        <v>69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hidden="1" customHeight="1" x14ac:dyDescent="0.2">
      <c r="A430" s="638" t="s">
        <v>659</v>
      </c>
      <c r="B430" s="639"/>
      <c r="C430" s="639"/>
      <c r="D430" s="639"/>
      <c r="E430" s="639"/>
      <c r="F430" s="639"/>
      <c r="G430" s="639"/>
      <c r="H430" s="639"/>
      <c r="I430" s="639"/>
      <c r="J430" s="639"/>
      <c r="K430" s="639"/>
      <c r="L430" s="639"/>
      <c r="M430" s="639"/>
      <c r="N430" s="639"/>
      <c r="O430" s="639"/>
      <c r="P430" s="639"/>
      <c r="Q430" s="639"/>
      <c r="R430" s="639"/>
      <c r="S430" s="639"/>
      <c r="T430" s="639"/>
      <c r="U430" s="639"/>
      <c r="V430" s="639"/>
      <c r="W430" s="639"/>
      <c r="X430" s="639"/>
      <c r="Y430" s="639"/>
      <c r="Z430" s="639"/>
      <c r="AA430" s="48"/>
      <c r="AB430" s="48"/>
      <c r="AC430" s="48"/>
    </row>
    <row r="431" spans="1:68" ht="16.5" hidden="1" customHeight="1" x14ac:dyDescent="0.25">
      <c r="A431" s="567" t="s">
        <v>659</v>
      </c>
      <c r="B431" s="564"/>
      <c r="C431" s="564"/>
      <c r="D431" s="564"/>
      <c r="E431" s="564"/>
      <c r="F431" s="564"/>
      <c r="G431" s="564"/>
      <c r="H431" s="564"/>
      <c r="I431" s="564"/>
      <c r="J431" s="564"/>
      <c r="K431" s="564"/>
      <c r="L431" s="564"/>
      <c r="M431" s="564"/>
      <c r="N431" s="564"/>
      <c r="O431" s="564"/>
      <c r="P431" s="564"/>
      <c r="Q431" s="564"/>
      <c r="R431" s="564"/>
      <c r="S431" s="564"/>
      <c r="T431" s="564"/>
      <c r="U431" s="564"/>
      <c r="V431" s="564"/>
      <c r="W431" s="564"/>
      <c r="X431" s="564"/>
      <c r="Y431" s="564"/>
      <c r="Z431" s="564"/>
      <c r="AA431" s="554"/>
      <c r="AB431" s="554"/>
      <c r="AC431" s="554"/>
    </row>
    <row r="432" spans="1:68" ht="14.25" hidden="1" customHeight="1" x14ac:dyDescent="0.25">
      <c r="A432" s="563" t="s">
        <v>102</v>
      </c>
      <c r="B432" s="564"/>
      <c r="C432" s="564"/>
      <c r="D432" s="564"/>
      <c r="E432" s="564"/>
      <c r="F432" s="564"/>
      <c r="G432" s="564"/>
      <c r="H432" s="564"/>
      <c r="I432" s="564"/>
      <c r="J432" s="564"/>
      <c r="K432" s="564"/>
      <c r="L432" s="564"/>
      <c r="M432" s="564"/>
      <c r="N432" s="564"/>
      <c r="O432" s="564"/>
      <c r="P432" s="564"/>
      <c r="Q432" s="564"/>
      <c r="R432" s="564"/>
      <c r="S432" s="564"/>
      <c r="T432" s="564"/>
      <c r="U432" s="564"/>
      <c r="V432" s="564"/>
      <c r="W432" s="564"/>
      <c r="X432" s="564"/>
      <c r="Y432" s="564"/>
      <c r="Z432" s="564"/>
      <c r="AA432" s="553"/>
      <c r="AB432" s="553"/>
      <c r="AC432" s="553"/>
    </row>
    <row r="433" spans="1:68" ht="27" customHeight="1" x14ac:dyDescent="0.25">
      <c r="A433" s="54" t="s">
        <v>660</v>
      </c>
      <c r="B433" s="54" t="s">
        <v>661</v>
      </c>
      <c r="C433" s="31">
        <v>4301011795</v>
      </c>
      <c r="D433" s="565">
        <v>4607091389067</v>
      </c>
      <c r="E433" s="566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76"/>
      <c r="R433" s="576"/>
      <c r="S433" s="576"/>
      <c r="T433" s="577"/>
      <c r="U433" s="34"/>
      <c r="V433" s="34"/>
      <c r="W433" s="35" t="s">
        <v>69</v>
      </c>
      <c r="X433" s="559">
        <v>200</v>
      </c>
      <c r="Y433" s="560">
        <f t="shared" ref="Y433:Y446" si="58">IFERROR(IF(X433="",0,CEILING((X433/$H433),1)*$H433),"")</f>
        <v>200.64000000000001</v>
      </c>
      <c r="Z433" s="36">
        <f t="shared" ref="Z433:Z439" si="59">IFERROR(IF(Y433=0,"",ROUNDUP(Y433/H433,0)*0.01196),"")</f>
        <v>0.45448</v>
      </c>
      <c r="AA433" s="56"/>
      <c r="AB433" s="57"/>
      <c r="AC433" s="469" t="s">
        <v>662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213.63636363636363</v>
      </c>
      <c r="BN433" s="64">
        <f t="shared" ref="BN433:BN446" si="61">IFERROR(Y433*I433/H433,"0")</f>
        <v>214.32</v>
      </c>
      <c r="BO433" s="64">
        <f t="shared" ref="BO433:BO446" si="62">IFERROR(1/J433*(X433/H433),"0")</f>
        <v>0.36421911421911418</v>
      </c>
      <c r="BP433" s="64">
        <f t="shared" ref="BP433:BP446" si="63">IFERROR(1/J433*(Y433/H433),"0")</f>
        <v>0.36538461538461542</v>
      </c>
    </row>
    <row r="434" spans="1:68" ht="27" hidden="1" customHeight="1" x14ac:dyDescent="0.25">
      <c r="A434" s="54" t="s">
        <v>663</v>
      </c>
      <c r="B434" s="54" t="s">
        <v>664</v>
      </c>
      <c r="C434" s="31">
        <v>4301011961</v>
      </c>
      <c r="D434" s="565">
        <v>4680115885271</v>
      </c>
      <c r="E434" s="566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76"/>
      <c r="R434" s="576"/>
      <c r="S434" s="576"/>
      <c r="T434" s="577"/>
      <c r="U434" s="34"/>
      <c r="V434" s="34"/>
      <c r="W434" s="35" t="s">
        <v>69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665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hidden="1" customHeight="1" x14ac:dyDescent="0.25">
      <c r="A435" s="54" t="s">
        <v>666</v>
      </c>
      <c r="B435" s="54" t="s">
        <v>667</v>
      </c>
      <c r="C435" s="31">
        <v>4301011376</v>
      </c>
      <c r="D435" s="565">
        <v>4680115885226</v>
      </c>
      <c r="E435" s="566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105</v>
      </c>
      <c r="L435" s="32"/>
      <c r="M435" s="33" t="s">
        <v>77</v>
      </c>
      <c r="N435" s="33"/>
      <c r="O435" s="32">
        <v>60</v>
      </c>
      <c r="P435" s="8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76"/>
      <c r="R435" s="576"/>
      <c r="S435" s="576"/>
      <c r="T435" s="577"/>
      <c r="U435" s="34"/>
      <c r="V435" s="34"/>
      <c r="W435" s="35" t="s">
        <v>69</v>
      </c>
      <c r="X435" s="559">
        <v>0</v>
      </c>
      <c r="Y435" s="560">
        <f t="shared" si="58"/>
        <v>0</v>
      </c>
      <c r="Z435" s="36" t="str">
        <f t="shared" si="59"/>
        <v/>
      </c>
      <c r="AA435" s="56"/>
      <c r="AB435" s="57"/>
      <c r="AC435" s="473" t="s">
        <v>668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hidden="1" customHeight="1" x14ac:dyDescent="0.25">
      <c r="A436" s="54" t="s">
        <v>669</v>
      </c>
      <c r="B436" s="54" t="s">
        <v>670</v>
      </c>
      <c r="C436" s="31">
        <v>4301012145</v>
      </c>
      <c r="D436" s="565">
        <v>4607091383522</v>
      </c>
      <c r="E436" s="566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7" t="s">
        <v>671</v>
      </c>
      <c r="Q436" s="576"/>
      <c r="R436" s="576"/>
      <c r="S436" s="576"/>
      <c r="T436" s="577"/>
      <c r="U436" s="34"/>
      <c r="V436" s="34"/>
      <c r="W436" s="35" t="s">
        <v>69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672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hidden="1" customHeight="1" x14ac:dyDescent="0.25">
      <c r="A437" s="54" t="s">
        <v>673</v>
      </c>
      <c r="B437" s="54" t="s">
        <v>674</v>
      </c>
      <c r="C437" s="31">
        <v>4301011774</v>
      </c>
      <c r="D437" s="565">
        <v>4680115884502</v>
      </c>
      <c r="E437" s="566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6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76"/>
      <c r="R437" s="576"/>
      <c r="S437" s="576"/>
      <c r="T437" s="577"/>
      <c r="U437" s="34"/>
      <c r="V437" s="34"/>
      <c r="W437" s="35" t="s">
        <v>69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675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676</v>
      </c>
      <c r="B438" s="54" t="s">
        <v>677</v>
      </c>
      <c r="C438" s="31">
        <v>4301011771</v>
      </c>
      <c r="D438" s="565">
        <v>4607091389104</v>
      </c>
      <c r="E438" s="566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76"/>
      <c r="R438" s="576"/>
      <c r="S438" s="576"/>
      <c r="T438" s="577"/>
      <c r="U438" s="34"/>
      <c r="V438" s="34"/>
      <c r="W438" s="35" t="s">
        <v>69</v>
      </c>
      <c r="X438" s="559">
        <v>300</v>
      </c>
      <c r="Y438" s="560">
        <f t="shared" si="58"/>
        <v>300.96000000000004</v>
      </c>
      <c r="Z438" s="36">
        <f t="shared" si="59"/>
        <v>0.68171999999999999</v>
      </c>
      <c r="AA438" s="56"/>
      <c r="AB438" s="57"/>
      <c r="AC438" s="479" t="s">
        <v>678</v>
      </c>
      <c r="AG438" s="64"/>
      <c r="AJ438" s="68"/>
      <c r="AK438" s="68">
        <v>0</v>
      </c>
      <c r="BB438" s="480" t="s">
        <v>1</v>
      </c>
      <c r="BM438" s="64">
        <f t="shared" si="60"/>
        <v>320.45454545454544</v>
      </c>
      <c r="BN438" s="64">
        <f t="shared" si="61"/>
        <v>321.48</v>
      </c>
      <c r="BO438" s="64">
        <f t="shared" si="62"/>
        <v>0.54632867132867136</v>
      </c>
      <c r="BP438" s="64">
        <f t="shared" si="63"/>
        <v>0.54807692307692313</v>
      </c>
    </row>
    <row r="439" spans="1:68" ht="16.5" hidden="1" customHeight="1" x14ac:dyDescent="0.25">
      <c r="A439" s="54" t="s">
        <v>679</v>
      </c>
      <c r="B439" s="54" t="s">
        <v>680</v>
      </c>
      <c r="C439" s="31">
        <v>4301011799</v>
      </c>
      <c r="D439" s="565">
        <v>4680115884519</v>
      </c>
      <c r="E439" s="566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105</v>
      </c>
      <c r="L439" s="32"/>
      <c r="M439" s="33" t="s">
        <v>77</v>
      </c>
      <c r="N439" s="33"/>
      <c r="O439" s="32">
        <v>60</v>
      </c>
      <c r="P439" s="85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76"/>
      <c r="R439" s="576"/>
      <c r="S439" s="576"/>
      <c r="T439" s="577"/>
      <c r="U439" s="34"/>
      <c r="V439" s="34"/>
      <c r="W439" s="35" t="s">
        <v>69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681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682</v>
      </c>
      <c r="B440" s="54" t="s">
        <v>683</v>
      </c>
      <c r="C440" s="31">
        <v>4301012125</v>
      </c>
      <c r="D440" s="565">
        <v>4680115886391</v>
      </c>
      <c r="E440" s="566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76</v>
      </c>
      <c r="L440" s="32"/>
      <c r="M440" s="33" t="s">
        <v>77</v>
      </c>
      <c r="N440" s="33"/>
      <c r="O440" s="32">
        <v>60</v>
      </c>
      <c r="P440" s="75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76"/>
      <c r="R440" s="576"/>
      <c r="S440" s="576"/>
      <c r="T440" s="577"/>
      <c r="U440" s="34"/>
      <c r="V440" s="34"/>
      <c r="W440" s="35" t="s">
        <v>69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662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684</v>
      </c>
      <c r="B441" s="54" t="s">
        <v>685</v>
      </c>
      <c r="C441" s="31">
        <v>4301012035</v>
      </c>
      <c r="D441" s="565">
        <v>4680115880603</v>
      </c>
      <c r="E441" s="566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6"/>
      <c r="R441" s="576"/>
      <c r="S441" s="576"/>
      <c r="T441" s="577"/>
      <c r="U441" s="34"/>
      <c r="V441" s="34"/>
      <c r="W441" s="35" t="s">
        <v>69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686</v>
      </c>
      <c r="B442" s="54" t="s">
        <v>687</v>
      </c>
      <c r="C442" s="31">
        <v>4301012146</v>
      </c>
      <c r="D442" s="565">
        <v>4607091389999</v>
      </c>
      <c r="E442" s="566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668" t="s">
        <v>688</v>
      </c>
      <c r="Q442" s="576"/>
      <c r="R442" s="576"/>
      <c r="S442" s="576"/>
      <c r="T442" s="577"/>
      <c r="U442" s="34"/>
      <c r="V442" s="34"/>
      <c r="W442" s="35" t="s">
        <v>69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672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689</v>
      </c>
      <c r="B443" s="54" t="s">
        <v>690</v>
      </c>
      <c r="C443" s="31">
        <v>4301012036</v>
      </c>
      <c r="D443" s="565">
        <v>4680115882782</v>
      </c>
      <c r="E443" s="566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1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6"/>
      <c r="R443" s="576"/>
      <c r="S443" s="576"/>
      <c r="T443" s="577"/>
      <c r="U443" s="34"/>
      <c r="V443" s="34"/>
      <c r="W443" s="35" t="s">
        <v>69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665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691</v>
      </c>
      <c r="B444" s="54" t="s">
        <v>692</v>
      </c>
      <c r="C444" s="31">
        <v>4301012050</v>
      </c>
      <c r="D444" s="565">
        <v>4680115885479</v>
      </c>
      <c r="E444" s="566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88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6"/>
      <c r="R444" s="576"/>
      <c r="S444" s="576"/>
      <c r="T444" s="577"/>
      <c r="U444" s="34"/>
      <c r="V444" s="34"/>
      <c r="W444" s="35" t="s">
        <v>69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678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693</v>
      </c>
      <c r="B445" s="54" t="s">
        <v>694</v>
      </c>
      <c r="C445" s="31">
        <v>4301011784</v>
      </c>
      <c r="D445" s="565">
        <v>4607091389982</v>
      </c>
      <c r="E445" s="566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73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6"/>
      <c r="R445" s="576"/>
      <c r="S445" s="576"/>
      <c r="T445" s="577"/>
      <c r="U445" s="34"/>
      <c r="V445" s="34"/>
      <c r="W445" s="35" t="s">
        <v>69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678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hidden="1" customHeight="1" x14ac:dyDescent="0.25">
      <c r="A446" s="54" t="s">
        <v>693</v>
      </c>
      <c r="B446" s="54" t="s">
        <v>695</v>
      </c>
      <c r="C446" s="31">
        <v>4301012034</v>
      </c>
      <c r="D446" s="565">
        <v>4607091389982</v>
      </c>
      <c r="E446" s="566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6"/>
      <c r="R446" s="576"/>
      <c r="S446" s="576"/>
      <c r="T446" s="577"/>
      <c r="U446" s="34"/>
      <c r="V446" s="34"/>
      <c r="W446" s="35" t="s">
        <v>69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678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73"/>
      <c r="B447" s="564"/>
      <c r="C447" s="564"/>
      <c r="D447" s="564"/>
      <c r="E447" s="564"/>
      <c r="F447" s="564"/>
      <c r="G447" s="564"/>
      <c r="H447" s="564"/>
      <c r="I447" s="564"/>
      <c r="J447" s="564"/>
      <c r="K447" s="564"/>
      <c r="L447" s="564"/>
      <c r="M447" s="564"/>
      <c r="N447" s="564"/>
      <c r="O447" s="574"/>
      <c r="P447" s="570" t="s">
        <v>71</v>
      </c>
      <c r="Q447" s="571"/>
      <c r="R447" s="571"/>
      <c r="S447" s="571"/>
      <c r="T447" s="571"/>
      <c r="U447" s="571"/>
      <c r="V447" s="572"/>
      <c r="W447" s="37" t="s">
        <v>72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94.696969696969688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95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1.1362000000000001</v>
      </c>
      <c r="AA447" s="562"/>
      <c r="AB447" s="562"/>
      <c r="AC447" s="562"/>
    </row>
    <row r="448" spans="1:68" x14ac:dyDescent="0.2">
      <c r="A448" s="564"/>
      <c r="B448" s="564"/>
      <c r="C448" s="564"/>
      <c r="D448" s="564"/>
      <c r="E448" s="564"/>
      <c r="F448" s="564"/>
      <c r="G448" s="564"/>
      <c r="H448" s="564"/>
      <c r="I448" s="564"/>
      <c r="J448" s="564"/>
      <c r="K448" s="564"/>
      <c r="L448" s="564"/>
      <c r="M448" s="564"/>
      <c r="N448" s="564"/>
      <c r="O448" s="574"/>
      <c r="P448" s="570" t="s">
        <v>71</v>
      </c>
      <c r="Q448" s="571"/>
      <c r="R448" s="571"/>
      <c r="S448" s="571"/>
      <c r="T448" s="571"/>
      <c r="U448" s="571"/>
      <c r="V448" s="572"/>
      <c r="W448" s="37" t="s">
        <v>69</v>
      </c>
      <c r="X448" s="561">
        <f>IFERROR(SUM(X433:X446),"0")</f>
        <v>500</v>
      </c>
      <c r="Y448" s="561">
        <f>IFERROR(SUM(Y433:Y446),"0")</f>
        <v>501.6</v>
      </c>
      <c r="Z448" s="37"/>
      <c r="AA448" s="562"/>
      <c r="AB448" s="562"/>
      <c r="AC448" s="562"/>
    </row>
    <row r="449" spans="1:68" ht="14.25" hidden="1" customHeight="1" x14ac:dyDescent="0.25">
      <c r="A449" s="563" t="s">
        <v>138</v>
      </c>
      <c r="B449" s="564"/>
      <c r="C449" s="564"/>
      <c r="D449" s="564"/>
      <c r="E449" s="564"/>
      <c r="F449" s="564"/>
      <c r="G449" s="564"/>
      <c r="H449" s="564"/>
      <c r="I449" s="564"/>
      <c r="J449" s="564"/>
      <c r="K449" s="564"/>
      <c r="L449" s="564"/>
      <c r="M449" s="564"/>
      <c r="N449" s="564"/>
      <c r="O449" s="564"/>
      <c r="P449" s="564"/>
      <c r="Q449" s="564"/>
      <c r="R449" s="564"/>
      <c r="S449" s="564"/>
      <c r="T449" s="564"/>
      <c r="U449" s="564"/>
      <c r="V449" s="564"/>
      <c r="W449" s="564"/>
      <c r="X449" s="564"/>
      <c r="Y449" s="564"/>
      <c r="Z449" s="564"/>
      <c r="AA449" s="553"/>
      <c r="AB449" s="553"/>
      <c r="AC449" s="553"/>
    </row>
    <row r="450" spans="1:68" ht="16.5" customHeight="1" x14ac:dyDescent="0.25">
      <c r="A450" s="54" t="s">
        <v>696</v>
      </c>
      <c r="B450" s="54" t="s">
        <v>697</v>
      </c>
      <c r="C450" s="31">
        <v>4301020334</v>
      </c>
      <c r="D450" s="565">
        <v>4607091388930</v>
      </c>
      <c r="E450" s="566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0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6"/>
      <c r="R450" s="576"/>
      <c r="S450" s="576"/>
      <c r="T450" s="577"/>
      <c r="U450" s="34"/>
      <c r="V450" s="34"/>
      <c r="W450" s="35" t="s">
        <v>69</v>
      </c>
      <c r="X450" s="559">
        <v>100</v>
      </c>
      <c r="Y450" s="560">
        <f>IFERROR(IF(X450="",0,CEILING((X450/$H450),1)*$H450),"")</f>
        <v>100.32000000000001</v>
      </c>
      <c r="Z450" s="36">
        <f>IFERROR(IF(Y450=0,"",ROUNDUP(Y450/H450,0)*0.01196),"")</f>
        <v>0.22724</v>
      </c>
      <c r="AA450" s="56"/>
      <c r="AB450" s="57"/>
      <c r="AC450" s="497" t="s">
        <v>698</v>
      </c>
      <c r="AG450" s="64"/>
      <c r="AJ450" s="68"/>
      <c r="AK450" s="68">
        <v>0</v>
      </c>
      <c r="BB450" s="498" t="s">
        <v>1</v>
      </c>
      <c r="BM450" s="64">
        <f>IFERROR(X450*I450/H450,"0")</f>
        <v>106.81818181818181</v>
      </c>
      <c r="BN450" s="64">
        <f>IFERROR(Y450*I450/H450,"0")</f>
        <v>107.16</v>
      </c>
      <c r="BO450" s="64">
        <f>IFERROR(1/J450*(X450/H450),"0")</f>
        <v>0.18210955710955709</v>
      </c>
      <c r="BP450" s="64">
        <f>IFERROR(1/J450*(Y450/H450),"0")</f>
        <v>0.18269230769230771</v>
      </c>
    </row>
    <row r="451" spans="1:68" ht="16.5" hidden="1" customHeight="1" x14ac:dyDescent="0.25">
      <c r="A451" s="54" t="s">
        <v>699</v>
      </c>
      <c r="B451" s="54" t="s">
        <v>700</v>
      </c>
      <c r="C451" s="31">
        <v>4301020384</v>
      </c>
      <c r="D451" s="565">
        <v>4680115886407</v>
      </c>
      <c r="E451" s="566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3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6"/>
      <c r="R451" s="576"/>
      <c r="S451" s="576"/>
      <c r="T451" s="577"/>
      <c r="U451" s="34"/>
      <c r="V451" s="34"/>
      <c r="W451" s="35" t="s">
        <v>69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698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701</v>
      </c>
      <c r="B452" s="54" t="s">
        <v>702</v>
      </c>
      <c r="C452" s="31">
        <v>4301020385</v>
      </c>
      <c r="D452" s="565">
        <v>4680115880054</v>
      </c>
      <c r="E452" s="566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60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6"/>
      <c r="R452" s="576"/>
      <c r="S452" s="576"/>
      <c r="T452" s="577"/>
      <c r="U452" s="34"/>
      <c r="V452" s="34"/>
      <c r="W452" s="35" t="s">
        <v>69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698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73"/>
      <c r="B453" s="564"/>
      <c r="C453" s="564"/>
      <c r="D453" s="564"/>
      <c r="E453" s="564"/>
      <c r="F453" s="564"/>
      <c r="G453" s="564"/>
      <c r="H453" s="564"/>
      <c r="I453" s="564"/>
      <c r="J453" s="564"/>
      <c r="K453" s="564"/>
      <c r="L453" s="564"/>
      <c r="M453" s="564"/>
      <c r="N453" s="564"/>
      <c r="O453" s="574"/>
      <c r="P453" s="570" t="s">
        <v>71</v>
      </c>
      <c r="Q453" s="571"/>
      <c r="R453" s="571"/>
      <c r="S453" s="571"/>
      <c r="T453" s="571"/>
      <c r="U453" s="571"/>
      <c r="V453" s="572"/>
      <c r="W453" s="37" t="s">
        <v>72</v>
      </c>
      <c r="X453" s="561">
        <f>IFERROR(X450/H450,"0")+IFERROR(X451/H451,"0")+IFERROR(X452/H452,"0")</f>
        <v>18.939393939393938</v>
      </c>
      <c r="Y453" s="561">
        <f>IFERROR(Y450/H450,"0")+IFERROR(Y451/H451,"0")+IFERROR(Y452/H452,"0")</f>
        <v>19</v>
      </c>
      <c r="Z453" s="561">
        <f>IFERROR(IF(Z450="",0,Z450),"0")+IFERROR(IF(Z451="",0,Z451),"0")+IFERROR(IF(Z452="",0,Z452),"0")</f>
        <v>0.22724</v>
      </c>
      <c r="AA453" s="562"/>
      <c r="AB453" s="562"/>
      <c r="AC453" s="562"/>
    </row>
    <row r="454" spans="1:68" x14ac:dyDescent="0.2">
      <c r="A454" s="564"/>
      <c r="B454" s="564"/>
      <c r="C454" s="564"/>
      <c r="D454" s="564"/>
      <c r="E454" s="564"/>
      <c r="F454" s="564"/>
      <c r="G454" s="564"/>
      <c r="H454" s="564"/>
      <c r="I454" s="564"/>
      <c r="J454" s="564"/>
      <c r="K454" s="564"/>
      <c r="L454" s="564"/>
      <c r="M454" s="564"/>
      <c r="N454" s="564"/>
      <c r="O454" s="574"/>
      <c r="P454" s="570" t="s">
        <v>71</v>
      </c>
      <c r="Q454" s="571"/>
      <c r="R454" s="571"/>
      <c r="S454" s="571"/>
      <c r="T454" s="571"/>
      <c r="U454" s="571"/>
      <c r="V454" s="572"/>
      <c r="W454" s="37" t="s">
        <v>69</v>
      </c>
      <c r="X454" s="561">
        <f>IFERROR(SUM(X450:X452),"0")</f>
        <v>100</v>
      </c>
      <c r="Y454" s="561">
        <f>IFERROR(SUM(Y450:Y452),"0")</f>
        <v>100.32000000000001</v>
      </c>
      <c r="Z454" s="37"/>
      <c r="AA454" s="562"/>
      <c r="AB454" s="562"/>
      <c r="AC454" s="562"/>
    </row>
    <row r="455" spans="1:68" ht="14.25" hidden="1" customHeight="1" x14ac:dyDescent="0.25">
      <c r="A455" s="563" t="s">
        <v>64</v>
      </c>
      <c r="B455" s="564"/>
      <c r="C455" s="564"/>
      <c r="D455" s="564"/>
      <c r="E455" s="564"/>
      <c r="F455" s="564"/>
      <c r="G455" s="564"/>
      <c r="H455" s="564"/>
      <c r="I455" s="564"/>
      <c r="J455" s="564"/>
      <c r="K455" s="564"/>
      <c r="L455" s="564"/>
      <c r="M455" s="564"/>
      <c r="N455" s="564"/>
      <c r="O455" s="564"/>
      <c r="P455" s="564"/>
      <c r="Q455" s="564"/>
      <c r="R455" s="564"/>
      <c r="S455" s="564"/>
      <c r="T455" s="564"/>
      <c r="U455" s="564"/>
      <c r="V455" s="564"/>
      <c r="W455" s="564"/>
      <c r="X455" s="564"/>
      <c r="Y455" s="564"/>
      <c r="Z455" s="564"/>
      <c r="AA455" s="553"/>
      <c r="AB455" s="553"/>
      <c r="AC455" s="553"/>
    </row>
    <row r="456" spans="1:68" ht="27" customHeight="1" x14ac:dyDescent="0.25">
      <c r="A456" s="54" t="s">
        <v>703</v>
      </c>
      <c r="B456" s="54" t="s">
        <v>704</v>
      </c>
      <c r="C456" s="31">
        <v>4301031349</v>
      </c>
      <c r="D456" s="565">
        <v>4680115883116</v>
      </c>
      <c r="E456" s="566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65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6"/>
      <c r="R456" s="576"/>
      <c r="S456" s="576"/>
      <c r="T456" s="577"/>
      <c r="U456" s="34"/>
      <c r="V456" s="34"/>
      <c r="W456" s="35" t="s">
        <v>69</v>
      </c>
      <c r="X456" s="559">
        <v>40</v>
      </c>
      <c r="Y456" s="560">
        <f t="shared" ref="Y456:Y462" si="64">IFERROR(IF(X456="",0,CEILING((X456/$H456),1)*$H456),"")</f>
        <v>42.24</v>
      </c>
      <c r="Z456" s="36">
        <f>IFERROR(IF(Y456=0,"",ROUNDUP(Y456/H456,0)*0.01196),"")</f>
        <v>9.5680000000000001E-2</v>
      </c>
      <c r="AA456" s="56"/>
      <c r="AB456" s="57"/>
      <c r="AC456" s="503" t="s">
        <v>705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42.727272727272727</v>
      </c>
      <c r="BN456" s="64">
        <f t="shared" ref="BN456:BN462" si="66">IFERROR(Y456*I456/H456,"0")</f>
        <v>45.12</v>
      </c>
      <c r="BO456" s="64">
        <f t="shared" ref="BO456:BO462" si="67">IFERROR(1/J456*(X456/H456),"0")</f>
        <v>7.2843822843822847E-2</v>
      </c>
      <c r="BP456" s="64">
        <f t="shared" ref="BP456:BP462" si="68">IFERROR(1/J456*(Y456/H456),"0")</f>
        <v>7.6923076923076927E-2</v>
      </c>
    </row>
    <row r="457" spans="1:68" ht="27" customHeight="1" x14ac:dyDescent="0.25">
      <c r="A457" s="54" t="s">
        <v>706</v>
      </c>
      <c r="B457" s="54" t="s">
        <v>707</v>
      </c>
      <c r="C457" s="31">
        <v>4301031350</v>
      </c>
      <c r="D457" s="565">
        <v>4680115883093</v>
      </c>
      <c r="E457" s="566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105</v>
      </c>
      <c r="L457" s="32"/>
      <c r="M457" s="33" t="s">
        <v>68</v>
      </c>
      <c r="N457" s="33"/>
      <c r="O457" s="32">
        <v>70</v>
      </c>
      <c r="P457" s="5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6"/>
      <c r="R457" s="576"/>
      <c r="S457" s="576"/>
      <c r="T457" s="577"/>
      <c r="U457" s="34"/>
      <c r="V457" s="34"/>
      <c r="W457" s="35" t="s">
        <v>69</v>
      </c>
      <c r="X457" s="559">
        <v>40</v>
      </c>
      <c r="Y457" s="560">
        <f t="shared" si="64"/>
        <v>42.24</v>
      </c>
      <c r="Z457" s="36">
        <f>IFERROR(IF(Y457=0,"",ROUNDUP(Y457/H457,0)*0.01196),"")</f>
        <v>9.5680000000000001E-2</v>
      </c>
      <c r="AA457" s="56"/>
      <c r="AB457" s="57"/>
      <c r="AC457" s="505" t="s">
        <v>708</v>
      </c>
      <c r="AG457" s="64"/>
      <c r="AJ457" s="68"/>
      <c r="AK457" s="68">
        <v>0</v>
      </c>
      <c r="BB457" s="506" t="s">
        <v>1</v>
      </c>
      <c r="BM457" s="64">
        <f t="shared" si="65"/>
        <v>42.727272727272727</v>
      </c>
      <c r="BN457" s="64">
        <f t="shared" si="66"/>
        <v>45.12</v>
      </c>
      <c r="BO457" s="64">
        <f t="shared" si="67"/>
        <v>7.2843822843822847E-2</v>
      </c>
      <c r="BP457" s="64">
        <f t="shared" si="68"/>
        <v>7.6923076923076927E-2</v>
      </c>
    </row>
    <row r="458" spans="1:68" ht="27" customHeight="1" x14ac:dyDescent="0.25">
      <c r="A458" s="54" t="s">
        <v>709</v>
      </c>
      <c r="B458" s="54" t="s">
        <v>710</v>
      </c>
      <c r="C458" s="31">
        <v>4301031353</v>
      </c>
      <c r="D458" s="565">
        <v>4680115883109</v>
      </c>
      <c r="E458" s="566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105</v>
      </c>
      <c r="L458" s="32"/>
      <c r="M458" s="33" t="s">
        <v>68</v>
      </c>
      <c r="N458" s="33"/>
      <c r="O458" s="32">
        <v>70</v>
      </c>
      <c r="P458" s="6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6"/>
      <c r="R458" s="576"/>
      <c r="S458" s="576"/>
      <c r="T458" s="577"/>
      <c r="U458" s="34"/>
      <c r="V458" s="34"/>
      <c r="W458" s="35" t="s">
        <v>69</v>
      </c>
      <c r="X458" s="559">
        <v>100</v>
      </c>
      <c r="Y458" s="560">
        <f t="shared" si="64"/>
        <v>100.32000000000001</v>
      </c>
      <c r="Z458" s="36">
        <f>IFERROR(IF(Y458=0,"",ROUNDUP(Y458/H458,0)*0.01196),"")</f>
        <v>0.22724</v>
      </c>
      <c r="AA458" s="56"/>
      <c r="AB458" s="57"/>
      <c r="AC458" s="507" t="s">
        <v>711</v>
      </c>
      <c r="AG458" s="64"/>
      <c r="AJ458" s="68"/>
      <c r="AK458" s="68">
        <v>0</v>
      </c>
      <c r="BB458" s="508" t="s">
        <v>1</v>
      </c>
      <c r="BM458" s="64">
        <f t="shared" si="65"/>
        <v>106.81818181818181</v>
      </c>
      <c r="BN458" s="64">
        <f t="shared" si="66"/>
        <v>107.16</v>
      </c>
      <c r="BO458" s="64">
        <f t="shared" si="67"/>
        <v>0.18210955710955709</v>
      </c>
      <c r="BP458" s="64">
        <f t="shared" si="68"/>
        <v>0.18269230769230771</v>
      </c>
    </row>
    <row r="459" spans="1:68" ht="27" hidden="1" customHeight="1" x14ac:dyDescent="0.25">
      <c r="A459" s="54" t="s">
        <v>712</v>
      </c>
      <c r="B459" s="54" t="s">
        <v>713</v>
      </c>
      <c r="C459" s="31">
        <v>4301031351</v>
      </c>
      <c r="D459" s="565">
        <v>4680115882072</v>
      </c>
      <c r="E459" s="566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7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6"/>
      <c r="R459" s="576"/>
      <c r="S459" s="576"/>
      <c r="T459" s="577"/>
      <c r="U459" s="34"/>
      <c r="V459" s="34"/>
      <c r="W459" s="35" t="s">
        <v>69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705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712</v>
      </c>
      <c r="B460" s="54" t="s">
        <v>714</v>
      </c>
      <c r="C460" s="31">
        <v>4301031419</v>
      </c>
      <c r="D460" s="565">
        <v>4680115882072</v>
      </c>
      <c r="E460" s="566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76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6"/>
      <c r="R460" s="576"/>
      <c r="S460" s="576"/>
      <c r="T460" s="577"/>
      <c r="U460" s="34"/>
      <c r="V460" s="34"/>
      <c r="W460" s="35" t="s">
        <v>69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705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715</v>
      </c>
      <c r="B461" s="54" t="s">
        <v>716</v>
      </c>
      <c r="C461" s="31">
        <v>4301031418</v>
      </c>
      <c r="D461" s="565">
        <v>4680115882102</v>
      </c>
      <c r="E461" s="566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110</v>
      </c>
      <c r="L461" s="32"/>
      <c r="M461" s="33" t="s">
        <v>68</v>
      </c>
      <c r="N461" s="33"/>
      <c r="O461" s="32">
        <v>70</v>
      </c>
      <c r="P461" s="76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6"/>
      <c r="R461" s="576"/>
      <c r="S461" s="576"/>
      <c r="T461" s="577"/>
      <c r="U461" s="34"/>
      <c r="V461" s="34"/>
      <c r="W461" s="35" t="s">
        <v>69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708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hidden="1" customHeight="1" x14ac:dyDescent="0.25">
      <c r="A462" s="54" t="s">
        <v>717</v>
      </c>
      <c r="B462" s="54" t="s">
        <v>718</v>
      </c>
      <c r="C462" s="31">
        <v>4301031417</v>
      </c>
      <c r="D462" s="565">
        <v>4680115882096</v>
      </c>
      <c r="E462" s="566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110</v>
      </c>
      <c r="L462" s="32"/>
      <c r="M462" s="33" t="s">
        <v>68</v>
      </c>
      <c r="N462" s="33"/>
      <c r="O462" s="32">
        <v>70</v>
      </c>
      <c r="P462" s="7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6"/>
      <c r="R462" s="576"/>
      <c r="S462" s="576"/>
      <c r="T462" s="577"/>
      <c r="U462" s="34"/>
      <c r="V462" s="34"/>
      <c r="W462" s="35" t="s">
        <v>69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73"/>
      <c r="B463" s="564"/>
      <c r="C463" s="564"/>
      <c r="D463" s="564"/>
      <c r="E463" s="564"/>
      <c r="F463" s="564"/>
      <c r="G463" s="564"/>
      <c r="H463" s="564"/>
      <c r="I463" s="564"/>
      <c r="J463" s="564"/>
      <c r="K463" s="564"/>
      <c r="L463" s="564"/>
      <c r="M463" s="564"/>
      <c r="N463" s="564"/>
      <c r="O463" s="574"/>
      <c r="P463" s="570" t="s">
        <v>71</v>
      </c>
      <c r="Q463" s="571"/>
      <c r="R463" s="571"/>
      <c r="S463" s="571"/>
      <c r="T463" s="571"/>
      <c r="U463" s="571"/>
      <c r="V463" s="572"/>
      <c r="W463" s="37" t="s">
        <v>72</v>
      </c>
      <c r="X463" s="561">
        <f>IFERROR(X456/H456,"0")+IFERROR(X457/H457,"0")+IFERROR(X458/H458,"0")+IFERROR(X459/H459,"0")+IFERROR(X460/H460,"0")+IFERROR(X461/H461,"0")+IFERROR(X462/H462,"0")</f>
        <v>34.090909090909086</v>
      </c>
      <c r="Y463" s="561">
        <f>IFERROR(Y456/H456,"0")+IFERROR(Y457/H457,"0")+IFERROR(Y458/H458,"0")+IFERROR(Y459/H459,"0")+IFERROR(Y460/H460,"0")+IFERROR(Y461/H461,"0")+IFERROR(Y462/H462,"0")</f>
        <v>35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0.41859999999999997</v>
      </c>
      <c r="AA463" s="562"/>
      <c r="AB463" s="562"/>
      <c r="AC463" s="562"/>
    </row>
    <row r="464" spans="1:68" x14ac:dyDescent="0.2">
      <c r="A464" s="564"/>
      <c r="B464" s="564"/>
      <c r="C464" s="564"/>
      <c r="D464" s="564"/>
      <c r="E464" s="564"/>
      <c r="F464" s="564"/>
      <c r="G464" s="564"/>
      <c r="H464" s="564"/>
      <c r="I464" s="564"/>
      <c r="J464" s="564"/>
      <c r="K464" s="564"/>
      <c r="L464" s="564"/>
      <c r="M464" s="564"/>
      <c r="N464" s="564"/>
      <c r="O464" s="574"/>
      <c r="P464" s="570" t="s">
        <v>71</v>
      </c>
      <c r="Q464" s="571"/>
      <c r="R464" s="571"/>
      <c r="S464" s="571"/>
      <c r="T464" s="571"/>
      <c r="U464" s="571"/>
      <c r="V464" s="572"/>
      <c r="W464" s="37" t="s">
        <v>69</v>
      </c>
      <c r="X464" s="561">
        <f>IFERROR(SUM(X456:X462),"0")</f>
        <v>180</v>
      </c>
      <c r="Y464" s="561">
        <f>IFERROR(SUM(Y456:Y462),"0")</f>
        <v>184.8</v>
      </c>
      <c r="Z464" s="37"/>
      <c r="AA464" s="562"/>
      <c r="AB464" s="562"/>
      <c r="AC464" s="562"/>
    </row>
    <row r="465" spans="1:68" ht="14.25" hidden="1" customHeight="1" x14ac:dyDescent="0.25">
      <c r="A465" s="563" t="s">
        <v>73</v>
      </c>
      <c r="B465" s="564"/>
      <c r="C465" s="564"/>
      <c r="D465" s="564"/>
      <c r="E465" s="564"/>
      <c r="F465" s="564"/>
      <c r="G465" s="564"/>
      <c r="H465" s="564"/>
      <c r="I465" s="564"/>
      <c r="J465" s="564"/>
      <c r="K465" s="564"/>
      <c r="L465" s="564"/>
      <c r="M465" s="564"/>
      <c r="N465" s="564"/>
      <c r="O465" s="564"/>
      <c r="P465" s="564"/>
      <c r="Q465" s="564"/>
      <c r="R465" s="564"/>
      <c r="S465" s="564"/>
      <c r="T465" s="564"/>
      <c r="U465" s="564"/>
      <c r="V465" s="564"/>
      <c r="W465" s="564"/>
      <c r="X465" s="564"/>
      <c r="Y465" s="564"/>
      <c r="Z465" s="564"/>
      <c r="AA465" s="553"/>
      <c r="AB465" s="553"/>
      <c r="AC465" s="553"/>
    </row>
    <row r="466" spans="1:68" ht="16.5" hidden="1" customHeight="1" x14ac:dyDescent="0.25">
      <c r="A466" s="54" t="s">
        <v>719</v>
      </c>
      <c r="B466" s="54" t="s">
        <v>720</v>
      </c>
      <c r="C466" s="31">
        <v>4301051232</v>
      </c>
      <c r="D466" s="565">
        <v>4607091383409</v>
      </c>
      <c r="E466" s="566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5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6"/>
      <c r="R466" s="576"/>
      <c r="S466" s="576"/>
      <c r="T466" s="577"/>
      <c r="U466" s="34"/>
      <c r="V466" s="34"/>
      <c r="W466" s="35" t="s">
        <v>69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721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722</v>
      </c>
      <c r="B467" s="54" t="s">
        <v>723</v>
      </c>
      <c r="C467" s="31">
        <v>4301051233</v>
      </c>
      <c r="D467" s="565">
        <v>4607091383416</v>
      </c>
      <c r="E467" s="566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66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6"/>
      <c r="R467" s="576"/>
      <c r="S467" s="576"/>
      <c r="T467" s="577"/>
      <c r="U467" s="34"/>
      <c r="V467" s="34"/>
      <c r="W467" s="35" t="s">
        <v>69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724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725</v>
      </c>
      <c r="B468" s="54" t="s">
        <v>726</v>
      </c>
      <c r="C468" s="31">
        <v>4301051064</v>
      </c>
      <c r="D468" s="565">
        <v>4680115883536</v>
      </c>
      <c r="E468" s="566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6"/>
      <c r="R468" s="576"/>
      <c r="S468" s="576"/>
      <c r="T468" s="577"/>
      <c r="U468" s="34"/>
      <c r="V468" s="34"/>
      <c r="W468" s="35" t="s">
        <v>69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727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73"/>
      <c r="B469" s="564"/>
      <c r="C469" s="564"/>
      <c r="D469" s="564"/>
      <c r="E469" s="564"/>
      <c r="F469" s="564"/>
      <c r="G469" s="564"/>
      <c r="H469" s="564"/>
      <c r="I469" s="564"/>
      <c r="J469" s="564"/>
      <c r="K469" s="564"/>
      <c r="L469" s="564"/>
      <c r="M469" s="564"/>
      <c r="N469" s="564"/>
      <c r="O469" s="574"/>
      <c r="P469" s="570" t="s">
        <v>71</v>
      </c>
      <c r="Q469" s="571"/>
      <c r="R469" s="571"/>
      <c r="S469" s="571"/>
      <c r="T469" s="571"/>
      <c r="U469" s="571"/>
      <c r="V469" s="572"/>
      <c r="W469" s="37" t="s">
        <v>72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hidden="1" x14ac:dyDescent="0.2">
      <c r="A470" s="564"/>
      <c r="B470" s="564"/>
      <c r="C470" s="564"/>
      <c r="D470" s="564"/>
      <c r="E470" s="564"/>
      <c r="F470" s="564"/>
      <c r="G470" s="564"/>
      <c r="H470" s="564"/>
      <c r="I470" s="564"/>
      <c r="J470" s="564"/>
      <c r="K470" s="564"/>
      <c r="L470" s="564"/>
      <c r="M470" s="564"/>
      <c r="N470" s="564"/>
      <c r="O470" s="574"/>
      <c r="P470" s="570" t="s">
        <v>71</v>
      </c>
      <c r="Q470" s="571"/>
      <c r="R470" s="571"/>
      <c r="S470" s="571"/>
      <c r="T470" s="571"/>
      <c r="U470" s="571"/>
      <c r="V470" s="572"/>
      <c r="W470" s="37" t="s">
        <v>69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hidden="1" customHeight="1" x14ac:dyDescent="0.2">
      <c r="A471" s="638" t="s">
        <v>728</v>
      </c>
      <c r="B471" s="639"/>
      <c r="C471" s="639"/>
      <c r="D471" s="639"/>
      <c r="E471" s="639"/>
      <c r="F471" s="639"/>
      <c r="G471" s="639"/>
      <c r="H471" s="639"/>
      <c r="I471" s="639"/>
      <c r="J471" s="639"/>
      <c r="K471" s="639"/>
      <c r="L471" s="639"/>
      <c r="M471" s="639"/>
      <c r="N471" s="639"/>
      <c r="O471" s="639"/>
      <c r="P471" s="639"/>
      <c r="Q471" s="639"/>
      <c r="R471" s="639"/>
      <c r="S471" s="639"/>
      <c r="T471" s="639"/>
      <c r="U471" s="639"/>
      <c r="V471" s="639"/>
      <c r="W471" s="639"/>
      <c r="X471" s="639"/>
      <c r="Y471" s="639"/>
      <c r="Z471" s="639"/>
      <c r="AA471" s="48"/>
      <c r="AB471" s="48"/>
      <c r="AC471" s="48"/>
    </row>
    <row r="472" spans="1:68" ht="16.5" hidden="1" customHeight="1" x14ac:dyDescent="0.25">
      <c r="A472" s="567" t="s">
        <v>728</v>
      </c>
      <c r="B472" s="564"/>
      <c r="C472" s="564"/>
      <c r="D472" s="564"/>
      <c r="E472" s="564"/>
      <c r="F472" s="564"/>
      <c r="G472" s="564"/>
      <c r="H472" s="564"/>
      <c r="I472" s="564"/>
      <c r="J472" s="564"/>
      <c r="K472" s="564"/>
      <c r="L472" s="564"/>
      <c r="M472" s="564"/>
      <c r="N472" s="564"/>
      <c r="O472" s="564"/>
      <c r="P472" s="564"/>
      <c r="Q472" s="564"/>
      <c r="R472" s="564"/>
      <c r="S472" s="564"/>
      <c r="T472" s="564"/>
      <c r="U472" s="564"/>
      <c r="V472" s="564"/>
      <c r="W472" s="564"/>
      <c r="X472" s="564"/>
      <c r="Y472" s="564"/>
      <c r="Z472" s="564"/>
      <c r="AA472" s="554"/>
      <c r="AB472" s="554"/>
      <c r="AC472" s="554"/>
    </row>
    <row r="473" spans="1:68" ht="14.25" hidden="1" customHeight="1" x14ac:dyDescent="0.25">
      <c r="A473" s="563" t="s">
        <v>102</v>
      </c>
      <c r="B473" s="564"/>
      <c r="C473" s="564"/>
      <c r="D473" s="564"/>
      <c r="E473" s="564"/>
      <c r="F473" s="564"/>
      <c r="G473" s="564"/>
      <c r="H473" s="564"/>
      <c r="I473" s="564"/>
      <c r="J473" s="564"/>
      <c r="K473" s="564"/>
      <c r="L473" s="564"/>
      <c r="M473" s="564"/>
      <c r="N473" s="564"/>
      <c r="O473" s="564"/>
      <c r="P473" s="564"/>
      <c r="Q473" s="564"/>
      <c r="R473" s="564"/>
      <c r="S473" s="564"/>
      <c r="T473" s="564"/>
      <c r="U473" s="564"/>
      <c r="V473" s="564"/>
      <c r="W473" s="564"/>
      <c r="X473" s="564"/>
      <c r="Y473" s="564"/>
      <c r="Z473" s="564"/>
      <c r="AA473" s="553"/>
      <c r="AB473" s="553"/>
      <c r="AC473" s="553"/>
    </row>
    <row r="474" spans="1:68" ht="27" hidden="1" customHeight="1" x14ac:dyDescent="0.25">
      <c r="A474" s="54" t="s">
        <v>729</v>
      </c>
      <c r="B474" s="54" t="s">
        <v>730</v>
      </c>
      <c r="C474" s="31">
        <v>4301011763</v>
      </c>
      <c r="D474" s="565">
        <v>4640242181011</v>
      </c>
      <c r="E474" s="566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4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4" s="576"/>
      <c r="R474" s="576"/>
      <c r="S474" s="576"/>
      <c r="T474" s="577"/>
      <c r="U474" s="34"/>
      <c r="V474" s="34"/>
      <c r="W474" s="35" t="s">
        <v>69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731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732</v>
      </c>
      <c r="B475" s="54" t="s">
        <v>733</v>
      </c>
      <c r="C475" s="31">
        <v>4301011585</v>
      </c>
      <c r="D475" s="565">
        <v>4640242180441</v>
      </c>
      <c r="E475" s="566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68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5" s="576"/>
      <c r="R475" s="576"/>
      <c r="S475" s="576"/>
      <c r="T475" s="577"/>
      <c r="U475" s="34"/>
      <c r="V475" s="34"/>
      <c r="W475" s="35" t="s">
        <v>69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735</v>
      </c>
      <c r="B476" s="54" t="s">
        <v>736</v>
      </c>
      <c r="C476" s="31">
        <v>4301011584</v>
      </c>
      <c r="D476" s="565">
        <v>4640242180564</v>
      </c>
      <c r="E476" s="566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6" s="576"/>
      <c r="R476" s="576"/>
      <c r="S476" s="576"/>
      <c r="T476" s="577"/>
      <c r="U476" s="34"/>
      <c r="V476" s="34"/>
      <c r="W476" s="35" t="s">
        <v>69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737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738</v>
      </c>
      <c r="B477" s="54" t="s">
        <v>739</v>
      </c>
      <c r="C477" s="31">
        <v>4301011764</v>
      </c>
      <c r="D477" s="565">
        <v>4640242181189</v>
      </c>
      <c r="E477" s="566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5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576"/>
      <c r="R477" s="576"/>
      <c r="S477" s="576"/>
      <c r="T477" s="577"/>
      <c r="U477" s="34"/>
      <c r="V477" s="34"/>
      <c r="W477" s="35" t="s">
        <v>69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731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73"/>
      <c r="B478" s="564"/>
      <c r="C478" s="564"/>
      <c r="D478" s="564"/>
      <c r="E478" s="564"/>
      <c r="F478" s="564"/>
      <c r="G478" s="564"/>
      <c r="H478" s="564"/>
      <c r="I478" s="564"/>
      <c r="J478" s="564"/>
      <c r="K478" s="564"/>
      <c r="L478" s="564"/>
      <c r="M478" s="564"/>
      <c r="N478" s="564"/>
      <c r="O478" s="574"/>
      <c r="P478" s="570" t="s">
        <v>71</v>
      </c>
      <c r="Q478" s="571"/>
      <c r="R478" s="571"/>
      <c r="S478" s="571"/>
      <c r="T478" s="571"/>
      <c r="U478" s="571"/>
      <c r="V478" s="572"/>
      <c r="W478" s="37" t="s">
        <v>72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hidden="1" x14ac:dyDescent="0.2">
      <c r="A479" s="564"/>
      <c r="B479" s="564"/>
      <c r="C479" s="564"/>
      <c r="D479" s="564"/>
      <c r="E479" s="564"/>
      <c r="F479" s="564"/>
      <c r="G479" s="564"/>
      <c r="H479" s="564"/>
      <c r="I479" s="564"/>
      <c r="J479" s="564"/>
      <c r="K479" s="564"/>
      <c r="L479" s="564"/>
      <c r="M479" s="564"/>
      <c r="N479" s="564"/>
      <c r="O479" s="574"/>
      <c r="P479" s="570" t="s">
        <v>71</v>
      </c>
      <c r="Q479" s="571"/>
      <c r="R479" s="571"/>
      <c r="S479" s="571"/>
      <c r="T479" s="571"/>
      <c r="U479" s="571"/>
      <c r="V479" s="572"/>
      <c r="W479" s="37" t="s">
        <v>69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hidden="1" customHeight="1" x14ac:dyDescent="0.25">
      <c r="A480" s="563" t="s">
        <v>138</v>
      </c>
      <c r="B480" s="564"/>
      <c r="C480" s="564"/>
      <c r="D480" s="564"/>
      <c r="E480" s="564"/>
      <c r="F480" s="564"/>
      <c r="G480" s="564"/>
      <c r="H480" s="564"/>
      <c r="I480" s="564"/>
      <c r="J480" s="564"/>
      <c r="K480" s="564"/>
      <c r="L480" s="564"/>
      <c r="M480" s="564"/>
      <c r="N480" s="564"/>
      <c r="O480" s="564"/>
      <c r="P480" s="564"/>
      <c r="Q480" s="564"/>
      <c r="R480" s="564"/>
      <c r="S480" s="564"/>
      <c r="T480" s="564"/>
      <c r="U480" s="564"/>
      <c r="V480" s="564"/>
      <c r="W480" s="564"/>
      <c r="X480" s="564"/>
      <c r="Y480" s="564"/>
      <c r="Z480" s="564"/>
      <c r="AA480" s="553"/>
      <c r="AB480" s="553"/>
      <c r="AC480" s="553"/>
    </row>
    <row r="481" spans="1:68" ht="27" hidden="1" customHeight="1" x14ac:dyDescent="0.25">
      <c r="A481" s="54" t="s">
        <v>740</v>
      </c>
      <c r="B481" s="54" t="s">
        <v>741</v>
      </c>
      <c r="C481" s="31">
        <v>4301020400</v>
      </c>
      <c r="D481" s="565">
        <v>4640242180519</v>
      </c>
      <c r="E481" s="566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701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1" s="576"/>
      <c r="R481" s="576"/>
      <c r="S481" s="576"/>
      <c r="T481" s="577"/>
      <c r="U481" s="34"/>
      <c r="V481" s="34"/>
      <c r="W481" s="35" t="s">
        <v>69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742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743</v>
      </c>
      <c r="B482" s="54" t="s">
        <v>744</v>
      </c>
      <c r="C482" s="31">
        <v>4301020260</v>
      </c>
      <c r="D482" s="565">
        <v>4640242180526</v>
      </c>
      <c r="E482" s="566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40" t="s">
        <v>745</v>
      </c>
      <c r="Q482" s="576"/>
      <c r="R482" s="576"/>
      <c r="S482" s="576"/>
      <c r="T482" s="577"/>
      <c r="U482" s="34"/>
      <c r="V482" s="34"/>
      <c r="W482" s="35" t="s">
        <v>69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746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747</v>
      </c>
      <c r="B483" s="54" t="s">
        <v>748</v>
      </c>
      <c r="C483" s="31">
        <v>4301020295</v>
      </c>
      <c r="D483" s="565">
        <v>4640242181363</v>
      </c>
      <c r="E483" s="566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50</v>
      </c>
      <c r="P483" s="829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3" s="576"/>
      <c r="R483" s="576"/>
      <c r="S483" s="576"/>
      <c r="T483" s="577"/>
      <c r="U483" s="34"/>
      <c r="V483" s="34"/>
      <c r="W483" s="35" t="s">
        <v>69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749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73"/>
      <c r="B484" s="564"/>
      <c r="C484" s="564"/>
      <c r="D484" s="564"/>
      <c r="E484" s="564"/>
      <c r="F484" s="564"/>
      <c r="G484" s="564"/>
      <c r="H484" s="564"/>
      <c r="I484" s="564"/>
      <c r="J484" s="564"/>
      <c r="K484" s="564"/>
      <c r="L484" s="564"/>
      <c r="M484" s="564"/>
      <c r="N484" s="564"/>
      <c r="O484" s="574"/>
      <c r="P484" s="570" t="s">
        <v>71</v>
      </c>
      <c r="Q484" s="571"/>
      <c r="R484" s="571"/>
      <c r="S484" s="571"/>
      <c r="T484" s="571"/>
      <c r="U484" s="571"/>
      <c r="V484" s="572"/>
      <c r="W484" s="37" t="s">
        <v>72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hidden="1" x14ac:dyDescent="0.2">
      <c r="A485" s="564"/>
      <c r="B485" s="564"/>
      <c r="C485" s="564"/>
      <c r="D485" s="564"/>
      <c r="E485" s="564"/>
      <c r="F485" s="564"/>
      <c r="G485" s="564"/>
      <c r="H485" s="564"/>
      <c r="I485" s="564"/>
      <c r="J485" s="564"/>
      <c r="K485" s="564"/>
      <c r="L485" s="564"/>
      <c r="M485" s="564"/>
      <c r="N485" s="564"/>
      <c r="O485" s="574"/>
      <c r="P485" s="570" t="s">
        <v>71</v>
      </c>
      <c r="Q485" s="571"/>
      <c r="R485" s="571"/>
      <c r="S485" s="571"/>
      <c r="T485" s="571"/>
      <c r="U485" s="571"/>
      <c r="V485" s="572"/>
      <c r="W485" s="37" t="s">
        <v>69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hidden="1" customHeight="1" x14ac:dyDescent="0.25">
      <c r="A486" s="563" t="s">
        <v>64</v>
      </c>
      <c r="B486" s="564"/>
      <c r="C486" s="564"/>
      <c r="D486" s="564"/>
      <c r="E486" s="564"/>
      <c r="F486" s="564"/>
      <c r="G486" s="564"/>
      <c r="H486" s="564"/>
      <c r="I486" s="564"/>
      <c r="J486" s="564"/>
      <c r="K486" s="564"/>
      <c r="L486" s="564"/>
      <c r="M486" s="564"/>
      <c r="N486" s="564"/>
      <c r="O486" s="564"/>
      <c r="P486" s="564"/>
      <c r="Q486" s="564"/>
      <c r="R486" s="564"/>
      <c r="S486" s="564"/>
      <c r="T486" s="564"/>
      <c r="U486" s="564"/>
      <c r="V486" s="564"/>
      <c r="W486" s="564"/>
      <c r="X486" s="564"/>
      <c r="Y486" s="564"/>
      <c r="Z486" s="564"/>
      <c r="AA486" s="553"/>
      <c r="AB486" s="553"/>
      <c r="AC486" s="553"/>
    </row>
    <row r="487" spans="1:68" ht="27" customHeight="1" x14ac:dyDescent="0.25">
      <c r="A487" s="54" t="s">
        <v>750</v>
      </c>
      <c r="B487" s="54" t="s">
        <v>751</v>
      </c>
      <c r="C487" s="31">
        <v>4301031280</v>
      </c>
      <c r="D487" s="565">
        <v>4640242180816</v>
      </c>
      <c r="E487" s="566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110</v>
      </c>
      <c r="L487" s="32"/>
      <c r="M487" s="33" t="s">
        <v>68</v>
      </c>
      <c r="N487" s="33"/>
      <c r="O487" s="32">
        <v>40</v>
      </c>
      <c r="P487" s="77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7" s="576"/>
      <c r="R487" s="576"/>
      <c r="S487" s="576"/>
      <c r="T487" s="577"/>
      <c r="U487" s="34"/>
      <c r="V487" s="34"/>
      <c r="W487" s="35" t="s">
        <v>69</v>
      </c>
      <c r="X487" s="559">
        <v>50</v>
      </c>
      <c r="Y487" s="560">
        <f>IFERROR(IF(X487="",0,CEILING((X487/$H487),1)*$H487),"")</f>
        <v>50.400000000000006</v>
      </c>
      <c r="Z487" s="36">
        <f>IFERROR(IF(Y487=0,"",ROUNDUP(Y487/H487,0)*0.00902),"")</f>
        <v>0.10824</v>
      </c>
      <c r="AA487" s="56"/>
      <c r="AB487" s="57"/>
      <c r="AC487" s="537" t="s">
        <v>752</v>
      </c>
      <c r="AG487" s="64"/>
      <c r="AJ487" s="68"/>
      <c r="AK487" s="68">
        <v>0</v>
      </c>
      <c r="BB487" s="538" t="s">
        <v>1</v>
      </c>
      <c r="BM487" s="64">
        <f>IFERROR(X487*I487/H487,"0")</f>
        <v>53.214285714285715</v>
      </c>
      <c r="BN487" s="64">
        <f>IFERROR(Y487*I487/H487,"0")</f>
        <v>53.64</v>
      </c>
      <c r="BO487" s="64">
        <f>IFERROR(1/J487*(X487/H487),"0")</f>
        <v>9.0187590187590191E-2</v>
      </c>
      <c r="BP487" s="64">
        <f>IFERROR(1/J487*(Y487/H487),"0")</f>
        <v>9.0909090909090912E-2</v>
      </c>
    </row>
    <row r="488" spans="1:68" ht="27" customHeight="1" x14ac:dyDescent="0.25">
      <c r="A488" s="54" t="s">
        <v>753</v>
      </c>
      <c r="B488" s="54" t="s">
        <v>754</v>
      </c>
      <c r="C488" s="31">
        <v>4301031244</v>
      </c>
      <c r="D488" s="565">
        <v>4640242180595</v>
      </c>
      <c r="E488" s="566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110</v>
      </c>
      <c r="L488" s="32"/>
      <c r="M488" s="33" t="s">
        <v>68</v>
      </c>
      <c r="N488" s="33"/>
      <c r="O488" s="32">
        <v>40</v>
      </c>
      <c r="P488" s="74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8" s="576"/>
      <c r="R488" s="576"/>
      <c r="S488" s="576"/>
      <c r="T488" s="577"/>
      <c r="U488" s="34"/>
      <c r="V488" s="34"/>
      <c r="W488" s="35" t="s">
        <v>69</v>
      </c>
      <c r="X488" s="559">
        <v>100</v>
      </c>
      <c r="Y488" s="560">
        <f>IFERROR(IF(X488="",0,CEILING((X488/$H488),1)*$H488),"")</f>
        <v>100.80000000000001</v>
      </c>
      <c r="Z488" s="36">
        <f>IFERROR(IF(Y488=0,"",ROUNDUP(Y488/H488,0)*0.00902),"")</f>
        <v>0.21648000000000001</v>
      </c>
      <c r="AA488" s="56"/>
      <c r="AB488" s="57"/>
      <c r="AC488" s="539" t="s">
        <v>755</v>
      </c>
      <c r="AG488" s="64"/>
      <c r="AJ488" s="68"/>
      <c r="AK488" s="68">
        <v>0</v>
      </c>
      <c r="BB488" s="540" t="s">
        <v>1</v>
      </c>
      <c r="BM488" s="64">
        <f>IFERROR(X488*I488/H488,"0")</f>
        <v>106.42857142857143</v>
      </c>
      <c r="BN488" s="64">
        <f>IFERROR(Y488*I488/H488,"0")</f>
        <v>107.28</v>
      </c>
      <c r="BO488" s="64">
        <f>IFERROR(1/J488*(X488/H488),"0")</f>
        <v>0.18037518037518038</v>
      </c>
      <c r="BP488" s="64">
        <f>IFERROR(1/J488*(Y488/H488),"0")</f>
        <v>0.18181818181818182</v>
      </c>
    </row>
    <row r="489" spans="1:68" x14ac:dyDescent="0.2">
      <c r="A489" s="573"/>
      <c r="B489" s="564"/>
      <c r="C489" s="564"/>
      <c r="D489" s="564"/>
      <c r="E489" s="564"/>
      <c r="F489" s="564"/>
      <c r="G489" s="564"/>
      <c r="H489" s="564"/>
      <c r="I489" s="564"/>
      <c r="J489" s="564"/>
      <c r="K489" s="564"/>
      <c r="L489" s="564"/>
      <c r="M489" s="564"/>
      <c r="N489" s="564"/>
      <c r="O489" s="574"/>
      <c r="P489" s="570" t="s">
        <v>71</v>
      </c>
      <c r="Q489" s="571"/>
      <c r="R489" s="571"/>
      <c r="S489" s="571"/>
      <c r="T489" s="571"/>
      <c r="U489" s="571"/>
      <c r="V489" s="572"/>
      <c r="W489" s="37" t="s">
        <v>72</v>
      </c>
      <c r="X489" s="561">
        <f>IFERROR(X487/H487,"0")+IFERROR(X488/H488,"0")</f>
        <v>35.714285714285715</v>
      </c>
      <c r="Y489" s="561">
        <f>IFERROR(Y487/H487,"0")+IFERROR(Y488/H488,"0")</f>
        <v>36</v>
      </c>
      <c r="Z489" s="561">
        <f>IFERROR(IF(Z487="",0,Z487),"0")+IFERROR(IF(Z488="",0,Z488),"0")</f>
        <v>0.32472000000000001</v>
      </c>
      <c r="AA489" s="562"/>
      <c r="AB489" s="562"/>
      <c r="AC489" s="562"/>
    </row>
    <row r="490" spans="1:68" x14ac:dyDescent="0.2">
      <c r="A490" s="564"/>
      <c r="B490" s="564"/>
      <c r="C490" s="564"/>
      <c r="D490" s="564"/>
      <c r="E490" s="564"/>
      <c r="F490" s="564"/>
      <c r="G490" s="564"/>
      <c r="H490" s="564"/>
      <c r="I490" s="564"/>
      <c r="J490" s="564"/>
      <c r="K490" s="564"/>
      <c r="L490" s="564"/>
      <c r="M490" s="564"/>
      <c r="N490" s="564"/>
      <c r="O490" s="574"/>
      <c r="P490" s="570" t="s">
        <v>71</v>
      </c>
      <c r="Q490" s="571"/>
      <c r="R490" s="571"/>
      <c r="S490" s="571"/>
      <c r="T490" s="571"/>
      <c r="U490" s="571"/>
      <c r="V490" s="572"/>
      <c r="W490" s="37" t="s">
        <v>69</v>
      </c>
      <c r="X490" s="561">
        <f>IFERROR(SUM(X487:X488),"0")</f>
        <v>150</v>
      </c>
      <c r="Y490" s="561">
        <f>IFERROR(SUM(Y487:Y488),"0")</f>
        <v>151.20000000000002</v>
      </c>
      <c r="Z490" s="37"/>
      <c r="AA490" s="562"/>
      <c r="AB490" s="562"/>
      <c r="AC490" s="562"/>
    </row>
    <row r="491" spans="1:68" ht="14.25" hidden="1" customHeight="1" x14ac:dyDescent="0.25">
      <c r="A491" s="563" t="s">
        <v>73</v>
      </c>
      <c r="B491" s="564"/>
      <c r="C491" s="564"/>
      <c r="D491" s="564"/>
      <c r="E491" s="564"/>
      <c r="F491" s="564"/>
      <c r="G491" s="564"/>
      <c r="H491" s="564"/>
      <c r="I491" s="564"/>
      <c r="J491" s="564"/>
      <c r="K491" s="564"/>
      <c r="L491" s="564"/>
      <c r="M491" s="564"/>
      <c r="N491" s="564"/>
      <c r="O491" s="564"/>
      <c r="P491" s="564"/>
      <c r="Q491" s="564"/>
      <c r="R491" s="564"/>
      <c r="S491" s="564"/>
      <c r="T491" s="564"/>
      <c r="U491" s="564"/>
      <c r="V491" s="564"/>
      <c r="W491" s="564"/>
      <c r="X491" s="564"/>
      <c r="Y491" s="564"/>
      <c r="Z491" s="564"/>
      <c r="AA491" s="553"/>
      <c r="AB491" s="553"/>
      <c r="AC491" s="553"/>
    </row>
    <row r="492" spans="1:68" ht="27" hidden="1" customHeight="1" x14ac:dyDescent="0.25">
      <c r="A492" s="54" t="s">
        <v>756</v>
      </c>
      <c r="B492" s="54" t="s">
        <v>757</v>
      </c>
      <c r="C492" s="31">
        <v>4301052046</v>
      </c>
      <c r="D492" s="565">
        <v>4640242180533</v>
      </c>
      <c r="E492" s="566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105</v>
      </c>
      <c r="L492" s="32"/>
      <c r="M492" s="33" t="s">
        <v>92</v>
      </c>
      <c r="N492" s="33"/>
      <c r="O492" s="32">
        <v>45</v>
      </c>
      <c r="P492" s="696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2" s="576"/>
      <c r="R492" s="576"/>
      <c r="S492" s="576"/>
      <c r="T492" s="577"/>
      <c r="U492" s="34"/>
      <c r="V492" s="34"/>
      <c r="W492" s="35" t="s">
        <v>69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758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759</v>
      </c>
      <c r="B493" s="54" t="s">
        <v>760</v>
      </c>
      <c r="C493" s="31">
        <v>4301051920</v>
      </c>
      <c r="D493" s="565">
        <v>4640242181233</v>
      </c>
      <c r="E493" s="566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76</v>
      </c>
      <c r="L493" s="32"/>
      <c r="M493" s="33" t="s">
        <v>92</v>
      </c>
      <c r="N493" s="33"/>
      <c r="O493" s="32">
        <v>45</v>
      </c>
      <c r="P493" s="703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3" s="576"/>
      <c r="R493" s="576"/>
      <c r="S493" s="576"/>
      <c r="T493" s="577"/>
      <c r="U493" s="34"/>
      <c r="V493" s="34"/>
      <c r="W493" s="35" t="s">
        <v>69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758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73"/>
      <c r="B494" s="564"/>
      <c r="C494" s="564"/>
      <c r="D494" s="564"/>
      <c r="E494" s="564"/>
      <c r="F494" s="564"/>
      <c r="G494" s="564"/>
      <c r="H494" s="564"/>
      <c r="I494" s="564"/>
      <c r="J494" s="564"/>
      <c r="K494" s="564"/>
      <c r="L494" s="564"/>
      <c r="M494" s="564"/>
      <c r="N494" s="564"/>
      <c r="O494" s="574"/>
      <c r="P494" s="570" t="s">
        <v>71</v>
      </c>
      <c r="Q494" s="571"/>
      <c r="R494" s="571"/>
      <c r="S494" s="571"/>
      <c r="T494" s="571"/>
      <c r="U494" s="571"/>
      <c r="V494" s="572"/>
      <c r="W494" s="37" t="s">
        <v>72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hidden="1" x14ac:dyDescent="0.2">
      <c r="A495" s="564"/>
      <c r="B495" s="564"/>
      <c r="C495" s="564"/>
      <c r="D495" s="564"/>
      <c r="E495" s="564"/>
      <c r="F495" s="564"/>
      <c r="G495" s="564"/>
      <c r="H495" s="564"/>
      <c r="I495" s="564"/>
      <c r="J495" s="564"/>
      <c r="K495" s="564"/>
      <c r="L495" s="564"/>
      <c r="M495" s="564"/>
      <c r="N495" s="564"/>
      <c r="O495" s="574"/>
      <c r="P495" s="570" t="s">
        <v>71</v>
      </c>
      <c r="Q495" s="571"/>
      <c r="R495" s="571"/>
      <c r="S495" s="571"/>
      <c r="T495" s="571"/>
      <c r="U495" s="571"/>
      <c r="V495" s="572"/>
      <c r="W495" s="37" t="s">
        <v>69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hidden="1" customHeight="1" x14ac:dyDescent="0.25">
      <c r="A496" s="563" t="s">
        <v>173</v>
      </c>
      <c r="B496" s="564"/>
      <c r="C496" s="564"/>
      <c r="D496" s="564"/>
      <c r="E496" s="564"/>
      <c r="F496" s="564"/>
      <c r="G496" s="564"/>
      <c r="H496" s="564"/>
      <c r="I496" s="564"/>
      <c r="J496" s="564"/>
      <c r="K496" s="564"/>
      <c r="L496" s="564"/>
      <c r="M496" s="564"/>
      <c r="N496" s="564"/>
      <c r="O496" s="564"/>
      <c r="P496" s="564"/>
      <c r="Q496" s="564"/>
      <c r="R496" s="564"/>
      <c r="S496" s="564"/>
      <c r="T496" s="564"/>
      <c r="U496" s="564"/>
      <c r="V496" s="564"/>
      <c r="W496" s="564"/>
      <c r="X496" s="564"/>
      <c r="Y496" s="564"/>
      <c r="Z496" s="564"/>
      <c r="AA496" s="553"/>
      <c r="AB496" s="553"/>
      <c r="AC496" s="553"/>
    </row>
    <row r="497" spans="1:68" ht="27" hidden="1" customHeight="1" x14ac:dyDescent="0.25">
      <c r="A497" s="54" t="s">
        <v>761</v>
      </c>
      <c r="B497" s="54" t="s">
        <v>762</v>
      </c>
      <c r="C497" s="31">
        <v>4301060491</v>
      </c>
      <c r="D497" s="565">
        <v>4640242180120</v>
      </c>
      <c r="E497" s="566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7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7" s="576"/>
      <c r="R497" s="576"/>
      <c r="S497" s="576"/>
      <c r="T497" s="577"/>
      <c r="U497" s="34"/>
      <c r="V497" s="34"/>
      <c r="W497" s="35" t="s">
        <v>69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763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764</v>
      </c>
      <c r="B498" s="54" t="s">
        <v>765</v>
      </c>
      <c r="C498" s="31">
        <v>4301060493</v>
      </c>
      <c r="D498" s="565">
        <v>4640242180137</v>
      </c>
      <c r="E498" s="566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70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8" s="576"/>
      <c r="R498" s="576"/>
      <c r="S498" s="576"/>
      <c r="T498" s="577"/>
      <c r="U498" s="34"/>
      <c r="V498" s="34"/>
      <c r="W498" s="35" t="s">
        <v>69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766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73"/>
      <c r="B499" s="564"/>
      <c r="C499" s="564"/>
      <c r="D499" s="564"/>
      <c r="E499" s="564"/>
      <c r="F499" s="564"/>
      <c r="G499" s="564"/>
      <c r="H499" s="564"/>
      <c r="I499" s="564"/>
      <c r="J499" s="564"/>
      <c r="K499" s="564"/>
      <c r="L499" s="564"/>
      <c r="M499" s="564"/>
      <c r="N499" s="564"/>
      <c r="O499" s="574"/>
      <c r="P499" s="570" t="s">
        <v>71</v>
      </c>
      <c r="Q499" s="571"/>
      <c r="R499" s="571"/>
      <c r="S499" s="571"/>
      <c r="T499" s="571"/>
      <c r="U499" s="571"/>
      <c r="V499" s="572"/>
      <c r="W499" s="37" t="s">
        <v>72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hidden="1" x14ac:dyDescent="0.2">
      <c r="A500" s="564"/>
      <c r="B500" s="564"/>
      <c r="C500" s="564"/>
      <c r="D500" s="564"/>
      <c r="E500" s="564"/>
      <c r="F500" s="564"/>
      <c r="G500" s="564"/>
      <c r="H500" s="564"/>
      <c r="I500" s="564"/>
      <c r="J500" s="564"/>
      <c r="K500" s="564"/>
      <c r="L500" s="564"/>
      <c r="M500" s="564"/>
      <c r="N500" s="564"/>
      <c r="O500" s="574"/>
      <c r="P500" s="570" t="s">
        <v>71</v>
      </c>
      <c r="Q500" s="571"/>
      <c r="R500" s="571"/>
      <c r="S500" s="571"/>
      <c r="T500" s="571"/>
      <c r="U500" s="571"/>
      <c r="V500" s="572"/>
      <c r="W500" s="37" t="s">
        <v>69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hidden="1" customHeight="1" x14ac:dyDescent="0.25">
      <c r="A501" s="567" t="s">
        <v>767</v>
      </c>
      <c r="B501" s="564"/>
      <c r="C501" s="564"/>
      <c r="D501" s="564"/>
      <c r="E501" s="564"/>
      <c r="F501" s="564"/>
      <c r="G501" s="564"/>
      <c r="H501" s="564"/>
      <c r="I501" s="564"/>
      <c r="J501" s="564"/>
      <c r="K501" s="564"/>
      <c r="L501" s="564"/>
      <c r="M501" s="564"/>
      <c r="N501" s="564"/>
      <c r="O501" s="564"/>
      <c r="P501" s="564"/>
      <c r="Q501" s="564"/>
      <c r="R501" s="564"/>
      <c r="S501" s="564"/>
      <c r="T501" s="564"/>
      <c r="U501" s="564"/>
      <c r="V501" s="564"/>
      <c r="W501" s="564"/>
      <c r="X501" s="564"/>
      <c r="Y501" s="564"/>
      <c r="Z501" s="564"/>
      <c r="AA501" s="554"/>
      <c r="AB501" s="554"/>
      <c r="AC501" s="554"/>
    </row>
    <row r="502" spans="1:68" ht="14.25" hidden="1" customHeight="1" x14ac:dyDescent="0.25">
      <c r="A502" s="563" t="s">
        <v>138</v>
      </c>
      <c r="B502" s="564"/>
      <c r="C502" s="564"/>
      <c r="D502" s="564"/>
      <c r="E502" s="564"/>
      <c r="F502" s="564"/>
      <c r="G502" s="564"/>
      <c r="H502" s="564"/>
      <c r="I502" s="564"/>
      <c r="J502" s="564"/>
      <c r="K502" s="564"/>
      <c r="L502" s="564"/>
      <c r="M502" s="564"/>
      <c r="N502" s="564"/>
      <c r="O502" s="564"/>
      <c r="P502" s="564"/>
      <c r="Q502" s="564"/>
      <c r="R502" s="564"/>
      <c r="S502" s="564"/>
      <c r="T502" s="564"/>
      <c r="U502" s="564"/>
      <c r="V502" s="564"/>
      <c r="W502" s="564"/>
      <c r="X502" s="564"/>
      <c r="Y502" s="564"/>
      <c r="Z502" s="564"/>
      <c r="AA502" s="553"/>
      <c r="AB502" s="553"/>
      <c r="AC502" s="553"/>
    </row>
    <row r="503" spans="1:68" ht="27" hidden="1" customHeight="1" x14ac:dyDescent="0.25">
      <c r="A503" s="54" t="s">
        <v>768</v>
      </c>
      <c r="B503" s="54" t="s">
        <v>769</v>
      </c>
      <c r="C503" s="31">
        <v>4301020314</v>
      </c>
      <c r="D503" s="565">
        <v>4640242180090</v>
      </c>
      <c r="E503" s="566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774" t="s">
        <v>770</v>
      </c>
      <c r="Q503" s="576"/>
      <c r="R503" s="576"/>
      <c r="S503" s="576"/>
      <c r="T503" s="577"/>
      <c r="U503" s="34"/>
      <c r="V503" s="34"/>
      <c r="W503" s="35" t="s">
        <v>69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771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73"/>
      <c r="B504" s="564"/>
      <c r="C504" s="564"/>
      <c r="D504" s="564"/>
      <c r="E504" s="564"/>
      <c r="F504" s="564"/>
      <c r="G504" s="564"/>
      <c r="H504" s="564"/>
      <c r="I504" s="564"/>
      <c r="J504" s="564"/>
      <c r="K504" s="564"/>
      <c r="L504" s="564"/>
      <c r="M504" s="564"/>
      <c r="N504" s="564"/>
      <c r="O504" s="574"/>
      <c r="P504" s="570" t="s">
        <v>71</v>
      </c>
      <c r="Q504" s="571"/>
      <c r="R504" s="571"/>
      <c r="S504" s="571"/>
      <c r="T504" s="571"/>
      <c r="U504" s="571"/>
      <c r="V504" s="572"/>
      <c r="W504" s="37" t="s">
        <v>72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hidden="1" x14ac:dyDescent="0.2">
      <c r="A505" s="564"/>
      <c r="B505" s="564"/>
      <c r="C505" s="564"/>
      <c r="D505" s="564"/>
      <c r="E505" s="564"/>
      <c r="F505" s="564"/>
      <c r="G505" s="564"/>
      <c r="H505" s="564"/>
      <c r="I505" s="564"/>
      <c r="J505" s="564"/>
      <c r="K505" s="564"/>
      <c r="L505" s="564"/>
      <c r="M505" s="564"/>
      <c r="N505" s="564"/>
      <c r="O505" s="574"/>
      <c r="P505" s="570" t="s">
        <v>71</v>
      </c>
      <c r="Q505" s="571"/>
      <c r="R505" s="571"/>
      <c r="S505" s="571"/>
      <c r="T505" s="571"/>
      <c r="U505" s="571"/>
      <c r="V505" s="572"/>
      <c r="W505" s="37" t="s">
        <v>69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90"/>
      <c r="B506" s="564"/>
      <c r="C506" s="564"/>
      <c r="D506" s="564"/>
      <c r="E506" s="564"/>
      <c r="F506" s="564"/>
      <c r="G506" s="564"/>
      <c r="H506" s="564"/>
      <c r="I506" s="564"/>
      <c r="J506" s="564"/>
      <c r="K506" s="564"/>
      <c r="L506" s="564"/>
      <c r="M506" s="564"/>
      <c r="N506" s="564"/>
      <c r="O506" s="720"/>
      <c r="P506" s="587" t="s">
        <v>772</v>
      </c>
      <c r="Q506" s="588"/>
      <c r="R506" s="588"/>
      <c r="S506" s="588"/>
      <c r="T506" s="588"/>
      <c r="U506" s="588"/>
      <c r="V506" s="589"/>
      <c r="W506" s="37" t="s">
        <v>69</v>
      </c>
      <c r="X506" s="56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8392.5</v>
      </c>
      <c r="Y506" s="56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8432.8200000000015</v>
      </c>
      <c r="Z506" s="37"/>
      <c r="AA506" s="562"/>
      <c r="AB506" s="562"/>
      <c r="AC506" s="562"/>
    </row>
    <row r="507" spans="1:68" x14ac:dyDescent="0.2">
      <c r="A507" s="564"/>
      <c r="B507" s="564"/>
      <c r="C507" s="564"/>
      <c r="D507" s="564"/>
      <c r="E507" s="564"/>
      <c r="F507" s="564"/>
      <c r="G507" s="564"/>
      <c r="H507" s="564"/>
      <c r="I507" s="564"/>
      <c r="J507" s="564"/>
      <c r="K507" s="564"/>
      <c r="L507" s="564"/>
      <c r="M507" s="564"/>
      <c r="N507" s="564"/>
      <c r="O507" s="720"/>
      <c r="P507" s="587" t="s">
        <v>773</v>
      </c>
      <c r="Q507" s="588"/>
      <c r="R507" s="588"/>
      <c r="S507" s="588"/>
      <c r="T507" s="588"/>
      <c r="U507" s="588"/>
      <c r="V507" s="589"/>
      <c r="W507" s="37" t="s">
        <v>69</v>
      </c>
      <c r="X507" s="561">
        <f>IFERROR(SUM(BM22:BM503),"0")</f>
        <v>8827.8427485847496</v>
      </c>
      <c r="Y507" s="561">
        <f>IFERROR(SUM(BN22:BN503),"0")</f>
        <v>8870.0880000000016</v>
      </c>
      <c r="Z507" s="37"/>
      <c r="AA507" s="562"/>
      <c r="AB507" s="562"/>
      <c r="AC507" s="562"/>
    </row>
    <row r="508" spans="1:68" x14ac:dyDescent="0.2">
      <c r="A508" s="564"/>
      <c r="B508" s="564"/>
      <c r="C508" s="564"/>
      <c r="D508" s="564"/>
      <c r="E508" s="564"/>
      <c r="F508" s="564"/>
      <c r="G508" s="564"/>
      <c r="H508" s="564"/>
      <c r="I508" s="564"/>
      <c r="J508" s="564"/>
      <c r="K508" s="564"/>
      <c r="L508" s="564"/>
      <c r="M508" s="564"/>
      <c r="N508" s="564"/>
      <c r="O508" s="720"/>
      <c r="P508" s="587" t="s">
        <v>774</v>
      </c>
      <c r="Q508" s="588"/>
      <c r="R508" s="588"/>
      <c r="S508" s="588"/>
      <c r="T508" s="588"/>
      <c r="U508" s="588"/>
      <c r="V508" s="589"/>
      <c r="W508" s="37" t="s">
        <v>775</v>
      </c>
      <c r="X508" s="38">
        <f>ROUNDUP(SUM(BO22:BO503),0)</f>
        <v>15</v>
      </c>
      <c r="Y508" s="38">
        <f>ROUNDUP(SUM(BP22:BP503),0)</f>
        <v>15</v>
      </c>
      <c r="Z508" s="37"/>
      <c r="AA508" s="562"/>
      <c r="AB508" s="562"/>
      <c r="AC508" s="562"/>
    </row>
    <row r="509" spans="1:68" x14ac:dyDescent="0.2">
      <c r="A509" s="564"/>
      <c r="B509" s="564"/>
      <c r="C509" s="564"/>
      <c r="D509" s="564"/>
      <c r="E509" s="564"/>
      <c r="F509" s="564"/>
      <c r="G509" s="564"/>
      <c r="H509" s="564"/>
      <c r="I509" s="564"/>
      <c r="J509" s="564"/>
      <c r="K509" s="564"/>
      <c r="L509" s="564"/>
      <c r="M509" s="564"/>
      <c r="N509" s="564"/>
      <c r="O509" s="720"/>
      <c r="P509" s="587" t="s">
        <v>776</v>
      </c>
      <c r="Q509" s="588"/>
      <c r="R509" s="588"/>
      <c r="S509" s="588"/>
      <c r="T509" s="588"/>
      <c r="U509" s="588"/>
      <c r="V509" s="589"/>
      <c r="W509" s="37" t="s">
        <v>69</v>
      </c>
      <c r="X509" s="561">
        <f>GrossWeightTotal+PalletQtyTotal*25</f>
        <v>9202.8427485847496</v>
      </c>
      <c r="Y509" s="561">
        <f>GrossWeightTotalR+PalletQtyTotalR*25</f>
        <v>9245.0880000000016</v>
      </c>
      <c r="Z509" s="37"/>
      <c r="AA509" s="562"/>
      <c r="AB509" s="562"/>
      <c r="AC509" s="562"/>
    </row>
    <row r="510" spans="1:68" x14ac:dyDescent="0.2">
      <c r="A510" s="564"/>
      <c r="B510" s="564"/>
      <c r="C510" s="564"/>
      <c r="D510" s="564"/>
      <c r="E510" s="564"/>
      <c r="F510" s="564"/>
      <c r="G510" s="564"/>
      <c r="H510" s="564"/>
      <c r="I510" s="564"/>
      <c r="J510" s="564"/>
      <c r="K510" s="564"/>
      <c r="L510" s="564"/>
      <c r="M510" s="564"/>
      <c r="N510" s="564"/>
      <c r="O510" s="720"/>
      <c r="P510" s="587" t="s">
        <v>777</v>
      </c>
      <c r="Q510" s="588"/>
      <c r="R510" s="588"/>
      <c r="S510" s="588"/>
      <c r="T510" s="588"/>
      <c r="U510" s="588"/>
      <c r="V510" s="589"/>
      <c r="W510" s="37" t="s">
        <v>775</v>
      </c>
      <c r="X510" s="56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1016.04107004107</v>
      </c>
      <c r="Y510" s="56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1021</v>
      </c>
      <c r="Z510" s="37"/>
      <c r="AA510" s="562"/>
      <c r="AB510" s="562"/>
      <c r="AC510" s="562"/>
    </row>
    <row r="511" spans="1:68" ht="14.25" hidden="1" customHeight="1" x14ac:dyDescent="0.2">
      <c r="A511" s="564"/>
      <c r="B511" s="564"/>
      <c r="C511" s="564"/>
      <c r="D511" s="564"/>
      <c r="E511" s="564"/>
      <c r="F511" s="564"/>
      <c r="G511" s="564"/>
      <c r="H511" s="564"/>
      <c r="I511" s="564"/>
      <c r="J511" s="564"/>
      <c r="K511" s="564"/>
      <c r="L511" s="564"/>
      <c r="M511" s="564"/>
      <c r="N511" s="564"/>
      <c r="O511" s="720"/>
      <c r="P511" s="587" t="s">
        <v>778</v>
      </c>
      <c r="Q511" s="588"/>
      <c r="R511" s="588"/>
      <c r="S511" s="588"/>
      <c r="T511" s="588"/>
      <c r="U511" s="588"/>
      <c r="V511" s="589"/>
      <c r="W511" s="39" t="s">
        <v>779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17.001280000000001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780</v>
      </c>
      <c r="B513" s="551" t="s">
        <v>63</v>
      </c>
      <c r="C513" s="584" t="s">
        <v>100</v>
      </c>
      <c r="D513" s="764"/>
      <c r="E513" s="764"/>
      <c r="F513" s="764"/>
      <c r="G513" s="764"/>
      <c r="H513" s="765"/>
      <c r="I513" s="584" t="s">
        <v>259</v>
      </c>
      <c r="J513" s="764"/>
      <c r="K513" s="764"/>
      <c r="L513" s="764"/>
      <c r="M513" s="764"/>
      <c r="N513" s="764"/>
      <c r="O513" s="764"/>
      <c r="P513" s="764"/>
      <c r="Q513" s="764"/>
      <c r="R513" s="764"/>
      <c r="S513" s="765"/>
      <c r="T513" s="584" t="s">
        <v>548</v>
      </c>
      <c r="U513" s="765"/>
      <c r="V513" s="584" t="s">
        <v>603</v>
      </c>
      <c r="W513" s="764"/>
      <c r="X513" s="764"/>
      <c r="Y513" s="765"/>
      <c r="Z513" s="551" t="s">
        <v>659</v>
      </c>
      <c r="AA513" s="584" t="s">
        <v>728</v>
      </c>
      <c r="AB513" s="765"/>
      <c r="AC513" s="52"/>
      <c r="AF513" s="552"/>
    </row>
    <row r="514" spans="1:32" ht="14.25" customHeight="1" thickTop="1" x14ac:dyDescent="0.2">
      <c r="A514" s="692" t="s">
        <v>781</v>
      </c>
      <c r="B514" s="584" t="s">
        <v>63</v>
      </c>
      <c r="C514" s="584" t="s">
        <v>101</v>
      </c>
      <c r="D514" s="584" t="s">
        <v>118</v>
      </c>
      <c r="E514" s="584" t="s">
        <v>180</v>
      </c>
      <c r="F514" s="584" t="s">
        <v>202</v>
      </c>
      <c r="G514" s="584" t="s">
        <v>235</v>
      </c>
      <c r="H514" s="584" t="s">
        <v>100</v>
      </c>
      <c r="I514" s="584" t="s">
        <v>260</v>
      </c>
      <c r="J514" s="584" t="s">
        <v>300</v>
      </c>
      <c r="K514" s="584" t="s">
        <v>361</v>
      </c>
      <c r="L514" s="584" t="s">
        <v>401</v>
      </c>
      <c r="M514" s="584" t="s">
        <v>417</v>
      </c>
      <c r="N514" s="552"/>
      <c r="O514" s="584" t="s">
        <v>431</v>
      </c>
      <c r="P514" s="584" t="s">
        <v>441</v>
      </c>
      <c r="Q514" s="584" t="s">
        <v>448</v>
      </c>
      <c r="R514" s="584" t="s">
        <v>453</v>
      </c>
      <c r="S514" s="584" t="s">
        <v>538</v>
      </c>
      <c r="T514" s="584" t="s">
        <v>549</v>
      </c>
      <c r="U514" s="584" t="s">
        <v>583</v>
      </c>
      <c r="V514" s="584" t="s">
        <v>604</v>
      </c>
      <c r="W514" s="584" t="s">
        <v>636</v>
      </c>
      <c r="X514" s="584" t="s">
        <v>651</v>
      </c>
      <c r="Y514" s="584" t="s">
        <v>655</v>
      </c>
      <c r="Z514" s="584" t="s">
        <v>659</v>
      </c>
      <c r="AA514" s="584" t="s">
        <v>728</v>
      </c>
      <c r="AB514" s="584" t="s">
        <v>767</v>
      </c>
      <c r="AC514" s="52"/>
      <c r="AF514" s="552"/>
    </row>
    <row r="515" spans="1:32" ht="13.5" customHeight="1" thickBot="1" x14ac:dyDescent="0.25">
      <c r="A515" s="693"/>
      <c r="B515" s="585"/>
      <c r="C515" s="585"/>
      <c r="D515" s="585"/>
      <c r="E515" s="585"/>
      <c r="F515" s="585"/>
      <c r="G515" s="585"/>
      <c r="H515" s="585"/>
      <c r="I515" s="585"/>
      <c r="J515" s="585"/>
      <c r="K515" s="585"/>
      <c r="L515" s="585"/>
      <c r="M515" s="585"/>
      <c r="N515" s="552"/>
      <c r="O515" s="585"/>
      <c r="P515" s="585"/>
      <c r="Q515" s="585"/>
      <c r="R515" s="585"/>
      <c r="S515" s="585"/>
      <c r="T515" s="585"/>
      <c r="U515" s="585"/>
      <c r="V515" s="585"/>
      <c r="W515" s="585"/>
      <c r="X515" s="585"/>
      <c r="Y515" s="585"/>
      <c r="Z515" s="585"/>
      <c r="AA515" s="585"/>
      <c r="AB515" s="585"/>
      <c r="AC515" s="52"/>
      <c r="AF515" s="552"/>
    </row>
    <row r="516" spans="1:32" ht="18" customHeight="1" thickTop="1" thickBot="1" x14ac:dyDescent="0.25">
      <c r="A516" s="40" t="s">
        <v>782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245.20000000000002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1661.4</v>
      </c>
      <c r="E516" s="46">
        <f>IFERROR(Y89*1,"0")+IFERROR(Y90*1,"0")+IFERROR(Y91*1,"0")+IFERROR(Y95*1,"0")+IFERROR(Y96*1,"0")+IFERROR(Y97*1,"0")+IFERROR(Y98*1,"0")+IFERROR(Y99*1,"0")</f>
        <v>30.6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40.5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27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108</v>
      </c>
      <c r="M516" s="46">
        <f>IFERROR(Y260*1,"0")+IFERROR(Y261*1,"0")+IFERROR(Y262*1,"0")+IFERROR(Y263*1,"0")</f>
        <v>0</v>
      </c>
      <c r="N516" s="552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3537.2000000000003</v>
      </c>
      <c r="S516" s="46">
        <f>IFERROR(Y337*1,"0")+IFERROR(Y338*1,"0")+IFERROR(Y339*1,"0")</f>
        <v>0</v>
      </c>
      <c r="T516" s="46">
        <f>IFERROR(Y345*1,"0")+IFERROR(Y346*1,"0")+IFERROR(Y347*1,"0")+IFERROR(Y348*1,"0")+IFERROR(Y349*1,"0")+IFERROR(Y350*1,"0")+IFERROR(Y351*1,"0")+IFERROR(Y355*1,"0")+IFERROR(Y356*1,"0")+IFERROR(Y360*1,"0")+IFERROR(Y361*1,"0")+IFERROR(Y365*1,"0")</f>
        <v>1845</v>
      </c>
      <c r="U516" s="46">
        <f>IFERROR(Y370*1,"0")+IFERROR(Y371*1,"0")+IFERROR(Y372*1,"0")+IFERROR(Y376*1,"0")+IFERROR(Y380*1,"0")+IFERROR(Y381*1,"0")+IFERROR(Y385*1,"0")</f>
        <v>0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786.72000000000014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151.20000000000002</v>
      </c>
      <c r="AB516" s="46">
        <f>IFERROR(Y503*1,"0")</f>
        <v>0</v>
      </c>
      <c r="AC516" s="52"/>
      <c r="AF516" s="552"/>
    </row>
  </sheetData>
  <sheetProtection algorithmName="SHA-512" hashValue="wo34Fzf//0knneYUizz7Ay0t5pl6sOKZFqDumQYsr98+aW8qH33IXroQuMIn9wXb2Jko7IqlMu4fAIyPf6jXkA==" saltValue="Yxtsh6jm+6nRItj0L8Cl+A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16,04"/>
        <filter val="1 070,00"/>
        <filter val="100,00"/>
        <filter val="114,00"/>
        <filter val="15"/>
        <filter val="15,60"/>
        <filter val="150,00"/>
        <filter val="160,00"/>
        <filter val="18,94"/>
        <filter val="180,00"/>
        <filter val="2,00"/>
        <filter val="20,00"/>
        <filter val="200,00"/>
        <filter val="21,60"/>
        <filter val="225,00"/>
        <filter val="240,00"/>
        <filter val="27,00"/>
        <filter val="28,52"/>
        <filter val="3 000,00"/>
        <filter val="3,00"/>
        <filter val="30,60"/>
        <filter val="300,00"/>
        <filter val="32,40"/>
        <filter val="34,09"/>
        <filter val="35,71"/>
        <filter val="35,78"/>
        <filter val="352,40"/>
        <filter val="38,10"/>
        <filter val="384,62"/>
        <filter val="4,00"/>
        <filter val="40,00"/>
        <filter val="40,50"/>
        <filter val="45,00"/>
        <filter val="48,00"/>
        <filter val="5,00"/>
        <filter val="50,00"/>
        <filter val="500,00"/>
        <filter val="54,00"/>
        <filter val="60,00"/>
        <filter val="691,20"/>
        <filter val="71,33"/>
        <filter val="720,00"/>
        <filter val="745,20"/>
        <filter val="8 392,50"/>
        <filter val="8 827,84"/>
        <filter val="84,00"/>
        <filter val="9 202,84"/>
        <filter val="9,00"/>
        <filter val="9,26"/>
        <filter val="916,20"/>
        <filter val="94,70"/>
      </filters>
    </filterColumn>
    <filterColumn colId="29" showButton="0"/>
    <filterColumn colId="30" showButton="0"/>
  </autoFilter>
  <mergeCells count="904">
    <mergeCell ref="W514:W515"/>
    <mergeCell ref="P365:T365"/>
    <mergeCell ref="P387:V387"/>
    <mergeCell ref="A506:O511"/>
    <mergeCell ref="D97:E97"/>
    <mergeCell ref="P138:V138"/>
    <mergeCell ref="A137:O138"/>
    <mergeCell ref="P151:T151"/>
    <mergeCell ref="A128:Z128"/>
    <mergeCell ref="D268:E268"/>
    <mergeCell ref="P374:V374"/>
    <mergeCell ref="D395:E395"/>
    <mergeCell ref="A364:Z364"/>
    <mergeCell ref="A426:Z426"/>
    <mergeCell ref="A413:Z413"/>
    <mergeCell ref="A217:Z217"/>
    <mergeCell ref="P218:T218"/>
    <mergeCell ref="A129:Z129"/>
    <mergeCell ref="A194:Z194"/>
    <mergeCell ref="P296:V296"/>
    <mergeCell ref="A366:O367"/>
    <mergeCell ref="P338:T338"/>
    <mergeCell ref="P313:T313"/>
    <mergeCell ref="P202:T202"/>
    <mergeCell ref="U17:V17"/>
    <mergeCell ref="Y17:Y18"/>
    <mergeCell ref="D331:E331"/>
    <mergeCell ref="D57:E57"/>
    <mergeCell ref="A8:C8"/>
    <mergeCell ref="P124:T124"/>
    <mergeCell ref="D355:E355"/>
    <mergeCell ref="P385:T385"/>
    <mergeCell ref="D293:E293"/>
    <mergeCell ref="P360:T360"/>
    <mergeCell ref="A10:C10"/>
    <mergeCell ref="A21:Z21"/>
    <mergeCell ref="D42:E42"/>
    <mergeCell ref="D17:E18"/>
    <mergeCell ref="X17:X18"/>
    <mergeCell ref="A39:Z39"/>
    <mergeCell ref="P285:V285"/>
    <mergeCell ref="A44:O45"/>
    <mergeCell ref="A215:O216"/>
    <mergeCell ref="A142:O143"/>
    <mergeCell ref="A373:O374"/>
    <mergeCell ref="D291:E291"/>
    <mergeCell ref="A103:Z103"/>
    <mergeCell ref="D95:E95"/>
    <mergeCell ref="P174:T174"/>
    <mergeCell ref="P497:T497"/>
    <mergeCell ref="P136:T136"/>
    <mergeCell ref="P70:T70"/>
    <mergeCell ref="P263:T263"/>
    <mergeCell ref="P434:T434"/>
    <mergeCell ref="D244:E244"/>
    <mergeCell ref="P228:T228"/>
    <mergeCell ref="P355:T355"/>
    <mergeCell ref="P81:V81"/>
    <mergeCell ref="D196:E196"/>
    <mergeCell ref="A126:O127"/>
    <mergeCell ref="P187:V187"/>
    <mergeCell ref="P423:V423"/>
    <mergeCell ref="P494:V494"/>
    <mergeCell ref="P417:T417"/>
    <mergeCell ref="P196:T196"/>
    <mergeCell ref="P281:V281"/>
    <mergeCell ref="D226:E226"/>
    <mergeCell ref="P352:V352"/>
    <mergeCell ref="D164:E164"/>
    <mergeCell ref="A484:O485"/>
    <mergeCell ref="D461:E461"/>
    <mergeCell ref="K514:K515"/>
    <mergeCell ref="P293:T293"/>
    <mergeCell ref="M514:M515"/>
    <mergeCell ref="A447:O448"/>
    <mergeCell ref="P200:T200"/>
    <mergeCell ref="A267:Z267"/>
    <mergeCell ref="P243:T243"/>
    <mergeCell ref="P436:T436"/>
    <mergeCell ref="A425:Z425"/>
    <mergeCell ref="P292:T292"/>
    <mergeCell ref="P294:T294"/>
    <mergeCell ref="P419:V419"/>
    <mergeCell ref="P272:V272"/>
    <mergeCell ref="V514:V515"/>
    <mergeCell ref="X514:X515"/>
    <mergeCell ref="Z514:Z515"/>
    <mergeCell ref="P286:V286"/>
    <mergeCell ref="A233:Z233"/>
    <mergeCell ref="P415:T415"/>
    <mergeCell ref="A409:Z409"/>
    <mergeCell ref="P479:V479"/>
    <mergeCell ref="V513:Y513"/>
    <mergeCell ref="P429:V429"/>
    <mergeCell ref="A453:O454"/>
    <mergeCell ref="N17:N18"/>
    <mergeCell ref="A58:O59"/>
    <mergeCell ref="Q5:R5"/>
    <mergeCell ref="F17:F18"/>
    <mergeCell ref="D120:E120"/>
    <mergeCell ref="P199:T199"/>
    <mergeCell ref="D242:E242"/>
    <mergeCell ref="P370:T370"/>
    <mergeCell ref="P435:T435"/>
    <mergeCell ref="D107:E107"/>
    <mergeCell ref="D163:E163"/>
    <mergeCell ref="P291:T291"/>
    <mergeCell ref="D234:E234"/>
    <mergeCell ref="D405:E405"/>
    <mergeCell ref="Q6:R6"/>
    <mergeCell ref="P23:V23"/>
    <mergeCell ref="D54:E54"/>
    <mergeCell ref="P160:V160"/>
    <mergeCell ref="P216:V216"/>
    <mergeCell ref="P83:T83"/>
    <mergeCell ref="V12:W12"/>
    <mergeCell ref="D191:E191"/>
    <mergeCell ref="P319:T319"/>
    <mergeCell ref="D262:E262"/>
    <mergeCell ref="P66:V66"/>
    <mergeCell ref="P137:V137"/>
    <mergeCell ref="D218:E218"/>
    <mergeCell ref="A249:Z249"/>
    <mergeCell ref="P495:V495"/>
    <mergeCell ref="A494:O495"/>
    <mergeCell ref="P239:V239"/>
    <mergeCell ref="P439:T439"/>
    <mergeCell ref="A51:Z51"/>
    <mergeCell ref="D105:E105"/>
    <mergeCell ref="P262:T262"/>
    <mergeCell ref="P353:V353"/>
    <mergeCell ref="P433:T433"/>
    <mergeCell ref="D170:E170"/>
    <mergeCell ref="D468:E468"/>
    <mergeCell ref="P132:V132"/>
    <mergeCell ref="D483:E483"/>
    <mergeCell ref="P122:V122"/>
    <mergeCell ref="D433:E433"/>
    <mergeCell ref="D458:E458"/>
    <mergeCell ref="P410:T410"/>
    <mergeCell ref="P428:V428"/>
    <mergeCell ref="P107:T107"/>
    <mergeCell ref="D150:E150"/>
    <mergeCell ref="AD17:AF18"/>
    <mergeCell ref="P142:V142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A223:Z223"/>
    <mergeCell ref="V11:W11"/>
    <mergeCell ref="D392:E392"/>
    <mergeCell ref="P57:T57"/>
    <mergeCell ref="D165:E165"/>
    <mergeCell ref="P75:T75"/>
    <mergeCell ref="P406:V406"/>
    <mergeCell ref="P146:T146"/>
    <mergeCell ref="D152:E152"/>
    <mergeCell ref="P317:T317"/>
    <mergeCell ref="A192:O193"/>
    <mergeCell ref="P2:W3"/>
    <mergeCell ref="D437:E437"/>
    <mergeCell ref="P198:T198"/>
    <mergeCell ref="P54:T54"/>
    <mergeCell ref="P347:T347"/>
    <mergeCell ref="D35:E35"/>
    <mergeCell ref="D228:E228"/>
    <mergeCell ref="D404:E404"/>
    <mergeCell ref="AA513:AB513"/>
    <mergeCell ref="D10:E10"/>
    <mergeCell ref="A23:O24"/>
    <mergeCell ref="P64:T64"/>
    <mergeCell ref="F10:G10"/>
    <mergeCell ref="A121:O122"/>
    <mergeCell ref="P135:T135"/>
    <mergeCell ref="A181:O182"/>
    <mergeCell ref="P191:T191"/>
    <mergeCell ref="D243:E243"/>
    <mergeCell ref="D305:E305"/>
    <mergeCell ref="D99:E99"/>
    <mergeCell ref="D270:E270"/>
    <mergeCell ref="P349:T349"/>
    <mergeCell ref="A357:O358"/>
    <mergeCell ref="D397:E397"/>
    <mergeCell ref="Y514:Y515"/>
    <mergeCell ref="P323:T323"/>
    <mergeCell ref="A116:Z116"/>
    <mergeCell ref="P508:V508"/>
    <mergeCell ref="A389:Z389"/>
    <mergeCell ref="A156:Z156"/>
    <mergeCell ref="P32:V32"/>
    <mergeCell ref="Q13:R13"/>
    <mergeCell ref="A155:Z155"/>
    <mergeCell ref="P401:V401"/>
    <mergeCell ref="D318:E318"/>
    <mergeCell ref="P201:T201"/>
    <mergeCell ref="P176:T176"/>
    <mergeCell ref="P41:T41"/>
    <mergeCell ref="D84:E84"/>
    <mergeCell ref="D22:E22"/>
    <mergeCell ref="A157:Z157"/>
    <mergeCell ref="P483:T483"/>
    <mergeCell ref="A333:O334"/>
    <mergeCell ref="A455:Z455"/>
    <mergeCell ref="A222:Z222"/>
    <mergeCell ref="P301:T301"/>
    <mergeCell ref="A320:O321"/>
    <mergeCell ref="D385:E385"/>
    <mergeCell ref="A9:C9"/>
    <mergeCell ref="P125:T125"/>
    <mergeCell ref="D202:E202"/>
    <mergeCell ref="A71:O72"/>
    <mergeCell ref="P112:T112"/>
    <mergeCell ref="A179:Z179"/>
    <mergeCell ref="D294:E294"/>
    <mergeCell ref="P348:T348"/>
    <mergeCell ref="A298:Z298"/>
    <mergeCell ref="P295:T295"/>
    <mergeCell ref="P105:T105"/>
    <mergeCell ref="P214:T214"/>
    <mergeCell ref="P270:T270"/>
    <mergeCell ref="D213:E213"/>
    <mergeCell ref="D151:E151"/>
    <mergeCell ref="P192:V192"/>
    <mergeCell ref="M17:M18"/>
    <mergeCell ref="O17:O18"/>
    <mergeCell ref="P62:T62"/>
    <mergeCell ref="D310:E310"/>
    <mergeCell ref="D279:E279"/>
    <mergeCell ref="D323:E323"/>
    <mergeCell ref="D29:E29"/>
    <mergeCell ref="A20:Z20"/>
    <mergeCell ref="P61:T61"/>
    <mergeCell ref="D200:E200"/>
    <mergeCell ref="A273:Z273"/>
    <mergeCell ref="I513:S513"/>
    <mergeCell ref="D436:E436"/>
    <mergeCell ref="D292:E292"/>
    <mergeCell ref="P346:T346"/>
    <mergeCell ref="D227:E227"/>
    <mergeCell ref="A463:O464"/>
    <mergeCell ref="A478:O479"/>
    <mergeCell ref="A362:O363"/>
    <mergeCell ref="D462:E462"/>
    <mergeCell ref="P363:V363"/>
    <mergeCell ref="D503:E503"/>
    <mergeCell ref="A465:Z465"/>
    <mergeCell ref="P469:V469"/>
    <mergeCell ref="D457:E457"/>
    <mergeCell ref="D475:E475"/>
    <mergeCell ref="D394:E394"/>
    <mergeCell ref="D450:E450"/>
    <mergeCell ref="A428:O429"/>
    <mergeCell ref="A499:O500"/>
    <mergeCell ref="D452:E452"/>
    <mergeCell ref="P505:V505"/>
    <mergeCell ref="H5:M5"/>
    <mergeCell ref="P98:T98"/>
    <mergeCell ref="D212:E212"/>
    <mergeCell ref="D146:E146"/>
    <mergeCell ref="P225:T225"/>
    <mergeCell ref="D317:E317"/>
    <mergeCell ref="D6:M6"/>
    <mergeCell ref="A390:Z390"/>
    <mergeCell ref="P396:T396"/>
    <mergeCell ref="D304:E304"/>
    <mergeCell ref="P175:T175"/>
    <mergeCell ref="D83:E83"/>
    <mergeCell ref="P162:T162"/>
    <mergeCell ref="A278:Z278"/>
    <mergeCell ref="P227:T227"/>
    <mergeCell ref="D319:E319"/>
    <mergeCell ref="P106:T106"/>
    <mergeCell ref="P226:T226"/>
    <mergeCell ref="P164:T164"/>
    <mergeCell ref="D207:E207"/>
    <mergeCell ref="P269:T269"/>
    <mergeCell ref="A386:O387"/>
    <mergeCell ref="D299:E299"/>
    <mergeCell ref="D370:E370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P334:V334"/>
    <mergeCell ref="A359:Z359"/>
    <mergeCell ref="D415:E415"/>
    <mergeCell ref="Z17:Z18"/>
    <mergeCell ref="P100:V100"/>
    <mergeCell ref="P271:V271"/>
    <mergeCell ref="P265:V265"/>
    <mergeCell ref="A283:Z283"/>
    <mergeCell ref="A388:Z388"/>
    <mergeCell ref="D446:E446"/>
    <mergeCell ref="P44:V44"/>
    <mergeCell ref="A375:Z375"/>
    <mergeCell ref="D439:E439"/>
    <mergeCell ref="H10:M10"/>
    <mergeCell ref="AA17:AA18"/>
    <mergeCell ref="P212:T212"/>
    <mergeCell ref="AC17:AC18"/>
    <mergeCell ref="P101:V101"/>
    <mergeCell ref="P279:T279"/>
    <mergeCell ref="A420:Z420"/>
    <mergeCell ref="D89:E89"/>
    <mergeCell ref="D393:E393"/>
    <mergeCell ref="P147:V147"/>
    <mergeCell ref="P254:T254"/>
    <mergeCell ref="P251:T251"/>
    <mergeCell ref="A235:O236"/>
    <mergeCell ref="A288:Z288"/>
    <mergeCell ref="P318:T318"/>
    <mergeCell ref="AB17:AB18"/>
    <mergeCell ref="P398:T398"/>
    <mergeCell ref="A100:O101"/>
    <mergeCell ref="A231:O232"/>
    <mergeCell ref="P35:T35"/>
    <mergeCell ref="G17:G18"/>
    <mergeCell ref="P399:T399"/>
    <mergeCell ref="P171:V171"/>
    <mergeCell ref="P407:V407"/>
    <mergeCell ref="H17:H18"/>
    <mergeCell ref="A220:O221"/>
    <mergeCell ref="P90:T90"/>
    <mergeCell ref="P261:T261"/>
    <mergeCell ref="P332:T332"/>
    <mergeCell ref="A486:Z486"/>
    <mergeCell ref="P503:T503"/>
    <mergeCell ref="D198:E198"/>
    <mergeCell ref="P459:T459"/>
    <mergeCell ref="D269:E269"/>
    <mergeCell ref="D440:E440"/>
    <mergeCell ref="D427:E427"/>
    <mergeCell ref="P27:T27"/>
    <mergeCell ref="D75:E75"/>
    <mergeCell ref="P325:T325"/>
    <mergeCell ref="D206:E206"/>
    <mergeCell ref="P247:V247"/>
    <mergeCell ref="A271:O272"/>
    <mergeCell ref="P91:T91"/>
    <mergeCell ref="A80:O81"/>
    <mergeCell ref="P366:V366"/>
    <mergeCell ref="P341:V341"/>
    <mergeCell ref="A491:Z491"/>
    <mergeCell ref="P487:T487"/>
    <mergeCell ref="O514:O515"/>
    <mergeCell ref="Q514:Q515"/>
    <mergeCell ref="A82:Z82"/>
    <mergeCell ref="P330:T330"/>
    <mergeCell ref="D140:E140"/>
    <mergeCell ref="A276:O277"/>
    <mergeCell ref="P395:T395"/>
    <mergeCell ref="D438:E438"/>
    <mergeCell ref="P96:T96"/>
    <mergeCell ref="C513:H513"/>
    <mergeCell ref="T513:U513"/>
    <mergeCell ref="P461:T461"/>
    <mergeCell ref="P460:T460"/>
    <mergeCell ref="D441:E441"/>
    <mergeCell ref="P475:T475"/>
    <mergeCell ref="D481:E481"/>
    <mergeCell ref="P462:T462"/>
    <mergeCell ref="A403:Z403"/>
    <mergeCell ref="P121:V121"/>
    <mergeCell ref="P382:V382"/>
    <mergeCell ref="P357:V357"/>
    <mergeCell ref="D459:E459"/>
    <mergeCell ref="P148:V148"/>
    <mergeCell ref="P130:T130"/>
    <mergeCell ref="J9:M9"/>
    <mergeCell ref="D112:E112"/>
    <mergeCell ref="A296:O297"/>
    <mergeCell ref="P440:T440"/>
    <mergeCell ref="D348:E348"/>
    <mergeCell ref="D62:E62"/>
    <mergeCell ref="P141:T141"/>
    <mergeCell ref="P454:V454"/>
    <mergeCell ref="D56:E56"/>
    <mergeCell ref="A65:O66"/>
    <mergeCell ref="P206:T206"/>
    <mergeCell ref="D176:E176"/>
    <mergeCell ref="P304:T304"/>
    <mergeCell ref="D347:E347"/>
    <mergeCell ref="P220:V220"/>
    <mergeCell ref="D64:E64"/>
    <mergeCell ref="P441:T441"/>
    <mergeCell ref="P86:V86"/>
    <mergeCell ref="D349:E349"/>
    <mergeCell ref="P328:V328"/>
    <mergeCell ref="A38:Z38"/>
    <mergeCell ref="P207:T207"/>
    <mergeCell ref="A274:Z274"/>
    <mergeCell ref="A432:Z432"/>
    <mergeCell ref="A13:M13"/>
    <mergeCell ref="P380:T380"/>
    <mergeCell ref="A496:Z496"/>
    <mergeCell ref="P500:V500"/>
    <mergeCell ref="A94:Z94"/>
    <mergeCell ref="P315:V315"/>
    <mergeCell ref="D61:E61"/>
    <mergeCell ref="P231:V231"/>
    <mergeCell ref="A15:M15"/>
    <mergeCell ref="P238:T238"/>
    <mergeCell ref="D254:E254"/>
    <mergeCell ref="A183:Z183"/>
    <mergeCell ref="A354:Z354"/>
    <mergeCell ref="D346:E346"/>
    <mergeCell ref="P229:T229"/>
    <mergeCell ref="A153:O154"/>
    <mergeCell ref="D477:E477"/>
    <mergeCell ref="P77:T77"/>
    <mergeCell ref="D125:E125"/>
    <mergeCell ref="A369:Z369"/>
    <mergeCell ref="P446:T446"/>
    <mergeCell ref="D476:E476"/>
    <mergeCell ref="P477:T477"/>
    <mergeCell ref="P172:V172"/>
    <mergeCell ref="A504:O505"/>
    <mergeCell ref="D295:E295"/>
    <mergeCell ref="P26:T26"/>
    <mergeCell ref="P324:T324"/>
    <mergeCell ref="P507:V507"/>
    <mergeCell ref="P71:V71"/>
    <mergeCell ref="P373:V373"/>
    <mergeCell ref="P307:V307"/>
    <mergeCell ref="P58:V58"/>
    <mergeCell ref="P299:T299"/>
    <mergeCell ref="P221:V221"/>
    <mergeCell ref="P215:V215"/>
    <mergeCell ref="A40:Z40"/>
    <mergeCell ref="P386:V386"/>
    <mergeCell ref="A67:Z67"/>
    <mergeCell ref="P393:T393"/>
    <mergeCell ref="D136:E136"/>
    <mergeCell ref="P190:T190"/>
    <mergeCell ref="P240:V240"/>
    <mergeCell ref="A114:O115"/>
    <mergeCell ref="D434:E434"/>
    <mergeCell ref="P488:T488"/>
    <mergeCell ref="P111:T111"/>
    <mergeCell ref="D201:E201"/>
    <mergeCell ref="T5:U5"/>
    <mergeCell ref="P76:T76"/>
    <mergeCell ref="D119:E119"/>
    <mergeCell ref="V5:W5"/>
    <mergeCell ref="D190:E190"/>
    <mergeCell ref="D246:E246"/>
    <mergeCell ref="D488:E488"/>
    <mergeCell ref="D111:E111"/>
    <mergeCell ref="D338:E338"/>
    <mergeCell ref="P361:T361"/>
    <mergeCell ref="Q8:R8"/>
    <mergeCell ref="P69:T69"/>
    <mergeCell ref="P140:T140"/>
    <mergeCell ref="P311:T311"/>
    <mergeCell ref="P438:T438"/>
    <mergeCell ref="D444:E444"/>
    <mergeCell ref="D219:E219"/>
    <mergeCell ref="D104:E104"/>
    <mergeCell ref="D275:E275"/>
    <mergeCell ref="T6:U9"/>
    <mergeCell ref="Q10:R10"/>
    <mergeCell ref="D185:E185"/>
    <mergeCell ref="D41:E41"/>
    <mergeCell ref="P356:T356"/>
    <mergeCell ref="A12:M12"/>
    <mergeCell ref="P499:V499"/>
    <mergeCell ref="D487:E487"/>
    <mergeCell ref="P397:T397"/>
    <mergeCell ref="P74:T74"/>
    <mergeCell ref="A19:Z19"/>
    <mergeCell ref="P372:T372"/>
    <mergeCell ref="P310:T310"/>
    <mergeCell ref="AB514:AB515"/>
    <mergeCell ref="A14:M14"/>
    <mergeCell ref="A489:O490"/>
    <mergeCell ref="P163:T163"/>
    <mergeCell ref="D345:E345"/>
    <mergeCell ref="A280:O281"/>
    <mergeCell ref="D467:E467"/>
    <mergeCell ref="A480:Z480"/>
    <mergeCell ref="P510:V510"/>
    <mergeCell ref="P514:P515"/>
    <mergeCell ref="P85:V85"/>
    <mergeCell ref="P256:V256"/>
    <mergeCell ref="P383:V383"/>
    <mergeCell ref="A379:Z379"/>
    <mergeCell ref="G514:G515"/>
    <mergeCell ref="D371:E371"/>
    <mergeCell ref="P15:T16"/>
    <mergeCell ref="D396:E396"/>
    <mergeCell ref="A132:O133"/>
    <mergeCell ref="P450:T450"/>
    <mergeCell ref="D456:E456"/>
    <mergeCell ref="D414:E414"/>
    <mergeCell ref="D91:E91"/>
    <mergeCell ref="P219:T219"/>
    <mergeCell ref="D162:E162"/>
    <mergeCell ref="A335:Z335"/>
    <mergeCell ref="A340:O341"/>
    <mergeCell ref="P210:T210"/>
    <mergeCell ref="D398:E398"/>
    <mergeCell ref="D106:E106"/>
    <mergeCell ref="P185:T185"/>
    <mergeCell ref="D416:E416"/>
    <mergeCell ref="P427:T427"/>
    <mergeCell ref="P72:V72"/>
    <mergeCell ref="D391:E391"/>
    <mergeCell ref="P297:V297"/>
    <mergeCell ref="A322:Z322"/>
    <mergeCell ref="P43:T43"/>
    <mergeCell ref="P65:V65"/>
    <mergeCell ref="A259:Z259"/>
    <mergeCell ref="AA514:AA515"/>
    <mergeCell ref="D52:E52"/>
    <mergeCell ref="D350:E350"/>
    <mergeCell ref="D27:E27"/>
    <mergeCell ref="D325:E325"/>
    <mergeCell ref="P208:T208"/>
    <mergeCell ref="D460:E460"/>
    <mergeCell ref="P484:V484"/>
    <mergeCell ref="D251:E251"/>
    <mergeCell ref="D31:E31"/>
    <mergeCell ref="P350:T350"/>
    <mergeCell ref="P481:T481"/>
    <mergeCell ref="P470:V470"/>
    <mergeCell ref="P498:T498"/>
    <mergeCell ref="P489:V489"/>
    <mergeCell ref="P493:T493"/>
    <mergeCell ref="F514:F515"/>
    <mergeCell ref="H514:H515"/>
    <mergeCell ref="P509:V509"/>
    <mergeCell ref="D492:E492"/>
    <mergeCell ref="P305:T305"/>
    <mergeCell ref="D445:E445"/>
    <mergeCell ref="S514:S515"/>
    <mergeCell ref="D224:E224"/>
    <mergeCell ref="A514:A515"/>
    <mergeCell ref="D43:E43"/>
    <mergeCell ref="P320:V320"/>
    <mergeCell ref="A145:Z145"/>
    <mergeCell ref="P314:V314"/>
    <mergeCell ref="A139:Z139"/>
    <mergeCell ref="P447:V447"/>
    <mergeCell ref="D422:E422"/>
    <mergeCell ref="P80:V80"/>
    <mergeCell ref="D74:E74"/>
    <mergeCell ref="D130:E130"/>
    <mergeCell ref="D68:E68"/>
    <mergeCell ref="P284:T284"/>
    <mergeCell ref="A344:Z344"/>
    <mergeCell ref="A471:Z471"/>
    <mergeCell ref="I514:I515"/>
    <mergeCell ref="P63:T63"/>
    <mergeCell ref="P492:T492"/>
    <mergeCell ref="D158:E158"/>
    <mergeCell ref="D229:E229"/>
    <mergeCell ref="D400:E400"/>
    <mergeCell ref="D77:E77"/>
    <mergeCell ref="P131:T131"/>
    <mergeCell ref="P52:T52"/>
    <mergeCell ref="A5:C5"/>
    <mergeCell ref="P418:V418"/>
    <mergeCell ref="A110:Z110"/>
    <mergeCell ref="P412:V412"/>
    <mergeCell ref="A237:Z237"/>
    <mergeCell ref="A408:Z408"/>
    <mergeCell ref="A473:Z473"/>
    <mergeCell ref="P362:V362"/>
    <mergeCell ref="D166:E166"/>
    <mergeCell ref="A472:Z472"/>
    <mergeCell ref="D337:E337"/>
    <mergeCell ref="A17:A18"/>
    <mergeCell ref="K17:K18"/>
    <mergeCell ref="A189:Z189"/>
    <mergeCell ref="C17:C18"/>
    <mergeCell ref="P195:T195"/>
    <mergeCell ref="P300:T300"/>
    <mergeCell ref="P371:T371"/>
    <mergeCell ref="D230:E230"/>
    <mergeCell ref="D168:E168"/>
    <mergeCell ref="D339:E339"/>
    <mergeCell ref="D466:E466"/>
    <mergeCell ref="D9:E9"/>
    <mergeCell ref="D180:E180"/>
    <mergeCell ref="A6:C6"/>
    <mergeCell ref="D309:E309"/>
    <mergeCell ref="D113:E113"/>
    <mergeCell ref="P180:T180"/>
    <mergeCell ref="P118:T118"/>
    <mergeCell ref="P416:T416"/>
    <mergeCell ref="P167:T167"/>
    <mergeCell ref="D26:E26"/>
    <mergeCell ref="A161:Z161"/>
    <mergeCell ref="D324:E324"/>
    <mergeCell ref="P117:T117"/>
    <mergeCell ref="P55:T55"/>
    <mergeCell ref="D311:E311"/>
    <mergeCell ref="Q12:R12"/>
    <mergeCell ref="A203:O204"/>
    <mergeCell ref="D90:E90"/>
    <mergeCell ref="P169:T169"/>
    <mergeCell ref="D261:E261"/>
    <mergeCell ref="P119:T119"/>
    <mergeCell ref="P246:T246"/>
    <mergeCell ref="P133:V133"/>
    <mergeCell ref="P127:V127"/>
    <mergeCell ref="A123:Z123"/>
    <mergeCell ref="A250:Z250"/>
    <mergeCell ref="Q9:R9"/>
    <mergeCell ref="P463:V463"/>
    <mergeCell ref="P312:T312"/>
    <mergeCell ref="D451:E451"/>
    <mergeCell ref="D255:E255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D118:E118"/>
    <mergeCell ref="F9:G9"/>
    <mergeCell ref="P53:T53"/>
    <mergeCell ref="P197:T197"/>
    <mergeCell ref="D167:E167"/>
    <mergeCell ref="P351:T351"/>
    <mergeCell ref="P289:T289"/>
    <mergeCell ref="P422:T422"/>
    <mergeCell ref="A406:O407"/>
    <mergeCell ref="P68:T68"/>
    <mergeCell ref="D169:E169"/>
    <mergeCell ref="P204:V204"/>
    <mergeCell ref="A134:Z134"/>
    <mergeCell ref="P303:T303"/>
    <mergeCell ref="P367:V367"/>
    <mergeCell ref="A314:O315"/>
    <mergeCell ref="D63:E63"/>
    <mergeCell ref="D330:E330"/>
    <mergeCell ref="A329:Z329"/>
    <mergeCell ref="P181:V181"/>
    <mergeCell ref="P245:T245"/>
    <mergeCell ref="P126:V126"/>
    <mergeCell ref="P224:T224"/>
    <mergeCell ref="A285:O286"/>
    <mergeCell ref="P89:T89"/>
    <mergeCell ref="P211:T211"/>
    <mergeCell ref="P260:T260"/>
    <mergeCell ref="P309:T309"/>
    <mergeCell ref="D225:E225"/>
    <mergeCell ref="D252:E252"/>
    <mergeCell ref="P358:V358"/>
    <mergeCell ref="D96:E96"/>
    <mergeCell ref="P306:V306"/>
    <mergeCell ref="P302:T302"/>
    <mergeCell ref="P424:V424"/>
    <mergeCell ref="P456:T456"/>
    <mergeCell ref="P414:T414"/>
    <mergeCell ref="P203:V203"/>
    <mergeCell ref="P178:V178"/>
    <mergeCell ref="A177:O178"/>
    <mergeCell ref="P276:V276"/>
    <mergeCell ref="A247:O248"/>
    <mergeCell ref="A418:O419"/>
    <mergeCell ref="D372:E372"/>
    <mergeCell ref="P451:T451"/>
    <mergeCell ref="D399:E399"/>
    <mergeCell ref="A377:O378"/>
    <mergeCell ref="A411:O412"/>
    <mergeCell ref="A421:Z421"/>
    <mergeCell ref="P445:T445"/>
    <mergeCell ref="P444:T444"/>
    <mergeCell ref="P474:T474"/>
    <mergeCell ref="P59:V59"/>
    <mergeCell ref="P97:T97"/>
    <mergeCell ref="P168:T168"/>
    <mergeCell ref="D211:E211"/>
    <mergeCell ref="D1:F1"/>
    <mergeCell ref="P230:T230"/>
    <mergeCell ref="P268:T268"/>
    <mergeCell ref="P339:T339"/>
    <mergeCell ref="P466:T466"/>
    <mergeCell ref="P47:T47"/>
    <mergeCell ref="A469:O470"/>
    <mergeCell ref="J17:J18"/>
    <mergeCell ref="L17:L18"/>
    <mergeCell ref="A85:O86"/>
    <mergeCell ref="A327:O328"/>
    <mergeCell ref="A184:Z184"/>
    <mergeCell ref="P48:V48"/>
    <mergeCell ref="P255:T255"/>
    <mergeCell ref="P337:T337"/>
    <mergeCell ref="D245:E245"/>
    <mergeCell ref="H1:Q1"/>
    <mergeCell ref="D5:E5"/>
    <mergeCell ref="P209:T209"/>
    <mergeCell ref="P490:V490"/>
    <mergeCell ref="A342:Z342"/>
    <mergeCell ref="D498:E498"/>
    <mergeCell ref="P482:T482"/>
    <mergeCell ref="P177:V177"/>
    <mergeCell ref="P33:V33"/>
    <mergeCell ref="P93:V93"/>
    <mergeCell ref="P264:V264"/>
    <mergeCell ref="D356:E356"/>
    <mergeCell ref="A287:Z287"/>
    <mergeCell ref="A343:Z343"/>
    <mergeCell ref="A87:Z87"/>
    <mergeCell ref="P333:V333"/>
    <mergeCell ref="P400:T400"/>
    <mergeCell ref="D443:E443"/>
    <mergeCell ref="D210:E210"/>
    <mergeCell ref="A316:Z316"/>
    <mergeCell ref="D381:E381"/>
    <mergeCell ref="A46:Z46"/>
    <mergeCell ref="P166:T166"/>
    <mergeCell ref="D209:E209"/>
    <mergeCell ref="P188:V188"/>
    <mergeCell ref="A282:Z282"/>
    <mergeCell ref="A187:O188"/>
    <mergeCell ref="A501:Z501"/>
    <mergeCell ref="P109:V109"/>
    <mergeCell ref="P280:V280"/>
    <mergeCell ref="D214:E214"/>
    <mergeCell ref="D284:E284"/>
    <mergeCell ref="P193:V193"/>
    <mergeCell ref="P120:T120"/>
    <mergeCell ref="D28:E28"/>
    <mergeCell ref="D326:E326"/>
    <mergeCell ref="P405:T405"/>
    <mergeCell ref="P476:T476"/>
    <mergeCell ref="P257:V257"/>
    <mergeCell ref="D313:E313"/>
    <mergeCell ref="A108:O109"/>
    <mergeCell ref="D117:E117"/>
    <mergeCell ref="D55:E55"/>
    <mergeCell ref="D30:E30"/>
    <mergeCell ref="A239:O240"/>
    <mergeCell ref="P242:T242"/>
    <mergeCell ref="P340:V340"/>
    <mergeCell ref="D303:E303"/>
    <mergeCell ref="P42:T42"/>
    <mergeCell ref="D482:E482"/>
    <mergeCell ref="A149:Z149"/>
    <mergeCell ref="T514:T515"/>
    <mergeCell ref="D7:M7"/>
    <mergeCell ref="D365:E365"/>
    <mergeCell ref="D79:E79"/>
    <mergeCell ref="P327:V327"/>
    <mergeCell ref="P394:T394"/>
    <mergeCell ref="D442:E442"/>
    <mergeCell ref="D302:E302"/>
    <mergeCell ref="C514:C515"/>
    <mergeCell ref="E514:E515"/>
    <mergeCell ref="A159:O160"/>
    <mergeCell ref="P29:T29"/>
    <mergeCell ref="D208:E208"/>
    <mergeCell ref="D8:M8"/>
    <mergeCell ref="P458:T458"/>
    <mergeCell ref="A382:O383"/>
    <mergeCell ref="P485:V485"/>
    <mergeCell ref="D300:E300"/>
    <mergeCell ref="P108:V108"/>
    <mergeCell ref="P31:T31"/>
    <mergeCell ref="P158:T158"/>
    <mergeCell ref="P45:V45"/>
    <mergeCell ref="A241:Z241"/>
    <mergeCell ref="P95:T95"/>
    <mergeCell ref="A449:Z449"/>
    <mergeCell ref="A306:O307"/>
    <mergeCell ref="P234:T234"/>
    <mergeCell ref="P154:V154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D301:E301"/>
    <mergeCell ref="D380:E380"/>
    <mergeCell ref="A423:O424"/>
    <mergeCell ref="P79:T79"/>
    <mergeCell ref="P244:T244"/>
    <mergeCell ref="P437:T437"/>
    <mergeCell ref="D174:E174"/>
    <mergeCell ref="D141:E141"/>
    <mergeCell ref="A48:O49"/>
    <mergeCell ref="D135:E135"/>
    <mergeCell ref="P114:V114"/>
    <mergeCell ref="A502:Z502"/>
    <mergeCell ref="P506:V506"/>
    <mergeCell ref="A92:O93"/>
    <mergeCell ref="P404:T404"/>
    <mergeCell ref="U514:U515"/>
    <mergeCell ref="D124:E124"/>
    <mergeCell ref="P56:T56"/>
    <mergeCell ref="V10:W10"/>
    <mergeCell ref="D195:E195"/>
    <mergeCell ref="P252:T252"/>
    <mergeCell ref="D360:E360"/>
    <mergeCell ref="D493:E493"/>
    <mergeCell ref="P99:T99"/>
    <mergeCell ref="P170:T170"/>
    <mergeCell ref="P468:T468"/>
    <mergeCell ref="D474:E474"/>
    <mergeCell ref="P443:T443"/>
    <mergeCell ref="D197:E197"/>
    <mergeCell ref="D253:E253"/>
    <mergeCell ref="D53:E53"/>
    <mergeCell ref="P232:V232"/>
    <mergeCell ref="P381:T381"/>
    <mergeCell ref="D47:E47"/>
    <mergeCell ref="D351:E351"/>
    <mergeCell ref="R1:T1"/>
    <mergeCell ref="P28:T28"/>
    <mergeCell ref="P150:T150"/>
    <mergeCell ref="P392:T392"/>
    <mergeCell ref="P326:T326"/>
    <mergeCell ref="D332:E332"/>
    <mergeCell ref="P115:V115"/>
    <mergeCell ref="P457:T457"/>
    <mergeCell ref="P165:T165"/>
    <mergeCell ref="D98:E98"/>
    <mergeCell ref="P30:T30"/>
    <mergeCell ref="P152:T152"/>
    <mergeCell ref="A147:O148"/>
    <mergeCell ref="P402:V402"/>
    <mergeCell ref="P290:T290"/>
    <mergeCell ref="P452:T452"/>
    <mergeCell ref="P377:V377"/>
    <mergeCell ref="A258:Z258"/>
    <mergeCell ref="P37:V37"/>
    <mergeCell ref="P448:V448"/>
    <mergeCell ref="P104:T104"/>
    <mergeCell ref="P275:T275"/>
    <mergeCell ref="B17:B18"/>
    <mergeCell ref="P143:V143"/>
    <mergeCell ref="J514:J515"/>
    <mergeCell ref="P453:V453"/>
    <mergeCell ref="B514:B515"/>
    <mergeCell ref="L514:L515"/>
    <mergeCell ref="D514:D515"/>
    <mergeCell ref="A256:O257"/>
    <mergeCell ref="P153:V153"/>
    <mergeCell ref="A205:Z205"/>
    <mergeCell ref="D70:E70"/>
    <mergeCell ref="D263:E263"/>
    <mergeCell ref="D312:E312"/>
    <mergeCell ref="P391:T391"/>
    <mergeCell ref="P511:V511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D131:E131"/>
    <mergeCell ref="A266:Z266"/>
    <mergeCell ref="A34:Z34"/>
    <mergeCell ref="D410:E410"/>
    <mergeCell ref="A368:Z368"/>
    <mergeCell ref="H9:I9"/>
    <mergeCell ref="P24:V24"/>
    <mergeCell ref="A171:O172"/>
    <mergeCell ref="P235:V235"/>
    <mergeCell ref="A60:Z60"/>
    <mergeCell ref="A431:Z431"/>
    <mergeCell ref="P159:V159"/>
    <mergeCell ref="D289:E289"/>
    <mergeCell ref="A336:Z336"/>
    <mergeCell ref="P321:V321"/>
    <mergeCell ref="A308:Z308"/>
    <mergeCell ref="P277:V277"/>
    <mergeCell ref="A102:Z102"/>
    <mergeCell ref="P113:T113"/>
    <mergeCell ref="A173:Z173"/>
    <mergeCell ref="P17:T18"/>
    <mergeCell ref="W17:W18"/>
    <mergeCell ref="A50:Z50"/>
    <mergeCell ref="A264:O265"/>
    <mergeCell ref="A384:Z384"/>
    <mergeCell ref="I17:I1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783</v>
      </c>
      <c r="H1" s="52"/>
    </row>
    <row r="3" spans="2:8" x14ac:dyDescent="0.2">
      <c r="B3" s="47" t="s">
        <v>784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785</v>
      </c>
      <c r="D6" s="47" t="s">
        <v>786</v>
      </c>
      <c r="E6" s="47"/>
    </row>
    <row r="8" spans="2:8" x14ac:dyDescent="0.2">
      <c r="B8" s="47" t="s">
        <v>19</v>
      </c>
      <c r="C8" s="47" t="s">
        <v>785</v>
      </c>
      <c r="D8" s="47"/>
      <c r="E8" s="47"/>
    </row>
    <row r="10" spans="2:8" x14ac:dyDescent="0.2">
      <c r="B10" s="47" t="s">
        <v>787</v>
      </c>
      <c r="C10" s="47"/>
      <c r="D10" s="47"/>
      <c r="E10" s="47"/>
    </row>
    <row r="11" spans="2:8" x14ac:dyDescent="0.2">
      <c r="B11" s="47" t="s">
        <v>788</v>
      </c>
      <c r="C11" s="47"/>
      <c r="D11" s="47"/>
      <c r="E11" s="47"/>
    </row>
    <row r="12" spans="2:8" x14ac:dyDescent="0.2">
      <c r="B12" s="47" t="s">
        <v>789</v>
      </c>
      <c r="C12" s="47"/>
      <c r="D12" s="47"/>
      <c r="E12" s="47"/>
    </row>
    <row r="13" spans="2:8" x14ac:dyDescent="0.2">
      <c r="B13" s="47" t="s">
        <v>790</v>
      </c>
      <c r="C13" s="47"/>
      <c r="D13" s="47"/>
      <c r="E13" s="47"/>
    </row>
    <row r="14" spans="2:8" x14ac:dyDescent="0.2">
      <c r="B14" s="47" t="s">
        <v>791</v>
      </c>
      <c r="C14" s="47"/>
      <c r="D14" s="47"/>
      <c r="E14" s="47"/>
    </row>
    <row r="15" spans="2:8" x14ac:dyDescent="0.2">
      <c r="B15" s="47" t="s">
        <v>792</v>
      </c>
      <c r="C15" s="47"/>
      <c r="D15" s="47"/>
      <c r="E15" s="47"/>
    </row>
    <row r="16" spans="2:8" x14ac:dyDescent="0.2">
      <c r="B16" s="47" t="s">
        <v>793</v>
      </c>
      <c r="C16" s="47"/>
      <c r="D16" s="47"/>
      <c r="E16" s="47"/>
    </row>
    <row r="17" spans="2:5" x14ac:dyDescent="0.2">
      <c r="B17" s="47" t="s">
        <v>794</v>
      </c>
      <c r="C17" s="47"/>
      <c r="D17" s="47"/>
      <c r="E17" s="47"/>
    </row>
    <row r="18" spans="2:5" x14ac:dyDescent="0.2">
      <c r="B18" s="47" t="s">
        <v>795</v>
      </c>
      <c r="C18" s="47"/>
      <c r="D18" s="47"/>
      <c r="E18" s="47"/>
    </row>
    <row r="19" spans="2:5" x14ac:dyDescent="0.2">
      <c r="B19" s="47" t="s">
        <v>796</v>
      </c>
      <c r="C19" s="47"/>
      <c r="D19" s="47"/>
      <c r="E19" s="47"/>
    </row>
    <row r="20" spans="2:5" x14ac:dyDescent="0.2">
      <c r="B20" s="47" t="s">
        <v>797</v>
      </c>
      <c r="C20" s="47"/>
      <c r="D20" s="47"/>
      <c r="E20" s="47"/>
    </row>
  </sheetData>
  <sheetProtection algorithmName="SHA-512" hashValue="pKAdoXCy6cOqMnMbKUyTPeWtx3o6VuFOZztleR8ENTypSQ2/LxFKnoN88SMkFkoDbGGAapTYnS6k0Ec6wItHOw==" saltValue="j4I2X+ruibeGx4FhYzP41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2025-08-26T10:47:35Z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