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80AF7B-DFF2-4231-9C51-85F1F4CD7F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Y500" i="1" s="1"/>
  <c r="P497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Y516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Y382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Y374" i="1" s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Y321" i="1" s="1"/>
  <c r="P317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Y315" i="1" s="1"/>
  <c r="P309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106" i="1" l="1"/>
  <c r="BN106" i="1"/>
  <c r="BP124" i="1"/>
  <c r="BN124" i="1"/>
  <c r="Z124" i="1"/>
  <c r="BP166" i="1"/>
  <c r="BN166" i="1"/>
  <c r="Z166" i="1"/>
  <c r="BP197" i="1"/>
  <c r="BN197" i="1"/>
  <c r="Z197" i="1"/>
  <c r="BP226" i="1"/>
  <c r="BN226" i="1"/>
  <c r="Z226" i="1"/>
  <c r="BP260" i="1"/>
  <c r="BN260" i="1"/>
  <c r="Z260" i="1"/>
  <c r="BP269" i="1"/>
  <c r="BN269" i="1"/>
  <c r="Z269" i="1"/>
  <c r="BP312" i="1"/>
  <c r="BN312" i="1"/>
  <c r="Z312" i="1"/>
  <c r="BP347" i="1"/>
  <c r="BN347" i="1"/>
  <c r="Z347" i="1"/>
  <c r="BP395" i="1"/>
  <c r="BN395" i="1"/>
  <c r="Z395" i="1"/>
  <c r="BP441" i="1"/>
  <c r="BN441" i="1"/>
  <c r="Z441" i="1"/>
  <c r="BP452" i="1"/>
  <c r="BN452" i="1"/>
  <c r="Z452" i="1"/>
  <c r="BP476" i="1"/>
  <c r="BN476" i="1"/>
  <c r="Z476" i="1"/>
  <c r="Z30" i="1"/>
  <c r="BN30" i="1"/>
  <c r="Z57" i="1"/>
  <c r="BN57" i="1"/>
  <c r="Y65" i="1"/>
  <c r="Z75" i="1"/>
  <c r="BN75" i="1"/>
  <c r="Z90" i="1"/>
  <c r="BN90" i="1"/>
  <c r="Z95" i="1"/>
  <c r="BN95" i="1"/>
  <c r="Y100" i="1"/>
  <c r="Z106" i="1"/>
  <c r="Y147" i="1"/>
  <c r="BP146" i="1"/>
  <c r="BN146" i="1"/>
  <c r="Z146" i="1"/>
  <c r="Z147" i="1" s="1"/>
  <c r="BP150" i="1"/>
  <c r="BN150" i="1"/>
  <c r="Z150" i="1"/>
  <c r="BP176" i="1"/>
  <c r="BN176" i="1"/>
  <c r="Z176" i="1"/>
  <c r="BP209" i="1"/>
  <c r="BN209" i="1"/>
  <c r="Z209" i="1"/>
  <c r="BP246" i="1"/>
  <c r="BN246" i="1"/>
  <c r="Z246" i="1"/>
  <c r="BP261" i="1"/>
  <c r="BN261" i="1"/>
  <c r="Z261" i="1"/>
  <c r="BP300" i="1"/>
  <c r="BN300" i="1"/>
  <c r="Z300" i="1"/>
  <c r="BP332" i="1"/>
  <c r="BN332" i="1"/>
  <c r="Z332" i="1"/>
  <c r="BP360" i="1"/>
  <c r="BN360" i="1"/>
  <c r="Z360" i="1"/>
  <c r="Y411" i="1"/>
  <c r="BP410" i="1"/>
  <c r="BN410" i="1"/>
  <c r="Z410" i="1"/>
  <c r="Z411" i="1" s="1"/>
  <c r="BP414" i="1"/>
  <c r="BN414" i="1"/>
  <c r="Z414" i="1"/>
  <c r="BP442" i="1"/>
  <c r="BN442" i="1"/>
  <c r="Z442" i="1"/>
  <c r="BP460" i="1"/>
  <c r="BN460" i="1"/>
  <c r="Z460" i="1"/>
  <c r="BP483" i="1"/>
  <c r="BN483" i="1"/>
  <c r="Z483" i="1"/>
  <c r="Y127" i="1"/>
  <c r="Y153" i="1"/>
  <c r="Y265" i="1"/>
  <c r="BP97" i="1"/>
  <c r="BN97" i="1"/>
  <c r="BP104" i="1"/>
  <c r="BN104" i="1"/>
  <c r="Z104" i="1"/>
  <c r="BP120" i="1"/>
  <c r="BN120" i="1"/>
  <c r="Z120" i="1"/>
  <c r="BP141" i="1"/>
  <c r="BN141" i="1"/>
  <c r="Z141" i="1"/>
  <c r="BP164" i="1"/>
  <c r="BN164" i="1"/>
  <c r="Z164" i="1"/>
  <c r="Y178" i="1"/>
  <c r="BP174" i="1"/>
  <c r="BN174" i="1"/>
  <c r="Z174" i="1"/>
  <c r="BP195" i="1"/>
  <c r="BN195" i="1"/>
  <c r="Z195" i="1"/>
  <c r="BP207" i="1"/>
  <c r="BN207" i="1"/>
  <c r="Z207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P294" i="1"/>
  <c r="BN294" i="1"/>
  <c r="Z294" i="1"/>
  <c r="BP310" i="1"/>
  <c r="BN310" i="1"/>
  <c r="Z310" i="1"/>
  <c r="Y327" i="1"/>
  <c r="BP323" i="1"/>
  <c r="BN323" i="1"/>
  <c r="Z323" i="1"/>
  <c r="Y334" i="1"/>
  <c r="BP330" i="1"/>
  <c r="BN330" i="1"/>
  <c r="Z330" i="1"/>
  <c r="BP345" i="1"/>
  <c r="BN345" i="1"/>
  <c r="Z345" i="1"/>
  <c r="BP355" i="1"/>
  <c r="BN355" i="1"/>
  <c r="Z355" i="1"/>
  <c r="BP393" i="1"/>
  <c r="BN393" i="1"/>
  <c r="Z393" i="1"/>
  <c r="BP405" i="1"/>
  <c r="BN405" i="1"/>
  <c r="Z405" i="1"/>
  <c r="BP439" i="1"/>
  <c r="BN439" i="1"/>
  <c r="Z439" i="1"/>
  <c r="Y454" i="1"/>
  <c r="BP450" i="1"/>
  <c r="BN450" i="1"/>
  <c r="Z450" i="1"/>
  <c r="Y453" i="1"/>
  <c r="X506" i="1"/>
  <c r="Y32" i="1"/>
  <c r="Z28" i="1"/>
  <c r="BN28" i="1"/>
  <c r="Z42" i="1"/>
  <c r="BN42" i="1"/>
  <c r="D516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16" i="1"/>
  <c r="Y101" i="1"/>
  <c r="Z97" i="1"/>
  <c r="BP112" i="1"/>
  <c r="BN112" i="1"/>
  <c r="Z112" i="1"/>
  <c r="G516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1" i="1"/>
  <c r="BN211" i="1"/>
  <c r="Z211" i="1"/>
  <c r="BP228" i="1"/>
  <c r="BN228" i="1"/>
  <c r="Z228" i="1"/>
  <c r="BP251" i="1"/>
  <c r="BN251" i="1"/>
  <c r="Z251" i="1"/>
  <c r="BP462" i="1"/>
  <c r="BN462" i="1"/>
  <c r="Z462" i="1"/>
  <c r="Y489" i="1"/>
  <c r="BP487" i="1"/>
  <c r="BN487" i="1"/>
  <c r="Z487" i="1"/>
  <c r="Y109" i="1"/>
  <c r="Y121" i="1"/>
  <c r="Y126" i="1"/>
  <c r="Y137" i="1"/>
  <c r="Y154" i="1"/>
  <c r="Y171" i="1"/>
  <c r="Y177" i="1"/>
  <c r="Y188" i="1"/>
  <c r="Y231" i="1"/>
  <c r="Y247" i="1"/>
  <c r="Y256" i="1"/>
  <c r="R516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BP337" i="1"/>
  <c r="BN337" i="1"/>
  <c r="Z337" i="1"/>
  <c r="BP349" i="1"/>
  <c r="BN349" i="1"/>
  <c r="Z349" i="1"/>
  <c r="BP371" i="1"/>
  <c r="BN371" i="1"/>
  <c r="Z371" i="1"/>
  <c r="BP397" i="1"/>
  <c r="BN397" i="1"/>
  <c r="Z397" i="1"/>
  <c r="BP416" i="1"/>
  <c r="BN416" i="1"/>
  <c r="Z416" i="1"/>
  <c r="BP444" i="1"/>
  <c r="BN444" i="1"/>
  <c r="Z444" i="1"/>
  <c r="BP458" i="1"/>
  <c r="BN458" i="1"/>
  <c r="Z458" i="1"/>
  <c r="BP468" i="1"/>
  <c r="BN468" i="1"/>
  <c r="Z468" i="1"/>
  <c r="BP474" i="1"/>
  <c r="BN474" i="1"/>
  <c r="Z474" i="1"/>
  <c r="O516" i="1"/>
  <c r="Y307" i="1"/>
  <c r="Y333" i="1"/>
  <c r="Y340" i="1"/>
  <c r="Y418" i="1"/>
  <c r="Y470" i="1"/>
  <c r="Y469" i="1"/>
  <c r="H9" i="1"/>
  <c r="A10" i="1"/>
  <c r="B516" i="1"/>
  <c r="X507" i="1"/>
  <c r="X508" i="1"/>
  <c r="X5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6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Y203" i="1"/>
  <c r="Z196" i="1"/>
  <c r="BN196" i="1"/>
  <c r="Z198" i="1"/>
  <c r="BN198" i="1"/>
  <c r="Z200" i="1"/>
  <c r="BN200" i="1"/>
  <c r="Z202" i="1"/>
  <c r="BN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F9" i="1"/>
  <c r="J9" i="1"/>
  <c r="Y45" i="1"/>
  <c r="Y58" i="1"/>
  <c r="Y93" i="1"/>
  <c r="Y132" i="1"/>
  <c r="BP208" i="1"/>
  <c r="BN208" i="1"/>
  <c r="Z208" i="1"/>
  <c r="BP212" i="1"/>
  <c r="BN212" i="1"/>
  <c r="Z212" i="1"/>
  <c r="K516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6" i="1"/>
  <c r="Z252" i="1"/>
  <c r="Z256" i="1" s="1"/>
  <c r="BN252" i="1"/>
  <c r="BP252" i="1"/>
  <c r="Z254" i="1"/>
  <c r="BN254" i="1"/>
  <c r="Y257" i="1"/>
  <c r="M516" i="1"/>
  <c r="Z262" i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Z295" i="1"/>
  <c r="BN295" i="1"/>
  <c r="Y296" i="1"/>
  <c r="Z299" i="1"/>
  <c r="BN299" i="1"/>
  <c r="BP299" i="1"/>
  <c r="Z301" i="1"/>
  <c r="BN301" i="1"/>
  <c r="Z303" i="1"/>
  <c r="BN303" i="1"/>
  <c r="Z305" i="1"/>
  <c r="BN305" i="1"/>
  <c r="Y306" i="1"/>
  <c r="Z309" i="1"/>
  <c r="BN309" i="1"/>
  <c r="BP309" i="1"/>
  <c r="Z311" i="1"/>
  <c r="BN311" i="1"/>
  <c r="Z313" i="1"/>
  <c r="BN313" i="1"/>
  <c r="Y314" i="1"/>
  <c r="Z317" i="1"/>
  <c r="BN317" i="1"/>
  <c r="BP317" i="1"/>
  <c r="Z319" i="1"/>
  <c r="BN319" i="1"/>
  <c r="Y320" i="1"/>
  <c r="Z325" i="1"/>
  <c r="BN325" i="1"/>
  <c r="Y328" i="1"/>
  <c r="Z331" i="1"/>
  <c r="Z333" i="1" s="1"/>
  <c r="BN331" i="1"/>
  <c r="BP331" i="1"/>
  <c r="S516" i="1"/>
  <c r="Z338" i="1"/>
  <c r="Z340" i="1" s="1"/>
  <c r="BN338" i="1"/>
  <c r="BP338" i="1"/>
  <c r="Y341" i="1"/>
  <c r="T516" i="1"/>
  <c r="Z346" i="1"/>
  <c r="BN346" i="1"/>
  <c r="Z348" i="1"/>
  <c r="BN348" i="1"/>
  <c r="Z350" i="1"/>
  <c r="BN350" i="1"/>
  <c r="Y353" i="1"/>
  <c r="Y358" i="1"/>
  <c r="Z356" i="1"/>
  <c r="Z357" i="1" s="1"/>
  <c r="BN356" i="1"/>
  <c r="Y357" i="1"/>
  <c r="Y362" i="1"/>
  <c r="BP372" i="1"/>
  <c r="BN372" i="1"/>
  <c r="Z372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272" i="1"/>
  <c r="Y277" i="1"/>
  <c r="Y286" i="1"/>
  <c r="Y297" i="1"/>
  <c r="Y352" i="1"/>
  <c r="BP361" i="1"/>
  <c r="BN361" i="1"/>
  <c r="Z361" i="1"/>
  <c r="Z362" i="1" s="1"/>
  <c r="Y363" i="1"/>
  <c r="Y366" i="1"/>
  <c r="BP365" i="1"/>
  <c r="BN365" i="1"/>
  <c r="Z365" i="1"/>
  <c r="Z366" i="1" s="1"/>
  <c r="Y367" i="1"/>
  <c r="U516" i="1"/>
  <c r="Y373" i="1"/>
  <c r="BP370" i="1"/>
  <c r="BN370" i="1"/>
  <c r="Z370" i="1"/>
  <c r="Z373" i="1" s="1"/>
  <c r="BP392" i="1"/>
  <c r="BN392" i="1"/>
  <c r="Z392" i="1"/>
  <c r="Y402" i="1"/>
  <c r="BP396" i="1"/>
  <c r="BN396" i="1"/>
  <c r="Z396" i="1"/>
  <c r="BP400" i="1"/>
  <c r="BN400" i="1"/>
  <c r="Z400" i="1"/>
  <c r="Y406" i="1"/>
  <c r="Y419" i="1"/>
  <c r="Y424" i="1"/>
  <c r="Y429" i="1"/>
  <c r="Z516" i="1"/>
  <c r="Y448" i="1"/>
  <c r="BP435" i="1"/>
  <c r="BN435" i="1"/>
  <c r="BP436" i="1"/>
  <c r="BN436" i="1"/>
  <c r="Z436" i="1"/>
  <c r="BP440" i="1"/>
  <c r="BN440" i="1"/>
  <c r="Z440" i="1"/>
  <c r="BP445" i="1"/>
  <c r="BN445" i="1"/>
  <c r="Z445" i="1"/>
  <c r="BP457" i="1"/>
  <c r="BN457" i="1"/>
  <c r="Z457" i="1"/>
  <c r="BP461" i="1"/>
  <c r="BN461" i="1"/>
  <c r="Z461" i="1"/>
  <c r="BP475" i="1"/>
  <c r="BN475" i="1"/>
  <c r="Z475" i="1"/>
  <c r="BP482" i="1"/>
  <c r="BN482" i="1"/>
  <c r="Z482" i="1"/>
  <c r="V516" i="1"/>
  <c r="Y401" i="1"/>
  <c r="Z404" i="1"/>
  <c r="Z406" i="1" s="1"/>
  <c r="BN404" i="1"/>
  <c r="BP404" i="1"/>
  <c r="W516" i="1"/>
  <c r="Y412" i="1"/>
  <c r="Z415" i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Y428" i="1"/>
  <c r="Z433" i="1"/>
  <c r="BN433" i="1"/>
  <c r="BP433" i="1"/>
  <c r="Z435" i="1"/>
  <c r="BP438" i="1"/>
  <c r="BN438" i="1"/>
  <c r="Z438" i="1"/>
  <c r="BP443" i="1"/>
  <c r="BN443" i="1"/>
  <c r="Z443" i="1"/>
  <c r="Y447" i="1"/>
  <c r="BP451" i="1"/>
  <c r="BN451" i="1"/>
  <c r="Z451" i="1"/>
  <c r="Y464" i="1"/>
  <c r="BP459" i="1"/>
  <c r="BN459" i="1"/>
  <c r="Z459" i="1"/>
  <c r="Y463" i="1"/>
  <c r="BP467" i="1"/>
  <c r="BN467" i="1"/>
  <c r="Z467" i="1"/>
  <c r="AA516" i="1"/>
  <c r="BP477" i="1"/>
  <c r="BN477" i="1"/>
  <c r="Z477" i="1"/>
  <c r="Y479" i="1"/>
  <c r="Y485" i="1"/>
  <c r="BP481" i="1"/>
  <c r="BN481" i="1"/>
  <c r="Z481" i="1"/>
  <c r="Y484" i="1"/>
  <c r="BP488" i="1"/>
  <c r="BN488" i="1"/>
  <c r="Z488" i="1"/>
  <c r="Z489" i="1" s="1"/>
  <c r="Y490" i="1"/>
  <c r="Y495" i="1"/>
  <c r="BP492" i="1"/>
  <c r="BN492" i="1"/>
  <c r="Z492" i="1"/>
  <c r="Z494" i="1" s="1"/>
  <c r="Y478" i="1"/>
  <c r="Y499" i="1"/>
  <c r="Y505" i="1"/>
  <c r="Z497" i="1"/>
  <c r="Z499" i="1" s="1"/>
  <c r="BN497" i="1"/>
  <c r="BP497" i="1"/>
  <c r="Z503" i="1"/>
  <c r="Z504" i="1" s="1"/>
  <c r="BN503" i="1"/>
  <c r="BP503" i="1"/>
  <c r="Y504" i="1"/>
  <c r="Z418" i="1" l="1"/>
  <c r="Z469" i="1"/>
  <c r="Z453" i="1"/>
  <c r="Z327" i="1"/>
  <c r="Z177" i="1"/>
  <c r="Z153" i="1"/>
  <c r="Z401" i="1"/>
  <c r="Y508" i="1"/>
  <c r="Z203" i="1"/>
  <c r="Z171" i="1"/>
  <c r="Z484" i="1"/>
  <c r="Z478" i="1"/>
  <c r="Z463" i="1"/>
  <c r="Z352" i="1"/>
  <c r="Z320" i="1"/>
  <c r="Z314" i="1"/>
  <c r="Z306" i="1"/>
  <c r="Z296" i="1"/>
  <c r="Z271" i="1"/>
  <c r="Z264" i="1"/>
  <c r="Z247" i="1"/>
  <c r="Z231" i="1"/>
  <c r="Y507" i="1"/>
  <c r="Y509" i="1" s="1"/>
  <c r="Y510" i="1"/>
  <c r="Z108" i="1"/>
  <c r="Z100" i="1"/>
  <c r="Z65" i="1"/>
  <c r="Z447" i="1"/>
  <c r="Z121" i="1"/>
  <c r="Z114" i="1"/>
  <c r="Z92" i="1"/>
  <c r="Z58" i="1"/>
  <c r="Z44" i="1"/>
  <c r="Y506" i="1"/>
  <c r="Z215" i="1"/>
  <c r="X509" i="1"/>
  <c r="Z511" i="1" l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<sst xmlns="http://schemas.openxmlformats.org/spreadsheetml/2006/main" count="2242" uniqueCount="799">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</sst>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8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46" t="s">
        <v>0</v>
      </c>
      <c r="E1" s="592"/>
      <c r="F1" s="592"/>
      <c r="G1" s="12" t="s">
        <v>1</v>
      </c>
      <c r="H1" s="646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8"/>
      <c r="C5" s="589"/>
      <c r="D5" s="654"/>
      <c r="E5" s="655"/>
      <c r="F5" s="844" t="s">
        <v>9</v>
      </c>
      <c r="G5" s="589"/>
      <c r="H5" s="654" t="s">
        <v>798</v>
      </c>
      <c r="I5" s="801"/>
      <c r="J5" s="801"/>
      <c r="K5" s="801"/>
      <c r="L5" s="801"/>
      <c r="M5" s="655"/>
      <c r="N5" s="58"/>
      <c r="P5" s="24" t="s">
        <v>10</v>
      </c>
      <c r="Q5" s="856">
        <v>45897</v>
      </c>
      <c r="R5" s="665"/>
      <c r="T5" s="719" t="s">
        <v>11</v>
      </c>
      <c r="U5" s="720"/>
      <c r="V5" s="722" t="s">
        <v>12</v>
      </c>
      <c r="W5" s="665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8"/>
      <c r="C6" s="589"/>
      <c r="D6" s="804" t="s">
        <v>14</v>
      </c>
      <c r="E6" s="805"/>
      <c r="F6" s="805"/>
      <c r="G6" s="805"/>
      <c r="H6" s="805"/>
      <c r="I6" s="805"/>
      <c r="J6" s="805"/>
      <c r="K6" s="805"/>
      <c r="L6" s="805"/>
      <c r="M6" s="665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8" t="s">
        <v>16</v>
      </c>
      <c r="U6" s="720"/>
      <c r="V6" s="791" t="s">
        <v>17</v>
      </c>
      <c r="W6" s="609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4"/>
      <c r="U7" s="720"/>
      <c r="V7" s="792"/>
      <c r="W7" s="793"/>
      <c r="AB7" s="51"/>
      <c r="AC7" s="51"/>
      <c r="AD7" s="51"/>
      <c r="AE7" s="51"/>
    </row>
    <row r="8" spans="1:32" s="556" customFormat="1" ht="25.5" customHeight="1" x14ac:dyDescent="0.2">
      <c r="A8" s="885" t="s">
        <v>18</v>
      </c>
      <c r="B8" s="571"/>
      <c r="C8" s="572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3">
        <v>0.375</v>
      </c>
      <c r="R8" s="623"/>
      <c r="T8" s="564"/>
      <c r="U8" s="720"/>
      <c r="V8" s="792"/>
      <c r="W8" s="793"/>
      <c r="AB8" s="51"/>
      <c r="AC8" s="51"/>
      <c r="AD8" s="51"/>
      <c r="AE8" s="51"/>
    </row>
    <row r="9" spans="1:32" s="556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91"/>
      <c r="E9" s="569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57"/>
      <c r="P9" s="26" t="s">
        <v>21</v>
      </c>
      <c r="Q9" s="660"/>
      <c r="R9" s="661"/>
      <c r="T9" s="564"/>
      <c r="U9" s="720"/>
      <c r="V9" s="794"/>
      <c r="W9" s="795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91"/>
      <c r="E10" s="569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80" t="str">
        <f>IFERROR(VLOOKUP($D$10,Proxy,2,FALSE),"")</f>
        <v/>
      </c>
      <c r="I10" s="564"/>
      <c r="J10" s="564"/>
      <c r="K10" s="564"/>
      <c r="L10" s="564"/>
      <c r="M10" s="564"/>
      <c r="N10" s="555"/>
      <c r="P10" s="26" t="s">
        <v>22</v>
      </c>
      <c r="Q10" s="729"/>
      <c r="R10" s="730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825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3"/>
      <c r="R12" s="623"/>
      <c r="S12" s="23"/>
      <c r="U12" s="24"/>
      <c r="V12" s="592"/>
      <c r="W12" s="564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25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5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687" t="s">
        <v>38</v>
      </c>
      <c r="D17" s="578" t="s">
        <v>39</v>
      </c>
      <c r="E17" s="58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579"/>
      <c r="R17" s="579"/>
      <c r="S17" s="579"/>
      <c r="T17" s="580"/>
      <c r="U17" s="882" t="s">
        <v>51</v>
      </c>
      <c r="V17" s="589"/>
      <c r="W17" s="578" t="s">
        <v>52</v>
      </c>
      <c r="X17" s="578" t="s">
        <v>53</v>
      </c>
      <c r="Y17" s="883" t="s">
        <v>54</v>
      </c>
      <c r="Z17" s="799" t="s">
        <v>55</v>
      </c>
      <c r="AA17" s="781" t="s">
        <v>56</v>
      </c>
      <c r="AB17" s="781" t="s">
        <v>57</v>
      </c>
      <c r="AC17" s="781" t="s">
        <v>58</v>
      </c>
      <c r="AD17" s="781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605"/>
      <c r="B18" s="605"/>
      <c r="C18" s="605"/>
      <c r="D18" s="581"/>
      <c r="E18" s="583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581"/>
      <c r="Q18" s="582"/>
      <c r="R18" s="582"/>
      <c r="S18" s="582"/>
      <c r="T18" s="583"/>
      <c r="U18" s="67" t="s">
        <v>61</v>
      </c>
      <c r="V18" s="67" t="s">
        <v>62</v>
      </c>
      <c r="W18" s="605"/>
      <c r="X18" s="605"/>
      <c r="Y18" s="884"/>
      <c r="Z18" s="800"/>
      <c r="AA18" s="782"/>
      <c r="AB18" s="782"/>
      <c r="AC18" s="782"/>
      <c r="AD18" s="841"/>
      <c r="AE18" s="842"/>
      <c r="AF18" s="843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6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6"/>
      <c r="R22" s="576"/>
      <c r="S22" s="576"/>
      <c r="T22" s="57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3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4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4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5">
        <v>4607091388237</v>
      </c>
      <c r="E27" s="566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5">
        <v>4680115886230</v>
      </c>
      <c r="E28" s="566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5">
        <v>4680115886247</v>
      </c>
      <c r="E29" s="566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5">
        <v>4680115885905</v>
      </c>
      <c r="E30" s="566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5">
        <v>4607091388244</v>
      </c>
      <c r="E31" s="566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3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4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74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63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5">
        <v>4607091388503</v>
      </c>
      <c r="E35" s="566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3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4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74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67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63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5">
        <v>4607091385670</v>
      </c>
      <c r="E41" s="566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4"/>
      <c r="V41" s="34"/>
      <c r="W41" s="35" t="s">
        <v>69</v>
      </c>
      <c r="X41" s="559">
        <v>2250</v>
      </c>
      <c r="Y41" s="560">
        <f>IFERROR(IF(X41="",0,CEILING((X41/$H41),1)*$H41),"")</f>
        <v>2257.2000000000003</v>
      </c>
      <c r="Z41" s="36">
        <f>IFERROR(IF(Y41=0,"",ROUNDUP(Y41/H41,0)*0.01898),"")</f>
        <v>3.9668200000000002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2340.625</v>
      </c>
      <c r="BN41" s="64">
        <f>IFERROR(Y41*I41/H41,"0")</f>
        <v>2348.1150000000002</v>
      </c>
      <c r="BO41" s="64">
        <f>IFERROR(1/J41*(X41/H41),"0")</f>
        <v>3.255208333333333</v>
      </c>
      <c r="BP41" s="64">
        <f>IFERROR(1/J41*(Y41/H41),"0")</f>
        <v>3.265625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5">
        <v>4607091385687</v>
      </c>
      <c r="E42" s="566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65">
        <v>4680115882539</v>
      </c>
      <c r="E43" s="566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4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208.33333333333331</v>
      </c>
      <c r="Y44" s="561">
        <f>IFERROR(Y41/H41,"0")+IFERROR(Y42/H42,"0")+IFERROR(Y43/H43,"0")</f>
        <v>209</v>
      </c>
      <c r="Z44" s="561">
        <f>IFERROR(IF(Z41="",0,Z41),"0")+IFERROR(IF(Z42="",0,Z42),"0")+IFERROR(IF(Z43="",0,Z43),"0")</f>
        <v>3.9668200000000002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74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2250</v>
      </c>
      <c r="Y45" s="561">
        <f>IFERROR(SUM(Y41:Y43),"0")</f>
        <v>2257.2000000000003</v>
      </c>
      <c r="Z45" s="37"/>
      <c r="AA45" s="562"/>
      <c r="AB45" s="562"/>
      <c r="AC45" s="562"/>
    </row>
    <row r="46" spans="1:68" ht="14.25" hidden="1" customHeight="1" x14ac:dyDescent="0.25">
      <c r="A46" s="563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65">
        <v>4680115884915</v>
      </c>
      <c r="E47" s="566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3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4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74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7" t="s">
        <v>118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63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5">
        <v>4680115885882</v>
      </c>
      <c r="E52" s="566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4"/>
      <c r="V52" s="34"/>
      <c r="W52" s="35" t="s">
        <v>69</v>
      </c>
      <c r="X52" s="559">
        <v>100</v>
      </c>
      <c r="Y52" s="560">
        <f t="shared" ref="Y52:Y57" si="6">IFERROR(IF(X52="",0,CEILING((X52/$H52),1)*$H52),"")</f>
        <v>100.8</v>
      </c>
      <c r="Z52" s="36">
        <f>IFERROR(IF(Y52=0,"",ROUNDUP(Y52/H52,0)*0.01898),"")</f>
        <v>0.17082</v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103.88392857142858</v>
      </c>
      <c r="BN52" s="64">
        <f t="shared" ref="BN52:BN57" si="8">IFERROR(Y52*I52/H52,"0")</f>
        <v>104.715</v>
      </c>
      <c r="BO52" s="64">
        <f t="shared" ref="BO52:BO57" si="9">IFERROR(1/J52*(X52/H52),"0")</f>
        <v>0.13950892857142858</v>
      </c>
      <c r="BP52" s="64">
        <f t="shared" ref="BP52:BP57" si="10">IFERROR(1/J52*(Y52/H52),"0")</f>
        <v>0.140625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5">
        <v>4680115881426</v>
      </c>
      <c r="E53" s="566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4"/>
      <c r="V53" s="34"/>
      <c r="W53" s="35" t="s">
        <v>69</v>
      </c>
      <c r="X53" s="559">
        <v>550</v>
      </c>
      <c r="Y53" s="560">
        <f t="shared" si="6"/>
        <v>550.80000000000007</v>
      </c>
      <c r="Z53" s="36">
        <f>IFERROR(IF(Y53=0,"",ROUNDUP(Y53/H53,0)*0.01898),"")</f>
        <v>0.96798000000000006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572.15277777777771</v>
      </c>
      <c r="BN53" s="64">
        <f t="shared" si="8"/>
        <v>572.98500000000001</v>
      </c>
      <c r="BO53" s="64">
        <f t="shared" si="9"/>
        <v>0.79571759259259256</v>
      </c>
      <c r="BP53" s="64">
        <f t="shared" si="10"/>
        <v>0.796875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65">
        <v>4680115880283</v>
      </c>
      <c r="E54" s="566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65">
        <v>4680115881525</v>
      </c>
      <c r="E55" s="566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65">
        <v>4680115885899</v>
      </c>
      <c r="E56" s="566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135</v>
      </c>
      <c r="B57" s="54" t="s">
        <v>136</v>
      </c>
      <c r="C57" s="31">
        <v>4301011801</v>
      </c>
      <c r="D57" s="565">
        <v>4680115881419</v>
      </c>
      <c r="E57" s="566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4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59.854497354497354</v>
      </c>
      <c r="Y58" s="561">
        <f>IFERROR(Y52/H52,"0")+IFERROR(Y53/H53,"0")+IFERROR(Y54/H54,"0")+IFERROR(Y55/H55,"0")+IFERROR(Y56/H56,"0")+IFERROR(Y57/H57,"0")</f>
        <v>60</v>
      </c>
      <c r="Z58" s="561">
        <f>IFERROR(IF(Z52="",0,Z52),"0")+IFERROR(IF(Z53="",0,Z53),"0")+IFERROR(IF(Z54="",0,Z54),"0")+IFERROR(IF(Z55="",0,Z55),"0")+IFERROR(IF(Z56="",0,Z56),"0")+IFERROR(IF(Z57="",0,Z57),"0")</f>
        <v>1.1388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74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650</v>
      </c>
      <c r="Y59" s="561">
        <f>IFERROR(SUM(Y52:Y57),"0")</f>
        <v>651.6</v>
      </c>
      <c r="Z59" s="37"/>
      <c r="AA59" s="562"/>
      <c r="AB59" s="562"/>
      <c r="AC59" s="562"/>
    </row>
    <row r="60" spans="1:68" ht="14.25" hidden="1" customHeight="1" x14ac:dyDescent="0.25">
      <c r="A60" s="563" t="s">
        <v>138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5">
        <v>4680115881440</v>
      </c>
      <c r="E61" s="566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4"/>
      <c r="V61" s="34"/>
      <c r="W61" s="35" t="s">
        <v>69</v>
      </c>
      <c r="X61" s="559">
        <v>100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65">
        <v>4680115882751</v>
      </c>
      <c r="E62" s="566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65">
        <v>4680115885950</v>
      </c>
      <c r="E63" s="566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65">
        <v>4680115881433</v>
      </c>
      <c r="E64" s="566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3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74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9.2592592592592595</v>
      </c>
      <c r="Y65" s="561">
        <f>IFERROR(Y61/H61,"0")+IFERROR(Y62/H62,"0")+IFERROR(Y63/H63,"0")+IFERROR(Y64/H64,"0")</f>
        <v>10</v>
      </c>
      <c r="Z65" s="561">
        <f>IFERROR(IF(Z61="",0,Z61),"0")+IFERROR(IF(Z62="",0,Z62),"0")+IFERROR(IF(Z63="",0,Z63),"0")+IFERROR(IF(Z64="",0,Z64),"0")</f>
        <v>0.1898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74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100</v>
      </c>
      <c r="Y66" s="561">
        <f>IFERROR(SUM(Y61:Y64),"0")</f>
        <v>108</v>
      </c>
      <c r="Z66" s="37"/>
      <c r="AA66" s="562"/>
      <c r="AB66" s="562"/>
      <c r="AC66" s="562"/>
    </row>
    <row r="67" spans="1:68" ht="14.25" hidden="1" customHeight="1" x14ac:dyDescent="0.25">
      <c r="A67" s="563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65">
        <v>4680115885073</v>
      </c>
      <c r="E68" s="566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65">
        <v>4680115885059</v>
      </c>
      <c r="E69" s="566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65">
        <v>4680115885097</v>
      </c>
      <c r="E70" s="566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3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74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74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63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65">
        <v>4680115881891</v>
      </c>
      <c r="E74" s="566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65">
        <v>4680115885769</v>
      </c>
      <c r="E75" s="566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65">
        <v>4680115884410</v>
      </c>
      <c r="E76" s="566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65">
        <v>4680115884311</v>
      </c>
      <c r="E77" s="566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65">
        <v>4680115885929</v>
      </c>
      <c r="E78" s="566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65">
        <v>4680115884403</v>
      </c>
      <c r="E79" s="566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3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74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74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63" t="s">
        <v>173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65">
        <v>4680115881532</v>
      </c>
      <c r="E83" s="566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65">
        <v>4680115881464</v>
      </c>
      <c r="E84" s="566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3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74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74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7" t="s">
        <v>180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63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5">
        <v>4680115881327</v>
      </c>
      <c r="E89" s="566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4"/>
      <c r="V89" s="34"/>
      <c r="W89" s="35" t="s">
        <v>69</v>
      </c>
      <c r="X89" s="559">
        <v>200</v>
      </c>
      <c r="Y89" s="56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65">
        <v>4680115881518</v>
      </c>
      <c r="E90" s="566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186</v>
      </c>
      <c r="B91" s="54" t="s">
        <v>187</v>
      </c>
      <c r="C91" s="31">
        <v>4301011443</v>
      </c>
      <c r="D91" s="565">
        <v>4680115881303</v>
      </c>
      <c r="E91" s="566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3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74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18.518518518518519</v>
      </c>
      <c r="Y92" s="561">
        <f>IFERROR(Y89/H89,"0")+IFERROR(Y90/H90,"0")+IFERROR(Y91/H91,"0")</f>
        <v>19</v>
      </c>
      <c r="Z92" s="561">
        <f>IFERROR(IF(Z89="",0,Z89),"0")+IFERROR(IF(Z90="",0,Z90),"0")+IFERROR(IF(Z91="",0,Z91),"0")</f>
        <v>0.36062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74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200</v>
      </c>
      <c r="Y93" s="561">
        <f>IFERROR(SUM(Y89:Y91),"0")</f>
        <v>205.20000000000002</v>
      </c>
      <c r="Z93" s="37"/>
      <c r="AA93" s="562"/>
      <c r="AB93" s="562"/>
      <c r="AC93" s="562"/>
    </row>
    <row r="94" spans="1:68" ht="14.25" hidden="1" customHeight="1" x14ac:dyDescent="0.25">
      <c r="A94" s="563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5">
        <v>4607091386967</v>
      </c>
      <c r="E95" s="566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2" t="s">
        <v>190</v>
      </c>
      <c r="Q95" s="576"/>
      <c r="R95" s="576"/>
      <c r="S95" s="576"/>
      <c r="T95" s="577"/>
      <c r="U95" s="34"/>
      <c r="V95" s="34"/>
      <c r="W95" s="35" t="s">
        <v>69</v>
      </c>
      <c r="X95" s="559">
        <v>400</v>
      </c>
      <c r="Y95" s="560">
        <f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425.62962962962962</v>
      </c>
      <c r="BN95" s="64">
        <f>IFERROR(Y95*I95/H95,"0")</f>
        <v>430.95</v>
      </c>
      <c r="BO95" s="64">
        <f>IFERROR(1/J95*(X95/H95),"0")</f>
        <v>0.77160493827160492</v>
      </c>
      <c r="BP95" s="64">
        <f>IFERROR(1/J95*(Y95/H95),"0")</f>
        <v>0.78125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65">
        <v>4680115884953</v>
      </c>
      <c r="E96" s="566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6"/>
      <c r="R96" s="576"/>
      <c r="S96" s="576"/>
      <c r="T96" s="57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65">
        <v>4607091385731</v>
      </c>
      <c r="E97" s="566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6"/>
      <c r="R97" s="576"/>
      <c r="S97" s="576"/>
      <c r="T97" s="57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195</v>
      </c>
      <c r="B98" s="54" t="s">
        <v>197</v>
      </c>
      <c r="C98" s="31">
        <v>4301052039</v>
      </c>
      <c r="D98" s="565">
        <v>4607091385731</v>
      </c>
      <c r="E98" s="566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6"/>
      <c r="R98" s="576"/>
      <c r="S98" s="576"/>
      <c r="T98" s="57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65">
        <v>4680115880894</v>
      </c>
      <c r="E99" s="566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6"/>
      <c r="R99" s="576"/>
      <c r="S99" s="576"/>
      <c r="T99" s="57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3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74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49.382716049382715</v>
      </c>
      <c r="Y100" s="561">
        <f>IFERROR(Y95/H95,"0")+IFERROR(Y96/H96,"0")+IFERROR(Y97/H97,"0")+IFERROR(Y98/H98,"0")+IFERROR(Y99/H99,"0")</f>
        <v>50</v>
      </c>
      <c r="Z100" s="561">
        <f>IFERROR(IF(Z95="",0,Z95),"0")+IFERROR(IF(Z96="",0,Z96),"0")+IFERROR(IF(Z97="",0,Z97),"0")+IFERROR(IF(Z98="",0,Z98),"0")+IFERROR(IF(Z99="",0,Z99),"0")</f>
        <v>0.94900000000000007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74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400</v>
      </c>
      <c r="Y101" s="561">
        <f>IFERROR(SUM(Y95:Y99),"0")</f>
        <v>405</v>
      </c>
      <c r="Z101" s="37"/>
      <c r="AA101" s="562"/>
      <c r="AB101" s="562"/>
      <c r="AC101" s="562"/>
    </row>
    <row r="102" spans="1:68" ht="16.5" hidden="1" customHeight="1" x14ac:dyDescent="0.25">
      <c r="A102" s="567" t="s">
        <v>202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63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5">
        <v>4680115882133</v>
      </c>
      <c r="E104" s="566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6"/>
      <c r="R104" s="576"/>
      <c r="S104" s="576"/>
      <c r="T104" s="577"/>
      <c r="U104" s="34"/>
      <c r="V104" s="34"/>
      <c r="W104" s="35" t="s">
        <v>69</v>
      </c>
      <c r="X104" s="559">
        <v>200</v>
      </c>
      <c r="Y104" s="560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208.05555555555554</v>
      </c>
      <c r="BN104" s="64">
        <f>IFERROR(Y104*I104/H104,"0")</f>
        <v>213.46499999999997</v>
      </c>
      <c r="BO104" s="64">
        <f>IFERROR(1/J104*(X104/H104),"0")</f>
        <v>0.28935185185185186</v>
      </c>
      <c r="BP104" s="64">
        <f>IFERROR(1/J104*(Y104/H104),"0")</f>
        <v>0.296875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65">
        <v>4680115880269</v>
      </c>
      <c r="E105" s="566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6"/>
      <c r="R105" s="576"/>
      <c r="S105" s="576"/>
      <c r="T105" s="57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65">
        <v>4680115880429</v>
      </c>
      <c r="E106" s="566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6"/>
      <c r="R106" s="576"/>
      <c r="S106" s="576"/>
      <c r="T106" s="57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65">
        <v>4680115881457</v>
      </c>
      <c r="E107" s="566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6"/>
      <c r="R107" s="576"/>
      <c r="S107" s="576"/>
      <c r="T107" s="57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3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74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18.518518518518519</v>
      </c>
      <c r="Y108" s="561">
        <f>IFERROR(Y104/H104,"0")+IFERROR(Y105/H105,"0")+IFERROR(Y106/H106,"0")+IFERROR(Y107/H107,"0")</f>
        <v>19</v>
      </c>
      <c r="Z108" s="561">
        <f>IFERROR(IF(Z104="",0,Z104),"0")+IFERROR(IF(Z105="",0,Z105),"0")+IFERROR(IF(Z106="",0,Z106),"0")+IFERROR(IF(Z107="",0,Z107),"0")</f>
        <v>0.36062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74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200</v>
      </c>
      <c r="Y109" s="561">
        <f>IFERROR(SUM(Y104:Y107),"0")</f>
        <v>205.20000000000002</v>
      </c>
      <c r="Z109" s="37"/>
      <c r="AA109" s="562"/>
      <c r="AB109" s="562"/>
      <c r="AC109" s="562"/>
    </row>
    <row r="110" spans="1:68" ht="14.25" hidden="1" customHeight="1" x14ac:dyDescent="0.25">
      <c r="A110" s="563" t="s">
        <v>138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65">
        <v>4680115881488</v>
      </c>
      <c r="E111" s="566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4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6"/>
      <c r="R111" s="576"/>
      <c r="S111" s="576"/>
      <c r="T111" s="57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65">
        <v>4680115882775</v>
      </c>
      <c r="E112" s="566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6"/>
      <c r="R112" s="576"/>
      <c r="S112" s="576"/>
      <c r="T112" s="57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65">
        <v>4680115880658</v>
      </c>
      <c r="E113" s="566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5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6"/>
      <c r="R113" s="576"/>
      <c r="S113" s="576"/>
      <c r="T113" s="57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3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74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74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63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5">
        <v>4607091385168</v>
      </c>
      <c r="E117" s="566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6"/>
      <c r="R117" s="576"/>
      <c r="S117" s="576"/>
      <c r="T117" s="577"/>
      <c r="U117" s="34"/>
      <c r="V117" s="34"/>
      <c r="W117" s="35" t="s">
        <v>69</v>
      </c>
      <c r="X117" s="559">
        <v>600</v>
      </c>
      <c r="Y117" s="560">
        <f>IFERROR(IF(X117="",0,CEILING((X117/$H117),1)*$H117),"")</f>
        <v>607.5</v>
      </c>
      <c r="Z117" s="36">
        <f>IFERROR(IF(Y117=0,"",ROUNDUP(Y117/H117,0)*0.01898),"")</f>
        <v>1.4235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637.99999999999989</v>
      </c>
      <c r="BN117" s="64">
        <f>IFERROR(Y117*I117/H117,"0")</f>
        <v>645.97500000000002</v>
      </c>
      <c r="BO117" s="64">
        <f>IFERROR(1/J117*(X117/H117),"0")</f>
        <v>1.1574074074074074</v>
      </c>
      <c r="BP117" s="64">
        <f>IFERROR(1/J117*(Y117/H117),"0")</f>
        <v>1.171875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65">
        <v>4607091383256</v>
      </c>
      <c r="E118" s="566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6"/>
      <c r="R118" s="576"/>
      <c r="S118" s="576"/>
      <c r="T118" s="57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4301051721</v>
      </c>
      <c r="D119" s="565">
        <v>4607091385748</v>
      </c>
      <c r="E119" s="566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6"/>
      <c r="R119" s="576"/>
      <c r="S119" s="576"/>
      <c r="T119" s="57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65">
        <v>4680115884533</v>
      </c>
      <c r="E120" s="566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6"/>
      <c r="R120" s="576"/>
      <c r="S120" s="576"/>
      <c r="T120" s="57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3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4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74.074074074074076</v>
      </c>
      <c r="Y121" s="561">
        <f>IFERROR(Y117/H117,"0")+IFERROR(Y118/H118,"0")+IFERROR(Y119/H119,"0")+IFERROR(Y120/H120,"0")</f>
        <v>75</v>
      </c>
      <c r="Z121" s="561">
        <f>IFERROR(IF(Z117="",0,Z117),"0")+IFERROR(IF(Z118="",0,Z118),"0")+IFERROR(IF(Z119="",0,Z119),"0")+IFERROR(IF(Z120="",0,Z120),"0")</f>
        <v>1.4235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4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600</v>
      </c>
      <c r="Y122" s="561">
        <f>IFERROR(SUM(Y117:Y120),"0")</f>
        <v>607.5</v>
      </c>
      <c r="Z122" s="37"/>
      <c r="AA122" s="562"/>
      <c r="AB122" s="562"/>
      <c r="AC122" s="562"/>
    </row>
    <row r="123" spans="1:68" ht="14.25" hidden="1" customHeight="1" x14ac:dyDescent="0.25">
      <c r="A123" s="563" t="s">
        <v>173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65">
        <v>4680115882652</v>
      </c>
      <c r="E124" s="566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6"/>
      <c r="R124" s="576"/>
      <c r="S124" s="576"/>
      <c r="T124" s="57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65">
        <v>4680115880238</v>
      </c>
      <c r="E125" s="566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6"/>
      <c r="R125" s="576"/>
      <c r="S125" s="576"/>
      <c r="T125" s="57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3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74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4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7" t="s">
        <v>235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63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3"/>
      <c r="AB129" s="553"/>
      <c r="AC129" s="553"/>
    </row>
    <row r="130" spans="1:68" ht="27" hidden="1" customHeight="1" x14ac:dyDescent="0.25">
      <c r="A130" s="54" t="s">
        <v>236</v>
      </c>
      <c r="B130" s="54" t="s">
        <v>237</v>
      </c>
      <c r="C130" s="31">
        <v>4301011562</v>
      </c>
      <c r="D130" s="565">
        <v>4680115882577</v>
      </c>
      <c r="E130" s="566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6"/>
      <c r="R130" s="576"/>
      <c r="S130" s="576"/>
      <c r="T130" s="57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65">
        <v>4680115882577</v>
      </c>
      <c r="E131" s="566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6"/>
      <c r="R131" s="576"/>
      <c r="S131" s="576"/>
      <c r="T131" s="57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3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4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4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63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65">
        <v>4680115883444</v>
      </c>
      <c r="E135" s="566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6"/>
      <c r="R135" s="576"/>
      <c r="S135" s="576"/>
      <c r="T135" s="57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65">
        <v>4680115883444</v>
      </c>
      <c r="E136" s="566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6"/>
      <c r="R136" s="576"/>
      <c r="S136" s="576"/>
      <c r="T136" s="57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3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4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4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63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65">
        <v>4680115882584</v>
      </c>
      <c r="E140" s="566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6"/>
      <c r="R140" s="576"/>
      <c r="S140" s="576"/>
      <c r="T140" s="57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65">
        <v>4680115882584</v>
      </c>
      <c r="E141" s="566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6"/>
      <c r="R141" s="576"/>
      <c r="S141" s="576"/>
      <c r="T141" s="57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3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74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4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7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63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65">
        <v>4607091384604</v>
      </c>
      <c r="E146" s="566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6"/>
      <c r="R146" s="576"/>
      <c r="S146" s="576"/>
      <c r="T146" s="57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3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74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74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63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65">
        <v>4607091387667</v>
      </c>
      <c r="E150" s="566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6"/>
      <c r="R150" s="576"/>
      <c r="S150" s="576"/>
      <c r="T150" s="57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65">
        <v>4607091387636</v>
      </c>
      <c r="E151" s="566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6"/>
      <c r="R151" s="576"/>
      <c r="S151" s="576"/>
      <c r="T151" s="57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65">
        <v>4607091382426</v>
      </c>
      <c r="E152" s="566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6"/>
      <c r="R152" s="576"/>
      <c r="S152" s="576"/>
      <c r="T152" s="57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3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74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74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8" t="s">
        <v>259</v>
      </c>
      <c r="B155" s="639"/>
      <c r="C155" s="639"/>
      <c r="D155" s="639"/>
      <c r="E155" s="639"/>
      <c r="F155" s="639"/>
      <c r="G155" s="639"/>
      <c r="H155" s="639"/>
      <c r="I155" s="639"/>
      <c r="J155" s="639"/>
      <c r="K155" s="639"/>
      <c r="L155" s="639"/>
      <c r="M155" s="639"/>
      <c r="N155" s="639"/>
      <c r="O155" s="639"/>
      <c r="P155" s="639"/>
      <c r="Q155" s="639"/>
      <c r="R155" s="639"/>
      <c r="S155" s="639"/>
      <c r="T155" s="639"/>
      <c r="U155" s="639"/>
      <c r="V155" s="639"/>
      <c r="W155" s="639"/>
      <c r="X155" s="639"/>
      <c r="Y155" s="639"/>
      <c r="Z155" s="639"/>
      <c r="AA155" s="48"/>
      <c r="AB155" s="48"/>
      <c r="AC155" s="48"/>
    </row>
    <row r="156" spans="1:68" ht="16.5" hidden="1" customHeight="1" x14ac:dyDescent="0.25">
      <c r="A156" s="567" t="s">
        <v>260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63" t="s">
        <v>138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65">
        <v>4680115886223</v>
      </c>
      <c r="E158" s="566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6"/>
      <c r="R158" s="576"/>
      <c r="S158" s="576"/>
      <c r="T158" s="57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3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74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74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63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5">
        <v>4680115880993</v>
      </c>
      <c r="E162" s="566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8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6"/>
      <c r="R162" s="576"/>
      <c r="S162" s="576"/>
      <c r="T162" s="577"/>
      <c r="U162" s="34"/>
      <c r="V162" s="34"/>
      <c r="W162" s="35" t="s">
        <v>69</v>
      </c>
      <c r="X162" s="559">
        <v>200</v>
      </c>
      <c r="Y162" s="560">
        <f t="shared" ref="Y162:Y170" si="16">IFERROR(IF(X162="",0,CEILING((X162/$H162),1)*$H162),"")</f>
        <v>201.60000000000002</v>
      </c>
      <c r="Z162" s="36">
        <f>IFERROR(IF(Y162=0,"",ROUNDUP(Y162/H162,0)*0.00902),"")</f>
        <v>0.43296000000000001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212.85714285714286</v>
      </c>
      <c r="BN162" s="64">
        <f t="shared" ref="BN162:BN170" si="18">IFERROR(Y162*I162/H162,"0")</f>
        <v>214.56</v>
      </c>
      <c r="BO162" s="64">
        <f t="shared" ref="BO162:BO170" si="19">IFERROR(1/J162*(X162/H162),"0")</f>
        <v>0.36075036075036077</v>
      </c>
      <c r="BP162" s="64">
        <f t="shared" ref="BP162:BP170" si="20">IFERROR(1/J162*(Y162/H162),"0")</f>
        <v>0.36363636363636365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65">
        <v>4680115881761</v>
      </c>
      <c r="E163" s="566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6"/>
      <c r="R163" s="576"/>
      <c r="S163" s="576"/>
      <c r="T163" s="57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65">
        <v>4680115881563</v>
      </c>
      <c r="E164" s="566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6"/>
      <c r="R164" s="576"/>
      <c r="S164" s="576"/>
      <c r="T164" s="57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65">
        <v>4680115880986</v>
      </c>
      <c r="E165" s="566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6"/>
      <c r="R165" s="576"/>
      <c r="S165" s="576"/>
      <c r="T165" s="57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65">
        <v>4680115881785</v>
      </c>
      <c r="E166" s="566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6"/>
      <c r="R166" s="576"/>
      <c r="S166" s="576"/>
      <c r="T166" s="57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65">
        <v>4680115886537</v>
      </c>
      <c r="E167" s="566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6"/>
      <c r="R167" s="576"/>
      <c r="S167" s="576"/>
      <c r="T167" s="57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65">
        <v>4680115881679</v>
      </c>
      <c r="E168" s="566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6"/>
      <c r="R168" s="576"/>
      <c r="S168" s="576"/>
      <c r="T168" s="57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65">
        <v>4680115880191</v>
      </c>
      <c r="E169" s="566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6"/>
      <c r="R169" s="576"/>
      <c r="S169" s="576"/>
      <c r="T169" s="57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65">
        <v>4680115883963</v>
      </c>
      <c r="E170" s="566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6"/>
      <c r="R170" s="576"/>
      <c r="S170" s="576"/>
      <c r="T170" s="57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3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74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47.61904761904762</v>
      </c>
      <c r="Y171" s="561">
        <f>IFERROR(Y162/H162,"0")+IFERROR(Y163/H163,"0")+IFERROR(Y164/H164,"0")+IFERROR(Y165/H165,"0")+IFERROR(Y166/H166,"0")+IFERROR(Y167/H167,"0")+IFERROR(Y168/H168,"0")+IFERROR(Y169/H169,"0")+IFERROR(Y170/H170,"0")</f>
        <v>48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0.43296000000000001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74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200</v>
      </c>
      <c r="Y172" s="561">
        <f>IFERROR(SUM(Y162:Y170),"0")</f>
        <v>201.60000000000002</v>
      </c>
      <c r="Z172" s="37"/>
      <c r="AA172" s="562"/>
      <c r="AB172" s="562"/>
      <c r="AC172" s="562"/>
    </row>
    <row r="173" spans="1:68" ht="14.25" hidden="1" customHeight="1" x14ac:dyDescent="0.25">
      <c r="A173" s="563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65">
        <v>4680115886780</v>
      </c>
      <c r="E174" s="566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6"/>
      <c r="R174" s="576"/>
      <c r="S174" s="576"/>
      <c r="T174" s="57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65">
        <v>4680115886742</v>
      </c>
      <c r="E175" s="566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6"/>
      <c r="R175" s="576"/>
      <c r="S175" s="576"/>
      <c r="T175" s="57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65">
        <v>4680115886766</v>
      </c>
      <c r="E176" s="566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6"/>
      <c r="R176" s="576"/>
      <c r="S176" s="576"/>
      <c r="T176" s="57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3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4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4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63" t="s">
        <v>297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65">
        <v>4680115886797</v>
      </c>
      <c r="E180" s="566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6"/>
      <c r="R180" s="576"/>
      <c r="S180" s="576"/>
      <c r="T180" s="57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3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74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74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7" t="s">
        <v>300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63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65">
        <v>4680115881402</v>
      </c>
      <c r="E185" s="566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6"/>
      <c r="R185" s="576"/>
      <c r="S185" s="576"/>
      <c r="T185" s="57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65">
        <v>4680115881396</v>
      </c>
      <c r="E186" s="566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6"/>
      <c r="R186" s="576"/>
      <c r="S186" s="576"/>
      <c r="T186" s="57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3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74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4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63" t="s">
        <v>138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65">
        <v>4680115882935</v>
      </c>
      <c r="E190" s="566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6"/>
      <c r="R190" s="576"/>
      <c r="S190" s="576"/>
      <c r="T190" s="57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65">
        <v>4680115880764</v>
      </c>
      <c r="E191" s="566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6"/>
      <c r="R191" s="576"/>
      <c r="S191" s="576"/>
      <c r="T191" s="57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3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74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74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63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3"/>
      <c r="AB194" s="553"/>
      <c r="AC194" s="553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65">
        <v>4680115882683</v>
      </c>
      <c r="E195" s="566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6"/>
      <c r="R195" s="576"/>
      <c r="S195" s="576"/>
      <c r="T195" s="57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65">
        <v>4680115882690</v>
      </c>
      <c r="E196" s="566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6"/>
      <c r="R196" s="576"/>
      <c r="S196" s="576"/>
      <c r="T196" s="57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65">
        <v>4680115882669</v>
      </c>
      <c r="E197" s="566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6"/>
      <c r="R197" s="576"/>
      <c r="S197" s="576"/>
      <c r="T197" s="57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65">
        <v>4680115882676</v>
      </c>
      <c r="E198" s="566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6"/>
      <c r="R198" s="576"/>
      <c r="S198" s="576"/>
      <c r="T198" s="57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65">
        <v>4680115884014</v>
      </c>
      <c r="E199" s="566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6"/>
      <c r="R199" s="576"/>
      <c r="S199" s="576"/>
      <c r="T199" s="57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65">
        <v>4680115884007</v>
      </c>
      <c r="E200" s="566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6"/>
      <c r="R200" s="576"/>
      <c r="S200" s="576"/>
      <c r="T200" s="57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65">
        <v>4680115884038</v>
      </c>
      <c r="E201" s="566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6"/>
      <c r="R201" s="576"/>
      <c r="S201" s="576"/>
      <c r="T201" s="57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65">
        <v>4680115884021</v>
      </c>
      <c r="E202" s="566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6"/>
      <c r="R202" s="576"/>
      <c r="S202" s="576"/>
      <c r="T202" s="57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3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74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74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63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65">
        <v>4680115881594</v>
      </c>
      <c r="E206" s="566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6"/>
      <c r="R206" s="576"/>
      <c r="S206" s="576"/>
      <c r="T206" s="57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65">
        <v>4680115881617</v>
      </c>
      <c r="E207" s="566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6"/>
      <c r="R207" s="576"/>
      <c r="S207" s="576"/>
      <c r="T207" s="57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5">
        <v>4680115880573</v>
      </c>
      <c r="E208" s="566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6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6"/>
      <c r="R208" s="576"/>
      <c r="S208" s="576"/>
      <c r="T208" s="577"/>
      <c r="U208" s="34"/>
      <c r="V208" s="34"/>
      <c r="W208" s="35" t="s">
        <v>69</v>
      </c>
      <c r="X208" s="559">
        <v>100</v>
      </c>
      <c r="Y208" s="560">
        <f t="shared" si="26"/>
        <v>104.39999999999999</v>
      </c>
      <c r="Z208" s="36">
        <f>IFERROR(IF(Y208=0,"",ROUNDUP(Y208/H208,0)*0.01898),"")</f>
        <v>0.22776000000000002</v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105.96551724137932</v>
      </c>
      <c r="BN208" s="64">
        <f t="shared" si="28"/>
        <v>110.62799999999999</v>
      </c>
      <c r="BO208" s="64">
        <f t="shared" si="29"/>
        <v>0.1795977011494253</v>
      </c>
      <c r="BP208" s="64">
        <f t="shared" si="30"/>
        <v>0.1875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65">
        <v>4680115882195</v>
      </c>
      <c r="E209" s="566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6"/>
      <c r="R209" s="576"/>
      <c r="S209" s="576"/>
      <c r="T209" s="57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65">
        <v>4680115882607</v>
      </c>
      <c r="E210" s="566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6"/>
      <c r="R210" s="576"/>
      <c r="S210" s="576"/>
      <c r="T210" s="57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65">
        <v>4680115880092</v>
      </c>
      <c r="E211" s="566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6"/>
      <c r="R211" s="576"/>
      <c r="S211" s="576"/>
      <c r="T211" s="57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65">
        <v>4680115880221</v>
      </c>
      <c r="E212" s="566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6"/>
      <c r="R212" s="576"/>
      <c r="S212" s="576"/>
      <c r="T212" s="57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65">
        <v>4680115880504</v>
      </c>
      <c r="E213" s="566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6"/>
      <c r="R213" s="576"/>
      <c r="S213" s="576"/>
      <c r="T213" s="57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65">
        <v>4680115882164</v>
      </c>
      <c r="E214" s="566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6"/>
      <c r="R214" s="576"/>
      <c r="S214" s="576"/>
      <c r="T214" s="57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3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74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11.494252873563219</v>
      </c>
      <c r="Y215" s="561">
        <f>IFERROR(Y206/H206,"0")+IFERROR(Y207/H207,"0")+IFERROR(Y208/H208,"0")+IFERROR(Y209/H209,"0")+IFERROR(Y210/H210,"0")+IFERROR(Y211/H211,"0")+IFERROR(Y212/H212,"0")+IFERROR(Y213/H213,"0")+IFERROR(Y214/H214,"0")</f>
        <v>12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0.22776000000000002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4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100</v>
      </c>
      <c r="Y216" s="561">
        <f>IFERROR(SUM(Y206:Y214),"0")</f>
        <v>104.39999999999999</v>
      </c>
      <c r="Z216" s="37"/>
      <c r="AA216" s="562"/>
      <c r="AB216" s="562"/>
      <c r="AC216" s="562"/>
    </row>
    <row r="217" spans="1:68" ht="14.25" hidden="1" customHeight="1" x14ac:dyDescent="0.25">
      <c r="A217" s="563" t="s">
        <v>173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65">
        <v>4680115880818</v>
      </c>
      <c r="E218" s="566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6"/>
      <c r="R218" s="576"/>
      <c r="S218" s="576"/>
      <c r="T218" s="57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65">
        <v>4680115880801</v>
      </c>
      <c r="E219" s="566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6"/>
      <c r="R219" s="576"/>
      <c r="S219" s="576"/>
      <c r="T219" s="57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3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74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74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7" t="s">
        <v>361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63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65">
        <v>4680115884137</v>
      </c>
      <c r="E224" s="566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6"/>
      <c r="R224" s="576"/>
      <c r="S224" s="576"/>
      <c r="T224" s="57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65">
        <v>4680115884236</v>
      </c>
      <c r="E225" s="566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6"/>
      <c r="R225" s="576"/>
      <c r="S225" s="576"/>
      <c r="T225" s="57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65">
        <v>4680115884175</v>
      </c>
      <c r="E226" s="566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6"/>
      <c r="R226" s="576"/>
      <c r="S226" s="576"/>
      <c r="T226" s="57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65">
        <v>4680115884144</v>
      </c>
      <c r="E227" s="566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6"/>
      <c r="R227" s="576"/>
      <c r="S227" s="576"/>
      <c r="T227" s="57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65">
        <v>4680115886551</v>
      </c>
      <c r="E228" s="566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6"/>
      <c r="R228" s="576"/>
      <c r="S228" s="576"/>
      <c r="T228" s="57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65">
        <v>4680115884182</v>
      </c>
      <c r="E229" s="566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6"/>
      <c r="R229" s="576"/>
      <c r="S229" s="576"/>
      <c r="T229" s="57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65">
        <v>4680115884205</v>
      </c>
      <c r="E230" s="566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6"/>
      <c r="R230" s="576"/>
      <c r="S230" s="576"/>
      <c r="T230" s="57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3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4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74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63" t="s">
        <v>138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6"/>
      <c r="R234" s="576"/>
      <c r="S234" s="576"/>
      <c r="T234" s="57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3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4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74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63" t="s">
        <v>383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50" t="s">
        <v>386</v>
      </c>
      <c r="Q238" s="576"/>
      <c r="R238" s="576"/>
      <c r="S238" s="576"/>
      <c r="T238" s="57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3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4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74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63" t="s">
        <v>388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6"/>
      <c r="R242" s="576"/>
      <c r="S242" s="576"/>
      <c r="T242" s="57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66" t="s">
        <v>394</v>
      </c>
      <c r="Q243" s="576"/>
      <c r="R243" s="576"/>
      <c r="S243" s="576"/>
      <c r="T243" s="57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6"/>
      <c r="R244" s="576"/>
      <c r="S244" s="576"/>
      <c r="T244" s="57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65">
        <v>4680115886728</v>
      </c>
      <c r="E245" s="566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6"/>
      <c r="R245" s="576"/>
      <c r="S245" s="576"/>
      <c r="T245" s="57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65">
        <v>4680115886711</v>
      </c>
      <c r="E246" s="566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6"/>
      <c r="R246" s="576"/>
      <c r="S246" s="576"/>
      <c r="T246" s="57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3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4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74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7" t="s">
        <v>401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63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65">
        <v>4680115885837</v>
      </c>
      <c r="E251" s="566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6"/>
      <c r="R251" s="576"/>
      <c r="S251" s="576"/>
      <c r="T251" s="57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5">
        <v>4680115885806</v>
      </c>
      <c r="E252" s="566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6"/>
      <c r="R252" s="576"/>
      <c r="S252" s="576"/>
      <c r="T252" s="57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65">
        <v>4680115885851</v>
      </c>
      <c r="E253" s="566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6"/>
      <c r="R253" s="576"/>
      <c r="S253" s="576"/>
      <c r="T253" s="57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65">
        <v>4680115885844</v>
      </c>
      <c r="E254" s="566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6"/>
      <c r="R254" s="576"/>
      <c r="S254" s="576"/>
      <c r="T254" s="57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65">
        <v>4680115885820</v>
      </c>
      <c r="E255" s="566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6"/>
      <c r="R255" s="576"/>
      <c r="S255" s="576"/>
      <c r="T255" s="57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3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4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74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7" t="s">
        <v>417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63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65">
        <v>4607091383423</v>
      </c>
      <c r="E260" s="566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6"/>
      <c r="R260" s="576"/>
      <c r="S260" s="576"/>
      <c r="T260" s="57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65">
        <v>4680115886957</v>
      </c>
      <c r="E261" s="566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72" t="s">
        <v>422</v>
      </c>
      <c r="Q261" s="576"/>
      <c r="R261" s="576"/>
      <c r="S261" s="576"/>
      <c r="T261" s="57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65">
        <v>4680115885660</v>
      </c>
      <c r="E262" s="566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6"/>
      <c r="R262" s="576"/>
      <c r="S262" s="576"/>
      <c r="T262" s="57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65">
        <v>4680115886773</v>
      </c>
      <c r="E263" s="566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5" t="s">
        <v>429</v>
      </c>
      <c r="Q263" s="576"/>
      <c r="R263" s="576"/>
      <c r="S263" s="576"/>
      <c r="T263" s="57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3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4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74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7" t="s">
        <v>431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63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65">
        <v>4680115886186</v>
      </c>
      <c r="E268" s="566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6"/>
      <c r="R268" s="576"/>
      <c r="S268" s="576"/>
      <c r="T268" s="57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65">
        <v>4680115881228</v>
      </c>
      <c r="E269" s="566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6"/>
      <c r="R269" s="576"/>
      <c r="S269" s="576"/>
      <c r="T269" s="57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65">
        <v>4680115881211</v>
      </c>
      <c r="E270" s="566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6"/>
      <c r="R270" s="576"/>
      <c r="S270" s="576"/>
      <c r="T270" s="57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3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4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74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7" t="s">
        <v>441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63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65">
        <v>4680115880344</v>
      </c>
      <c r="E275" s="566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6"/>
      <c r="R275" s="576"/>
      <c r="S275" s="576"/>
      <c r="T275" s="57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3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4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74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63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65">
        <v>4680115884618</v>
      </c>
      <c r="E279" s="566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6"/>
      <c r="R279" s="576"/>
      <c r="S279" s="576"/>
      <c r="T279" s="57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3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4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74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7" t="s">
        <v>448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63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65">
        <v>4680115883703</v>
      </c>
      <c r="E284" s="566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6"/>
      <c r="R284" s="576"/>
      <c r="S284" s="576"/>
      <c r="T284" s="57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3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4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74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7" t="s">
        <v>453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63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65">
        <v>4607091386004</v>
      </c>
      <c r="E289" s="566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6"/>
      <c r="R289" s="576"/>
      <c r="S289" s="576"/>
      <c r="T289" s="57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65">
        <v>4680115885615</v>
      </c>
      <c r="E290" s="566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6"/>
      <c r="R290" s="576"/>
      <c r="S290" s="576"/>
      <c r="T290" s="57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65">
        <v>4680115885554</v>
      </c>
      <c r="E291" s="566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6"/>
      <c r="R291" s="576"/>
      <c r="S291" s="576"/>
      <c r="T291" s="57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65">
        <v>4680115885554</v>
      </c>
      <c r="E292" s="566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6"/>
      <c r="R292" s="576"/>
      <c r="S292" s="576"/>
      <c r="T292" s="57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65">
        <v>4680115885646</v>
      </c>
      <c r="E293" s="566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6"/>
      <c r="R293" s="576"/>
      <c r="S293" s="576"/>
      <c r="T293" s="57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65">
        <v>4680115885622</v>
      </c>
      <c r="E294" s="566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6"/>
      <c r="R294" s="576"/>
      <c r="S294" s="576"/>
      <c r="T294" s="57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65">
        <v>4680115885608</v>
      </c>
      <c r="E295" s="566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6"/>
      <c r="R295" s="576"/>
      <c r="S295" s="576"/>
      <c r="T295" s="57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73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74"/>
      <c r="P296" s="570" t="s">
        <v>71</v>
      </c>
      <c r="Q296" s="571"/>
      <c r="R296" s="571"/>
      <c r="S296" s="571"/>
      <c r="T296" s="571"/>
      <c r="U296" s="571"/>
      <c r="V296" s="572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4"/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74"/>
      <c r="P297" s="570" t="s">
        <v>71</v>
      </c>
      <c r="Q297" s="571"/>
      <c r="R297" s="571"/>
      <c r="S297" s="571"/>
      <c r="T297" s="571"/>
      <c r="U297" s="571"/>
      <c r="V297" s="572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63" t="s">
        <v>64</v>
      </c>
      <c r="B298" s="564"/>
      <c r="C298" s="564"/>
      <c r="D298" s="564"/>
      <c r="E298" s="564"/>
      <c r="F298" s="564"/>
      <c r="G298" s="564"/>
      <c r="H298" s="564"/>
      <c r="I298" s="564"/>
      <c r="J298" s="564"/>
      <c r="K298" s="564"/>
      <c r="L298" s="564"/>
      <c r="M298" s="564"/>
      <c r="N298" s="564"/>
      <c r="O298" s="564"/>
      <c r="P298" s="564"/>
      <c r="Q298" s="564"/>
      <c r="R298" s="564"/>
      <c r="S298" s="564"/>
      <c r="T298" s="564"/>
      <c r="U298" s="564"/>
      <c r="V298" s="564"/>
      <c r="W298" s="564"/>
      <c r="X298" s="564"/>
      <c r="Y298" s="564"/>
      <c r="Z298" s="564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5">
        <v>4607091387193</v>
      </c>
      <c r="E299" s="566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6"/>
      <c r="R299" s="576"/>
      <c r="S299" s="576"/>
      <c r="T299" s="577"/>
      <c r="U299" s="34"/>
      <c r="V299" s="34"/>
      <c r="W299" s="35" t="s">
        <v>69</v>
      </c>
      <c r="X299" s="559">
        <v>70</v>
      </c>
      <c r="Y299" s="560">
        <f t="shared" ref="Y299:Y305" si="42">IFERROR(IF(X299="",0,CEILING((X299/$H299),1)*$H299),"")</f>
        <v>71.400000000000006</v>
      </c>
      <c r="Z299" s="36">
        <f>IFERROR(IF(Y299=0,"",ROUNDUP(Y299/H299,0)*0.00902),"")</f>
        <v>0.15334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74.499999999999986</v>
      </c>
      <c r="BN299" s="64">
        <f t="shared" ref="BN299:BN305" si="44">IFERROR(Y299*I299/H299,"0")</f>
        <v>75.989999999999995</v>
      </c>
      <c r="BO299" s="64">
        <f t="shared" ref="BO299:BO305" si="45">IFERROR(1/J299*(X299/H299),"0")</f>
        <v>0.12626262626262624</v>
      </c>
      <c r="BP299" s="64">
        <f t="shared" ref="BP299:BP305" si="46">IFERROR(1/J299*(Y299/H299),"0")</f>
        <v>0.12878787878787878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5">
        <v>4607091387230</v>
      </c>
      <c r="E300" s="566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6"/>
      <c r="R300" s="576"/>
      <c r="S300" s="576"/>
      <c r="T300" s="577"/>
      <c r="U300" s="34"/>
      <c r="V300" s="34"/>
      <c r="W300" s="35" t="s">
        <v>69</v>
      </c>
      <c r="X300" s="559">
        <v>200</v>
      </c>
      <c r="Y300" s="560">
        <f t="shared" si="42"/>
        <v>201.60000000000002</v>
      </c>
      <c r="Z300" s="36">
        <f>IFERROR(IF(Y300=0,"",ROUNDUP(Y300/H300,0)*0.00902),"")</f>
        <v>0.43296000000000001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212.85714285714286</v>
      </c>
      <c r="BN300" s="64">
        <f t="shared" si="44"/>
        <v>214.56</v>
      </c>
      <c r="BO300" s="64">
        <f t="shared" si="45"/>
        <v>0.36075036075036077</v>
      </c>
      <c r="BP300" s="64">
        <f t="shared" si="46"/>
        <v>0.36363636363636365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65">
        <v>4607091387292</v>
      </c>
      <c r="E301" s="566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6"/>
      <c r="R301" s="576"/>
      <c r="S301" s="576"/>
      <c r="T301" s="57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65">
        <v>4607091387285</v>
      </c>
      <c r="E302" s="566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6"/>
      <c r="R302" s="576"/>
      <c r="S302" s="576"/>
      <c r="T302" s="57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65">
        <v>4607091389845</v>
      </c>
      <c r="E303" s="566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5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6"/>
      <c r="R303" s="576"/>
      <c r="S303" s="576"/>
      <c r="T303" s="57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65">
        <v>4680115882881</v>
      </c>
      <c r="E304" s="566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6"/>
      <c r="R304" s="576"/>
      <c r="S304" s="576"/>
      <c r="T304" s="57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65">
        <v>4607091383836</v>
      </c>
      <c r="E305" s="566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6"/>
      <c r="R305" s="576"/>
      <c r="S305" s="576"/>
      <c r="T305" s="57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3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74"/>
      <c r="P306" s="570" t="s">
        <v>71</v>
      </c>
      <c r="Q306" s="571"/>
      <c r="R306" s="571"/>
      <c r="S306" s="571"/>
      <c r="T306" s="571"/>
      <c r="U306" s="571"/>
      <c r="V306" s="572"/>
      <c r="W306" s="37" t="s">
        <v>72</v>
      </c>
      <c r="X306" s="561">
        <f>IFERROR(X299/H299,"0")+IFERROR(X300/H300,"0")+IFERROR(X301/H301,"0")+IFERROR(X302/H302,"0")+IFERROR(X303/H303,"0")+IFERROR(X304/H304,"0")+IFERROR(X305/H305,"0")</f>
        <v>64.285714285714278</v>
      </c>
      <c r="Y306" s="561">
        <f>IFERROR(Y299/H299,"0")+IFERROR(Y300/H300,"0")+IFERROR(Y301/H301,"0")+IFERROR(Y302/H302,"0")+IFERROR(Y303/H303,"0")+IFERROR(Y304/H304,"0")+IFERROR(Y305/H305,"0")</f>
        <v>65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0.58630000000000004</v>
      </c>
      <c r="AA306" s="562"/>
      <c r="AB306" s="562"/>
      <c r="AC306" s="562"/>
    </row>
    <row r="307" spans="1:68" x14ac:dyDescent="0.2">
      <c r="A307" s="564"/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74"/>
      <c r="P307" s="570" t="s">
        <v>71</v>
      </c>
      <c r="Q307" s="571"/>
      <c r="R307" s="571"/>
      <c r="S307" s="571"/>
      <c r="T307" s="571"/>
      <c r="U307" s="571"/>
      <c r="V307" s="572"/>
      <c r="W307" s="37" t="s">
        <v>69</v>
      </c>
      <c r="X307" s="561">
        <f>IFERROR(SUM(X299:X305),"0")</f>
        <v>270</v>
      </c>
      <c r="Y307" s="561">
        <f>IFERROR(SUM(Y299:Y305),"0")</f>
        <v>273</v>
      </c>
      <c r="Z307" s="37"/>
      <c r="AA307" s="562"/>
      <c r="AB307" s="562"/>
      <c r="AC307" s="562"/>
    </row>
    <row r="308" spans="1:68" ht="14.25" hidden="1" customHeight="1" x14ac:dyDescent="0.25">
      <c r="A308" s="563" t="s">
        <v>73</v>
      </c>
      <c r="B308" s="564"/>
      <c r="C308" s="564"/>
      <c r="D308" s="564"/>
      <c r="E308" s="564"/>
      <c r="F308" s="564"/>
      <c r="G308" s="564"/>
      <c r="H308" s="564"/>
      <c r="I308" s="564"/>
      <c r="J308" s="564"/>
      <c r="K308" s="564"/>
      <c r="L308" s="564"/>
      <c r="M308" s="564"/>
      <c r="N308" s="564"/>
      <c r="O308" s="564"/>
      <c r="P308" s="564"/>
      <c r="Q308" s="564"/>
      <c r="R308" s="564"/>
      <c r="S308" s="564"/>
      <c r="T308" s="564"/>
      <c r="U308" s="564"/>
      <c r="V308" s="564"/>
      <c r="W308" s="564"/>
      <c r="X308" s="564"/>
      <c r="Y308" s="564"/>
      <c r="Z308" s="564"/>
      <c r="AA308" s="553"/>
      <c r="AB308" s="553"/>
      <c r="AC308" s="553"/>
    </row>
    <row r="309" spans="1:68" ht="27" hidden="1" customHeight="1" x14ac:dyDescent="0.25">
      <c r="A309" s="54" t="s">
        <v>493</v>
      </c>
      <c r="B309" s="54" t="s">
        <v>494</v>
      </c>
      <c r="C309" s="31">
        <v>4301051100</v>
      </c>
      <c r="D309" s="565">
        <v>4607091387766</v>
      </c>
      <c r="E309" s="566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6"/>
      <c r="R309" s="576"/>
      <c r="S309" s="576"/>
      <c r="T309" s="57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65">
        <v>4607091387957</v>
      </c>
      <c r="E310" s="566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6"/>
      <c r="R310" s="576"/>
      <c r="S310" s="576"/>
      <c r="T310" s="57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65">
        <v>4607091387964</v>
      </c>
      <c r="E311" s="566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6"/>
      <c r="R311" s="576"/>
      <c r="S311" s="576"/>
      <c r="T311" s="57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65">
        <v>4680115884588</v>
      </c>
      <c r="E312" s="566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6"/>
      <c r="R312" s="576"/>
      <c r="S312" s="576"/>
      <c r="T312" s="57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65">
        <v>4607091387513</v>
      </c>
      <c r="E313" s="566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6"/>
      <c r="R313" s="576"/>
      <c r="S313" s="576"/>
      <c r="T313" s="57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73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74"/>
      <c r="P314" s="570" t="s">
        <v>71</v>
      </c>
      <c r="Q314" s="571"/>
      <c r="R314" s="571"/>
      <c r="S314" s="571"/>
      <c r="T314" s="571"/>
      <c r="U314" s="571"/>
      <c r="V314" s="572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hidden="1" x14ac:dyDescent="0.2">
      <c r="A315" s="564"/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74"/>
      <c r="P315" s="570" t="s">
        <v>71</v>
      </c>
      <c r="Q315" s="571"/>
      <c r="R315" s="571"/>
      <c r="S315" s="571"/>
      <c r="T315" s="571"/>
      <c r="U315" s="571"/>
      <c r="V315" s="572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hidden="1" customHeight="1" x14ac:dyDescent="0.25">
      <c r="A316" s="563" t="s">
        <v>173</v>
      </c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564"/>
      <c r="R316" s="564"/>
      <c r="S316" s="564"/>
      <c r="T316" s="564"/>
      <c r="U316" s="564"/>
      <c r="V316" s="564"/>
      <c r="W316" s="564"/>
      <c r="X316" s="564"/>
      <c r="Y316" s="564"/>
      <c r="Z316" s="564"/>
      <c r="AA316" s="553"/>
      <c r="AB316" s="553"/>
      <c r="AC316" s="553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65">
        <v>4607091380880</v>
      </c>
      <c r="E317" s="566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6"/>
      <c r="R317" s="576"/>
      <c r="S317" s="576"/>
      <c r="T317" s="57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5">
        <v>4607091384482</v>
      </c>
      <c r="E318" s="566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6"/>
      <c r="R318" s="576"/>
      <c r="S318" s="576"/>
      <c r="T318" s="577"/>
      <c r="U318" s="34"/>
      <c r="V318" s="34"/>
      <c r="W318" s="35" t="s">
        <v>69</v>
      </c>
      <c r="X318" s="559">
        <v>80</v>
      </c>
      <c r="Y318" s="560">
        <f>IFERROR(IF(X318="",0,CEILING((X318/$H318),1)*$H318),"")</f>
        <v>85.8</v>
      </c>
      <c r="Z318" s="36">
        <f>IFERROR(IF(Y318=0,"",ROUNDUP(Y318/H318,0)*0.01898),"")</f>
        <v>0.20877999999999999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85.32307692307694</v>
      </c>
      <c r="BN318" s="64">
        <f>IFERROR(Y318*I318/H318,"0")</f>
        <v>91.509000000000015</v>
      </c>
      <c r="BO318" s="64">
        <f>IFERROR(1/J318*(X318/H318),"0")</f>
        <v>0.16025641025641027</v>
      </c>
      <c r="BP318" s="64">
        <f>IFERROR(1/J318*(Y318/H318),"0")</f>
        <v>0.171875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65">
        <v>4607091380897</v>
      </c>
      <c r="E319" s="566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6"/>
      <c r="R319" s="576"/>
      <c r="S319" s="576"/>
      <c r="T319" s="57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3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74"/>
      <c r="P320" s="570" t="s">
        <v>71</v>
      </c>
      <c r="Q320" s="571"/>
      <c r="R320" s="571"/>
      <c r="S320" s="571"/>
      <c r="T320" s="571"/>
      <c r="U320" s="571"/>
      <c r="V320" s="572"/>
      <c r="W320" s="37" t="s">
        <v>72</v>
      </c>
      <c r="X320" s="561">
        <f>IFERROR(X317/H317,"0")+IFERROR(X318/H318,"0")+IFERROR(X319/H319,"0")</f>
        <v>10.256410256410257</v>
      </c>
      <c r="Y320" s="561">
        <f>IFERROR(Y317/H317,"0")+IFERROR(Y318/H318,"0")+IFERROR(Y319/H319,"0")</f>
        <v>11</v>
      </c>
      <c r="Z320" s="561">
        <f>IFERROR(IF(Z317="",0,Z317),"0")+IFERROR(IF(Z318="",0,Z318),"0")+IFERROR(IF(Z319="",0,Z319),"0")</f>
        <v>0.20877999999999999</v>
      </c>
      <c r="AA320" s="562"/>
      <c r="AB320" s="562"/>
      <c r="AC320" s="562"/>
    </row>
    <row r="321" spans="1:68" x14ac:dyDescent="0.2">
      <c r="A321" s="564"/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74"/>
      <c r="P321" s="570" t="s">
        <v>71</v>
      </c>
      <c r="Q321" s="571"/>
      <c r="R321" s="571"/>
      <c r="S321" s="571"/>
      <c r="T321" s="571"/>
      <c r="U321" s="571"/>
      <c r="V321" s="572"/>
      <c r="W321" s="37" t="s">
        <v>69</v>
      </c>
      <c r="X321" s="561">
        <f>IFERROR(SUM(X317:X319),"0")</f>
        <v>80</v>
      </c>
      <c r="Y321" s="561">
        <f>IFERROR(SUM(Y317:Y319),"0")</f>
        <v>85.8</v>
      </c>
      <c r="Z321" s="37"/>
      <c r="AA321" s="562"/>
      <c r="AB321" s="562"/>
      <c r="AC321" s="562"/>
    </row>
    <row r="322" spans="1:68" ht="14.25" hidden="1" customHeight="1" x14ac:dyDescent="0.25">
      <c r="A322" s="563" t="s">
        <v>94</v>
      </c>
      <c r="B322" s="564"/>
      <c r="C322" s="564"/>
      <c r="D322" s="564"/>
      <c r="E322" s="564"/>
      <c r="F322" s="564"/>
      <c r="G322" s="564"/>
      <c r="H322" s="564"/>
      <c r="I322" s="564"/>
      <c r="J322" s="564"/>
      <c r="K322" s="564"/>
      <c r="L322" s="564"/>
      <c r="M322" s="564"/>
      <c r="N322" s="564"/>
      <c r="O322" s="564"/>
      <c r="P322" s="564"/>
      <c r="Q322" s="564"/>
      <c r="R322" s="564"/>
      <c r="S322" s="564"/>
      <c r="T322" s="564"/>
      <c r="U322" s="564"/>
      <c r="V322" s="564"/>
      <c r="W322" s="564"/>
      <c r="X322" s="564"/>
      <c r="Y322" s="564"/>
      <c r="Z322" s="564"/>
      <c r="AA322" s="553"/>
      <c r="AB322" s="553"/>
      <c r="AC322" s="553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65">
        <v>4607091388381</v>
      </c>
      <c r="E323" s="566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519</v>
      </c>
      <c r="Q323" s="576"/>
      <c r="R323" s="576"/>
      <c r="S323" s="576"/>
      <c r="T323" s="57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65">
        <v>4607091388374</v>
      </c>
      <c r="E324" s="566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76"/>
      <c r="R324" s="576"/>
      <c r="S324" s="576"/>
      <c r="T324" s="57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65">
        <v>4607091383102</v>
      </c>
      <c r="E325" s="566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7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6"/>
      <c r="R325" s="576"/>
      <c r="S325" s="576"/>
      <c r="T325" s="57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65">
        <v>4607091388404</v>
      </c>
      <c r="E326" s="566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6"/>
      <c r="R326" s="576"/>
      <c r="S326" s="576"/>
      <c r="T326" s="57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3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74"/>
      <c r="P327" s="570" t="s">
        <v>71</v>
      </c>
      <c r="Q327" s="571"/>
      <c r="R327" s="571"/>
      <c r="S327" s="571"/>
      <c r="T327" s="571"/>
      <c r="U327" s="571"/>
      <c r="V327" s="572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4"/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74"/>
      <c r="P328" s="570" t="s">
        <v>71</v>
      </c>
      <c r="Q328" s="571"/>
      <c r="R328" s="571"/>
      <c r="S328" s="571"/>
      <c r="T328" s="571"/>
      <c r="U328" s="571"/>
      <c r="V328" s="572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63" t="s">
        <v>529</v>
      </c>
      <c r="B329" s="564"/>
      <c r="C329" s="564"/>
      <c r="D329" s="564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  <c r="P329" s="564"/>
      <c r="Q329" s="564"/>
      <c r="R329" s="564"/>
      <c r="S329" s="564"/>
      <c r="T329" s="564"/>
      <c r="U329" s="564"/>
      <c r="V329" s="564"/>
      <c r="W329" s="564"/>
      <c r="X329" s="564"/>
      <c r="Y329" s="564"/>
      <c r="Z329" s="564"/>
      <c r="AA329" s="553"/>
      <c r="AB329" s="553"/>
      <c r="AC329" s="553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65">
        <v>4680115881808</v>
      </c>
      <c r="E330" s="566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6"/>
      <c r="R330" s="576"/>
      <c r="S330" s="576"/>
      <c r="T330" s="57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65">
        <v>4680115881822</v>
      </c>
      <c r="E331" s="566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6"/>
      <c r="R331" s="576"/>
      <c r="S331" s="576"/>
      <c r="T331" s="57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65">
        <v>4680115880016</v>
      </c>
      <c r="E332" s="566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6"/>
      <c r="R332" s="576"/>
      <c r="S332" s="576"/>
      <c r="T332" s="57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3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74"/>
      <c r="P333" s="570" t="s">
        <v>71</v>
      </c>
      <c r="Q333" s="571"/>
      <c r="R333" s="571"/>
      <c r="S333" s="571"/>
      <c r="T333" s="571"/>
      <c r="U333" s="571"/>
      <c r="V333" s="572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4"/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74"/>
      <c r="P334" s="570" t="s">
        <v>71</v>
      </c>
      <c r="Q334" s="571"/>
      <c r="R334" s="571"/>
      <c r="S334" s="571"/>
      <c r="T334" s="571"/>
      <c r="U334" s="571"/>
      <c r="V334" s="572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67" t="s">
        <v>538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4"/>
      <c r="AB335" s="554"/>
      <c r="AC335" s="554"/>
    </row>
    <row r="336" spans="1:68" ht="14.25" hidden="1" customHeight="1" x14ac:dyDescent="0.25">
      <c r="A336" s="563" t="s">
        <v>73</v>
      </c>
      <c r="B336" s="564"/>
      <c r="C336" s="564"/>
      <c r="D336" s="564"/>
      <c r="E336" s="564"/>
      <c r="F336" s="564"/>
      <c r="G336" s="564"/>
      <c r="H336" s="564"/>
      <c r="I336" s="564"/>
      <c r="J336" s="564"/>
      <c r="K336" s="564"/>
      <c r="L336" s="564"/>
      <c r="M336" s="564"/>
      <c r="N336" s="564"/>
      <c r="O336" s="564"/>
      <c r="P336" s="564"/>
      <c r="Q336" s="564"/>
      <c r="R336" s="564"/>
      <c r="S336" s="564"/>
      <c r="T336" s="564"/>
      <c r="U336" s="564"/>
      <c r="V336" s="564"/>
      <c r="W336" s="564"/>
      <c r="X336" s="564"/>
      <c r="Y336" s="564"/>
      <c r="Z336" s="564"/>
      <c r="AA336" s="553"/>
      <c r="AB336" s="553"/>
      <c r="AC336" s="553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65">
        <v>4607091387919</v>
      </c>
      <c r="E337" s="566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6"/>
      <c r="R337" s="576"/>
      <c r="S337" s="576"/>
      <c r="T337" s="57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65">
        <v>4680115883604</v>
      </c>
      <c r="E338" s="566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6"/>
      <c r="R338" s="576"/>
      <c r="S338" s="576"/>
      <c r="T338" s="57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65">
        <v>4680115883567</v>
      </c>
      <c r="E339" s="566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6"/>
      <c r="R339" s="576"/>
      <c r="S339" s="576"/>
      <c r="T339" s="577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73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74"/>
      <c r="P340" s="570" t="s">
        <v>71</v>
      </c>
      <c r="Q340" s="571"/>
      <c r="R340" s="571"/>
      <c r="S340" s="571"/>
      <c r="T340" s="571"/>
      <c r="U340" s="571"/>
      <c r="V340" s="572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4"/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74"/>
      <c r="P341" s="570" t="s">
        <v>71</v>
      </c>
      <c r="Q341" s="571"/>
      <c r="R341" s="571"/>
      <c r="S341" s="571"/>
      <c r="T341" s="571"/>
      <c r="U341" s="571"/>
      <c r="V341" s="572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38" t="s">
        <v>548</v>
      </c>
      <c r="B342" s="639"/>
      <c r="C342" s="639"/>
      <c r="D342" s="639"/>
      <c r="E342" s="639"/>
      <c r="F342" s="639"/>
      <c r="G342" s="639"/>
      <c r="H342" s="639"/>
      <c r="I342" s="639"/>
      <c r="J342" s="639"/>
      <c r="K342" s="639"/>
      <c r="L342" s="639"/>
      <c r="M342" s="639"/>
      <c r="N342" s="639"/>
      <c r="O342" s="639"/>
      <c r="P342" s="639"/>
      <c r="Q342" s="639"/>
      <c r="R342" s="639"/>
      <c r="S342" s="639"/>
      <c r="T342" s="639"/>
      <c r="U342" s="639"/>
      <c r="V342" s="639"/>
      <c r="W342" s="639"/>
      <c r="X342" s="639"/>
      <c r="Y342" s="639"/>
      <c r="Z342" s="639"/>
      <c r="AA342" s="48"/>
      <c r="AB342" s="48"/>
      <c r="AC342" s="48"/>
    </row>
    <row r="343" spans="1:68" ht="16.5" hidden="1" customHeight="1" x14ac:dyDescent="0.25">
      <c r="A343" s="567" t="s">
        <v>549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4"/>
      <c r="AB343" s="554"/>
      <c r="AC343" s="554"/>
    </row>
    <row r="344" spans="1:68" ht="14.25" hidden="1" customHeight="1" x14ac:dyDescent="0.25">
      <c r="A344" s="563" t="s">
        <v>102</v>
      </c>
      <c r="B344" s="564"/>
      <c r="C344" s="564"/>
      <c r="D344" s="564"/>
      <c r="E344" s="564"/>
      <c r="F344" s="564"/>
      <c r="G344" s="564"/>
      <c r="H344" s="564"/>
      <c r="I344" s="564"/>
      <c r="J344" s="564"/>
      <c r="K344" s="564"/>
      <c r="L344" s="564"/>
      <c r="M344" s="564"/>
      <c r="N344" s="564"/>
      <c r="O344" s="564"/>
      <c r="P344" s="564"/>
      <c r="Q344" s="564"/>
      <c r="R344" s="564"/>
      <c r="S344" s="564"/>
      <c r="T344" s="564"/>
      <c r="U344" s="564"/>
      <c r="V344" s="564"/>
      <c r="W344" s="564"/>
      <c r="X344" s="564"/>
      <c r="Y344" s="564"/>
      <c r="Z344" s="564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5">
        <v>4680115884847</v>
      </c>
      <c r="E345" s="566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6"/>
      <c r="R345" s="576"/>
      <c r="S345" s="576"/>
      <c r="T345" s="577"/>
      <c r="U345" s="34"/>
      <c r="V345" s="34"/>
      <c r="W345" s="35" t="s">
        <v>69</v>
      </c>
      <c r="X345" s="559">
        <v>2200</v>
      </c>
      <c r="Y345" s="560">
        <f t="shared" ref="Y345:Y351" si="47">IFERROR(IF(X345="",0,CEILING((X345/$H345),1)*$H345),"")</f>
        <v>2205</v>
      </c>
      <c r="Z345" s="36">
        <f>IFERROR(IF(Y345=0,"",ROUNDUP(Y345/H345,0)*0.02175),"")</f>
        <v>3.1972499999999999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2270.4</v>
      </c>
      <c r="BN345" s="64">
        <f t="shared" ref="BN345:BN351" si="49">IFERROR(Y345*I345/H345,"0")</f>
        <v>2275.56</v>
      </c>
      <c r="BO345" s="64">
        <f t="shared" ref="BO345:BO351" si="50">IFERROR(1/J345*(X345/H345),"0")</f>
        <v>3.0555555555555554</v>
      </c>
      <c r="BP345" s="64">
        <f t="shared" ref="BP345:BP351" si="51">IFERROR(1/J345*(Y345/H345),"0")</f>
        <v>3.0625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5">
        <v>4680115884854</v>
      </c>
      <c r="E346" s="566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6"/>
      <c r="R346" s="576"/>
      <c r="S346" s="576"/>
      <c r="T346" s="577"/>
      <c r="U346" s="34"/>
      <c r="V346" s="34"/>
      <c r="W346" s="35" t="s">
        <v>69</v>
      </c>
      <c r="X346" s="559">
        <v>1600</v>
      </c>
      <c r="Y346" s="560">
        <f t="shared" si="47"/>
        <v>1605</v>
      </c>
      <c r="Z346" s="36">
        <f>IFERROR(IF(Y346=0,"",ROUNDUP(Y346/H346,0)*0.02175),"")</f>
        <v>2.3272499999999998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1651.2</v>
      </c>
      <c r="BN346" s="64">
        <f t="shared" si="49"/>
        <v>1656.3600000000001</v>
      </c>
      <c r="BO346" s="64">
        <f t="shared" si="50"/>
        <v>2.2222222222222223</v>
      </c>
      <c r="BP346" s="64">
        <f t="shared" si="51"/>
        <v>2.2291666666666665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65">
        <v>4607091383997</v>
      </c>
      <c r="E347" s="566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6"/>
      <c r="R347" s="576"/>
      <c r="S347" s="576"/>
      <c r="T347" s="577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5">
        <v>4680115884830</v>
      </c>
      <c r="E348" s="566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6"/>
      <c r="R348" s="576"/>
      <c r="S348" s="576"/>
      <c r="T348" s="577"/>
      <c r="U348" s="34"/>
      <c r="V348" s="34"/>
      <c r="W348" s="35" t="s">
        <v>69</v>
      </c>
      <c r="X348" s="559">
        <v>2200</v>
      </c>
      <c r="Y348" s="560">
        <f t="shared" si="47"/>
        <v>2205</v>
      </c>
      <c r="Z348" s="36">
        <f>IFERROR(IF(Y348=0,"",ROUNDUP(Y348/H348,0)*0.02175),"")</f>
        <v>3.1972499999999999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2270.4</v>
      </c>
      <c r="BN348" s="64">
        <f t="shared" si="49"/>
        <v>2275.56</v>
      </c>
      <c r="BO348" s="64">
        <f t="shared" si="50"/>
        <v>3.0555555555555554</v>
      </c>
      <c r="BP348" s="64">
        <f t="shared" si="51"/>
        <v>3.0625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65">
        <v>4680115882638</v>
      </c>
      <c r="E349" s="566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6"/>
      <c r="R349" s="576"/>
      <c r="S349" s="576"/>
      <c r="T349" s="57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65">
        <v>4680115884922</v>
      </c>
      <c r="E350" s="566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6"/>
      <c r="R350" s="576"/>
      <c r="S350" s="576"/>
      <c r="T350" s="57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65">
        <v>4680115884861</v>
      </c>
      <c r="E351" s="566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6"/>
      <c r="R351" s="576"/>
      <c r="S351" s="576"/>
      <c r="T351" s="57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3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74"/>
      <c r="P352" s="570" t="s">
        <v>71</v>
      </c>
      <c r="Q352" s="571"/>
      <c r="R352" s="571"/>
      <c r="S352" s="571"/>
      <c r="T352" s="571"/>
      <c r="U352" s="571"/>
      <c r="V352" s="572"/>
      <c r="W352" s="37" t="s">
        <v>72</v>
      </c>
      <c r="X352" s="561">
        <f>IFERROR(X345/H345,"0")+IFERROR(X346/H346,"0")+IFERROR(X347/H347,"0")+IFERROR(X348/H348,"0")+IFERROR(X349/H349,"0")+IFERROR(X350/H350,"0")+IFERROR(X351/H351,"0")</f>
        <v>400</v>
      </c>
      <c r="Y352" s="561">
        <f>IFERROR(Y345/H345,"0")+IFERROR(Y346/H346,"0")+IFERROR(Y347/H347,"0")+IFERROR(Y348/H348,"0")+IFERROR(Y349/H349,"0")+IFERROR(Y350/H350,"0")+IFERROR(Y351/H351,"0")</f>
        <v>401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8.7217500000000001</v>
      </c>
      <c r="AA352" s="562"/>
      <c r="AB352" s="562"/>
      <c r="AC352" s="562"/>
    </row>
    <row r="353" spans="1:68" x14ac:dyDescent="0.2">
      <c r="A353" s="564"/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74"/>
      <c r="P353" s="570" t="s">
        <v>71</v>
      </c>
      <c r="Q353" s="571"/>
      <c r="R353" s="571"/>
      <c r="S353" s="571"/>
      <c r="T353" s="571"/>
      <c r="U353" s="571"/>
      <c r="V353" s="572"/>
      <c r="W353" s="37" t="s">
        <v>69</v>
      </c>
      <c r="X353" s="561">
        <f>IFERROR(SUM(X345:X351),"0")</f>
        <v>6000</v>
      </c>
      <c r="Y353" s="561">
        <f>IFERROR(SUM(Y345:Y351),"0")</f>
        <v>6015</v>
      </c>
      <c r="Z353" s="37"/>
      <c r="AA353" s="562"/>
      <c r="AB353" s="562"/>
      <c r="AC353" s="562"/>
    </row>
    <row r="354" spans="1:68" ht="14.25" hidden="1" customHeight="1" x14ac:dyDescent="0.25">
      <c r="A354" s="563" t="s">
        <v>138</v>
      </c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4"/>
      <c r="P354" s="564"/>
      <c r="Q354" s="564"/>
      <c r="R354" s="564"/>
      <c r="S354" s="564"/>
      <c r="T354" s="564"/>
      <c r="U354" s="564"/>
      <c r="V354" s="564"/>
      <c r="W354" s="564"/>
      <c r="X354" s="564"/>
      <c r="Y354" s="564"/>
      <c r="Z354" s="564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5">
        <v>4607091383980</v>
      </c>
      <c r="E355" s="566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6"/>
      <c r="R355" s="576"/>
      <c r="S355" s="576"/>
      <c r="T355" s="577"/>
      <c r="U355" s="34"/>
      <c r="V355" s="34"/>
      <c r="W355" s="35" t="s">
        <v>69</v>
      </c>
      <c r="X355" s="559">
        <v>1750</v>
      </c>
      <c r="Y355" s="560">
        <f>IFERROR(IF(X355="",0,CEILING((X355/$H355),1)*$H355),"")</f>
        <v>1755</v>
      </c>
      <c r="Z355" s="36">
        <f>IFERROR(IF(Y355=0,"",ROUNDUP(Y355/H355,0)*0.02175),"")</f>
        <v>2.5447499999999996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1806</v>
      </c>
      <c r="BN355" s="64">
        <f>IFERROR(Y355*I355/H355,"0")</f>
        <v>1811.16</v>
      </c>
      <c r="BO355" s="64">
        <f>IFERROR(1/J355*(X355/H355),"0")</f>
        <v>2.4305555555555554</v>
      </c>
      <c r="BP355" s="64">
        <f>IFERROR(1/J355*(Y355/H355),"0")</f>
        <v>2.4375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65">
        <v>4607091384178</v>
      </c>
      <c r="E356" s="566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6"/>
      <c r="R356" s="576"/>
      <c r="S356" s="576"/>
      <c r="T356" s="57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3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74"/>
      <c r="P357" s="570" t="s">
        <v>71</v>
      </c>
      <c r="Q357" s="571"/>
      <c r="R357" s="571"/>
      <c r="S357" s="571"/>
      <c r="T357" s="571"/>
      <c r="U357" s="571"/>
      <c r="V357" s="572"/>
      <c r="W357" s="37" t="s">
        <v>72</v>
      </c>
      <c r="X357" s="561">
        <f>IFERROR(X355/H355,"0")+IFERROR(X356/H356,"0")</f>
        <v>116.66666666666667</v>
      </c>
      <c r="Y357" s="561">
        <f>IFERROR(Y355/H355,"0")+IFERROR(Y356/H356,"0")</f>
        <v>117</v>
      </c>
      <c r="Z357" s="561">
        <f>IFERROR(IF(Z355="",0,Z355),"0")+IFERROR(IF(Z356="",0,Z356),"0")</f>
        <v>2.5447499999999996</v>
      </c>
      <c r="AA357" s="562"/>
      <c r="AB357" s="562"/>
      <c r="AC357" s="562"/>
    </row>
    <row r="358" spans="1:68" x14ac:dyDescent="0.2">
      <c r="A358" s="564"/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74"/>
      <c r="P358" s="570" t="s">
        <v>71</v>
      </c>
      <c r="Q358" s="571"/>
      <c r="R358" s="571"/>
      <c r="S358" s="571"/>
      <c r="T358" s="571"/>
      <c r="U358" s="571"/>
      <c r="V358" s="572"/>
      <c r="W358" s="37" t="s">
        <v>69</v>
      </c>
      <c r="X358" s="561">
        <f>IFERROR(SUM(X355:X356),"0")</f>
        <v>1750</v>
      </c>
      <c r="Y358" s="561">
        <f>IFERROR(SUM(Y355:Y356),"0")</f>
        <v>1755</v>
      </c>
      <c r="Z358" s="37"/>
      <c r="AA358" s="562"/>
      <c r="AB358" s="562"/>
      <c r="AC358" s="562"/>
    </row>
    <row r="359" spans="1:68" ht="14.25" hidden="1" customHeight="1" x14ac:dyDescent="0.25">
      <c r="A359" s="563" t="s">
        <v>73</v>
      </c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4"/>
      <c r="P359" s="564"/>
      <c r="Q359" s="564"/>
      <c r="R359" s="564"/>
      <c r="S359" s="564"/>
      <c r="T359" s="564"/>
      <c r="U359" s="564"/>
      <c r="V359" s="564"/>
      <c r="W359" s="564"/>
      <c r="X359" s="564"/>
      <c r="Y359" s="564"/>
      <c r="Z359" s="564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65">
        <v>4607091383928</v>
      </c>
      <c r="E360" s="566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6"/>
      <c r="R360" s="576"/>
      <c r="S360" s="576"/>
      <c r="T360" s="57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5">
        <v>4607091384260</v>
      </c>
      <c r="E361" s="566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6"/>
      <c r="R361" s="576"/>
      <c r="S361" s="576"/>
      <c r="T361" s="577"/>
      <c r="U361" s="34"/>
      <c r="V361" s="34"/>
      <c r="W361" s="35" t="s">
        <v>69</v>
      </c>
      <c r="X361" s="559">
        <v>200</v>
      </c>
      <c r="Y361" s="560">
        <f>IFERROR(IF(X361="",0,CEILING((X361/$H361),1)*$H361),"")</f>
        <v>207</v>
      </c>
      <c r="Z361" s="36">
        <f>IFERROR(IF(Y361=0,"",ROUNDUP(Y361/H361,0)*0.01898),"")</f>
        <v>0.43653999999999998</v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211.53333333333333</v>
      </c>
      <c r="BN361" s="64">
        <f>IFERROR(Y361*I361/H361,"0")</f>
        <v>218.93700000000001</v>
      </c>
      <c r="BO361" s="64">
        <f>IFERROR(1/J361*(X361/H361),"0")</f>
        <v>0.34722222222222221</v>
      </c>
      <c r="BP361" s="64">
        <f>IFERROR(1/J361*(Y361/H361),"0")</f>
        <v>0.359375</v>
      </c>
    </row>
    <row r="362" spans="1:68" x14ac:dyDescent="0.2">
      <c r="A362" s="573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74"/>
      <c r="P362" s="570" t="s">
        <v>71</v>
      </c>
      <c r="Q362" s="571"/>
      <c r="R362" s="571"/>
      <c r="S362" s="571"/>
      <c r="T362" s="571"/>
      <c r="U362" s="571"/>
      <c r="V362" s="572"/>
      <c r="W362" s="37" t="s">
        <v>72</v>
      </c>
      <c r="X362" s="561">
        <f>IFERROR(X360/H360,"0")+IFERROR(X361/H361,"0")</f>
        <v>22.222222222222221</v>
      </c>
      <c r="Y362" s="561">
        <f>IFERROR(Y360/H360,"0")+IFERROR(Y361/H361,"0")</f>
        <v>23</v>
      </c>
      <c r="Z362" s="561">
        <f>IFERROR(IF(Z360="",0,Z360),"0")+IFERROR(IF(Z361="",0,Z361),"0")</f>
        <v>0.43653999999999998</v>
      </c>
      <c r="AA362" s="562"/>
      <c r="AB362" s="562"/>
      <c r="AC362" s="562"/>
    </row>
    <row r="363" spans="1:68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4"/>
      <c r="P363" s="570" t="s">
        <v>71</v>
      </c>
      <c r="Q363" s="571"/>
      <c r="R363" s="571"/>
      <c r="S363" s="571"/>
      <c r="T363" s="571"/>
      <c r="U363" s="571"/>
      <c r="V363" s="572"/>
      <c r="W363" s="37" t="s">
        <v>69</v>
      </c>
      <c r="X363" s="561">
        <f>IFERROR(SUM(X360:X361),"0")</f>
        <v>200</v>
      </c>
      <c r="Y363" s="561">
        <f>IFERROR(SUM(Y360:Y361),"0")</f>
        <v>207</v>
      </c>
      <c r="Z363" s="37"/>
      <c r="AA363" s="562"/>
      <c r="AB363" s="562"/>
      <c r="AC363" s="562"/>
    </row>
    <row r="364" spans="1:68" ht="14.25" hidden="1" customHeight="1" x14ac:dyDescent="0.25">
      <c r="A364" s="563" t="s">
        <v>173</v>
      </c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4"/>
      <c r="P364" s="564"/>
      <c r="Q364" s="564"/>
      <c r="R364" s="564"/>
      <c r="S364" s="564"/>
      <c r="T364" s="564"/>
      <c r="U364" s="564"/>
      <c r="V364" s="564"/>
      <c r="W364" s="564"/>
      <c r="X364" s="564"/>
      <c r="Y364" s="564"/>
      <c r="Z364" s="564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65">
        <v>4607091384673</v>
      </c>
      <c r="E365" s="566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8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6"/>
      <c r="R365" s="576"/>
      <c r="S365" s="576"/>
      <c r="T365" s="57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3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74"/>
      <c r="P366" s="570" t="s">
        <v>71</v>
      </c>
      <c r="Q366" s="571"/>
      <c r="R366" s="571"/>
      <c r="S366" s="571"/>
      <c r="T366" s="571"/>
      <c r="U366" s="571"/>
      <c r="V366" s="572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4"/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74"/>
      <c r="P367" s="570" t="s">
        <v>71</v>
      </c>
      <c r="Q367" s="571"/>
      <c r="R367" s="571"/>
      <c r="S367" s="571"/>
      <c r="T367" s="571"/>
      <c r="U367" s="571"/>
      <c r="V367" s="572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67" t="s">
        <v>583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4"/>
      <c r="AB368" s="554"/>
      <c r="AC368" s="554"/>
    </row>
    <row r="369" spans="1:68" ht="14.25" hidden="1" customHeight="1" x14ac:dyDescent="0.25">
      <c r="A369" s="563" t="s">
        <v>102</v>
      </c>
      <c r="B369" s="564"/>
      <c r="C369" s="564"/>
      <c r="D369" s="564"/>
      <c r="E369" s="564"/>
      <c r="F369" s="564"/>
      <c r="G369" s="564"/>
      <c r="H369" s="564"/>
      <c r="I369" s="564"/>
      <c r="J369" s="564"/>
      <c r="K369" s="564"/>
      <c r="L369" s="564"/>
      <c r="M369" s="564"/>
      <c r="N369" s="564"/>
      <c r="O369" s="564"/>
      <c r="P369" s="564"/>
      <c r="Q369" s="564"/>
      <c r="R369" s="564"/>
      <c r="S369" s="564"/>
      <c r="T369" s="564"/>
      <c r="U369" s="564"/>
      <c r="V369" s="564"/>
      <c r="W369" s="564"/>
      <c r="X369" s="564"/>
      <c r="Y369" s="564"/>
      <c r="Z369" s="564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65">
        <v>4680115881907</v>
      </c>
      <c r="E370" s="566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6"/>
      <c r="R370" s="576"/>
      <c r="S370" s="576"/>
      <c r="T370" s="57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65">
        <v>4680115884885</v>
      </c>
      <c r="E371" s="566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6"/>
      <c r="R371" s="576"/>
      <c r="S371" s="576"/>
      <c r="T371" s="57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65">
        <v>4680115884908</v>
      </c>
      <c r="E372" s="566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6"/>
      <c r="R372" s="576"/>
      <c r="S372" s="576"/>
      <c r="T372" s="57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3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74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74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63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3"/>
      <c r="AB375" s="553"/>
      <c r="AC375" s="553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65">
        <v>4607091384802</v>
      </c>
      <c r="E376" s="566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6"/>
      <c r="R376" s="576"/>
      <c r="S376" s="576"/>
      <c r="T376" s="57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3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74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74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63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5">
        <v>4607091384246</v>
      </c>
      <c r="E380" s="566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6"/>
      <c r="R380" s="576"/>
      <c r="S380" s="576"/>
      <c r="T380" s="577"/>
      <c r="U380" s="34"/>
      <c r="V380" s="34"/>
      <c r="W380" s="35" t="s">
        <v>69</v>
      </c>
      <c r="X380" s="559">
        <v>1250</v>
      </c>
      <c r="Y380" s="560">
        <f>IFERROR(IF(X380="",0,CEILING((X380/$H380),1)*$H380),"")</f>
        <v>1251</v>
      </c>
      <c r="Z380" s="36">
        <f>IFERROR(IF(Y380=0,"",ROUNDUP(Y380/H380,0)*0.01898),"")</f>
        <v>2.63822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1322.0833333333333</v>
      </c>
      <c r="BN380" s="64">
        <f>IFERROR(Y380*I380/H380,"0")</f>
        <v>1323.1410000000001</v>
      </c>
      <c r="BO380" s="64">
        <f>IFERROR(1/J380*(X380/H380),"0")</f>
        <v>2.1701388888888888</v>
      </c>
      <c r="BP380" s="64">
        <f>IFERROR(1/J380*(Y380/H380),"0")</f>
        <v>2.171875</v>
      </c>
    </row>
    <row r="381" spans="1:68" ht="27" hidden="1" customHeight="1" x14ac:dyDescent="0.25">
      <c r="A381" s="54" t="s">
        <v>598</v>
      </c>
      <c r="B381" s="54" t="s">
        <v>599</v>
      </c>
      <c r="C381" s="31">
        <v>4301051660</v>
      </c>
      <c r="D381" s="565">
        <v>4607091384253</v>
      </c>
      <c r="E381" s="566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6"/>
      <c r="R381" s="576"/>
      <c r="S381" s="576"/>
      <c r="T381" s="57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3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74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138.88888888888889</v>
      </c>
      <c r="Y382" s="561">
        <f>IFERROR(Y380/H380,"0")+IFERROR(Y381/H381,"0")</f>
        <v>139</v>
      </c>
      <c r="Z382" s="561">
        <f>IFERROR(IF(Z380="",0,Z380),"0")+IFERROR(IF(Z381="",0,Z381),"0")</f>
        <v>2.63822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74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1250</v>
      </c>
      <c r="Y383" s="561">
        <f>IFERROR(SUM(Y380:Y381),"0")</f>
        <v>1251</v>
      </c>
      <c r="Z383" s="37"/>
      <c r="AA383" s="562"/>
      <c r="AB383" s="562"/>
      <c r="AC383" s="562"/>
    </row>
    <row r="384" spans="1:68" ht="14.25" hidden="1" customHeight="1" x14ac:dyDescent="0.25">
      <c r="A384" s="563" t="s">
        <v>173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65">
        <v>4607091389357</v>
      </c>
      <c r="E385" s="566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6"/>
      <c r="R385" s="576"/>
      <c r="S385" s="576"/>
      <c r="T385" s="57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3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74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74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8" t="s">
        <v>603</v>
      </c>
      <c r="B388" s="639"/>
      <c r="C388" s="639"/>
      <c r="D388" s="639"/>
      <c r="E388" s="639"/>
      <c r="F388" s="639"/>
      <c r="G388" s="639"/>
      <c r="H388" s="639"/>
      <c r="I388" s="639"/>
      <c r="J388" s="639"/>
      <c r="K388" s="639"/>
      <c r="L388" s="639"/>
      <c r="M388" s="639"/>
      <c r="N388" s="639"/>
      <c r="O388" s="639"/>
      <c r="P388" s="639"/>
      <c r="Q388" s="639"/>
      <c r="R388" s="639"/>
      <c r="S388" s="639"/>
      <c r="T388" s="639"/>
      <c r="U388" s="639"/>
      <c r="V388" s="639"/>
      <c r="W388" s="639"/>
      <c r="X388" s="639"/>
      <c r="Y388" s="639"/>
      <c r="Z388" s="639"/>
      <c r="AA388" s="48"/>
      <c r="AB388" s="48"/>
      <c r="AC388" s="48"/>
    </row>
    <row r="389" spans="1:68" ht="16.5" hidden="1" customHeight="1" x14ac:dyDescent="0.25">
      <c r="A389" s="567" t="s">
        <v>604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63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3"/>
      <c r="AB390" s="553"/>
      <c r="AC390" s="553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65">
        <v>4680115886100</v>
      </c>
      <c r="E391" s="566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6"/>
      <c r="R391" s="576"/>
      <c r="S391" s="576"/>
      <c r="T391" s="57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65">
        <v>4680115886117</v>
      </c>
      <c r="E392" s="566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6"/>
      <c r="R392" s="576"/>
      <c r="S392" s="576"/>
      <c r="T392" s="57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65">
        <v>4680115886117</v>
      </c>
      <c r="E393" s="566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6"/>
      <c r="R393" s="576"/>
      <c r="S393" s="576"/>
      <c r="T393" s="57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4301031402</v>
      </c>
      <c r="D394" s="565">
        <v>4680115886124</v>
      </c>
      <c r="E394" s="566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6"/>
      <c r="R394" s="576"/>
      <c r="S394" s="576"/>
      <c r="T394" s="57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65">
        <v>4680115883147</v>
      </c>
      <c r="E395" s="566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6"/>
      <c r="R395" s="576"/>
      <c r="S395" s="576"/>
      <c r="T395" s="57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65">
        <v>4607091384338</v>
      </c>
      <c r="E396" s="566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6"/>
      <c r="R396" s="576"/>
      <c r="S396" s="576"/>
      <c r="T396" s="57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65">
        <v>4607091389524</v>
      </c>
      <c r="E397" s="566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6"/>
      <c r="R397" s="576"/>
      <c r="S397" s="576"/>
      <c r="T397" s="57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65">
        <v>4680115883161</v>
      </c>
      <c r="E398" s="566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6"/>
      <c r="R398" s="576"/>
      <c r="S398" s="576"/>
      <c r="T398" s="57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65">
        <v>4607091389531</v>
      </c>
      <c r="E399" s="566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6"/>
      <c r="R399" s="576"/>
      <c r="S399" s="576"/>
      <c r="T399" s="57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65">
        <v>4607091384345</v>
      </c>
      <c r="E400" s="566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6"/>
      <c r="R400" s="576"/>
      <c r="S400" s="576"/>
      <c r="T400" s="57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3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74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74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63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65">
        <v>4607091384352</v>
      </c>
      <c r="E404" s="566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6"/>
      <c r="R404" s="576"/>
      <c r="S404" s="576"/>
      <c r="T404" s="57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65">
        <v>4607091389654</v>
      </c>
      <c r="E405" s="566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6"/>
      <c r="R405" s="576"/>
      <c r="S405" s="576"/>
      <c r="T405" s="57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3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74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74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7" t="s">
        <v>636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63" t="s">
        <v>138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65">
        <v>4680115885240</v>
      </c>
      <c r="E410" s="566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6"/>
      <c r="R410" s="576"/>
      <c r="S410" s="576"/>
      <c r="T410" s="57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3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74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74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63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5">
        <v>4680115886094</v>
      </c>
      <c r="E414" s="566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6"/>
      <c r="R414" s="576"/>
      <c r="S414" s="576"/>
      <c r="T414" s="577"/>
      <c r="U414" s="34"/>
      <c r="V414" s="34"/>
      <c r="W414" s="35" t="s">
        <v>69</v>
      </c>
      <c r="X414" s="559">
        <v>30</v>
      </c>
      <c r="Y414" s="560">
        <f>IFERROR(IF(X414="",0,CEILING((X414/$H414),1)*$H414),"")</f>
        <v>32.400000000000006</v>
      </c>
      <c r="Z414" s="36">
        <f>IFERROR(IF(Y414=0,"",ROUNDUP(Y414/H414,0)*0.00902),"")</f>
        <v>5.4120000000000001E-2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31.166666666666668</v>
      </c>
      <c r="BN414" s="64">
        <f>IFERROR(Y414*I414/H414,"0")</f>
        <v>33.660000000000004</v>
      </c>
      <c r="BO414" s="64">
        <f>IFERROR(1/J414*(X414/H414),"0")</f>
        <v>4.208754208754209E-2</v>
      </c>
      <c r="BP414" s="64">
        <f>IFERROR(1/J414*(Y414/H414),"0")</f>
        <v>4.5454545454545463E-2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65">
        <v>4607091389425</v>
      </c>
      <c r="E415" s="566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6"/>
      <c r="R415" s="576"/>
      <c r="S415" s="576"/>
      <c r="T415" s="57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65">
        <v>4680115880771</v>
      </c>
      <c r="E416" s="566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6"/>
      <c r="R416" s="576"/>
      <c r="S416" s="576"/>
      <c r="T416" s="57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65">
        <v>4607091389500</v>
      </c>
      <c r="E417" s="566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6"/>
      <c r="R417" s="576"/>
      <c r="S417" s="576"/>
      <c r="T417" s="57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3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74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5.5555555555555554</v>
      </c>
      <c r="Y418" s="561">
        <f>IFERROR(Y414/H414,"0")+IFERROR(Y415/H415,"0")+IFERROR(Y416/H416,"0")+IFERROR(Y417/H417,"0")</f>
        <v>6.0000000000000009</v>
      </c>
      <c r="Z418" s="561">
        <f>IFERROR(IF(Z414="",0,Z414),"0")+IFERROR(IF(Z415="",0,Z415),"0")+IFERROR(IF(Z416="",0,Z416),"0")+IFERROR(IF(Z417="",0,Z417),"0")</f>
        <v>5.4120000000000001E-2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74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30</v>
      </c>
      <c r="Y419" s="561">
        <f>IFERROR(SUM(Y414:Y417),"0")</f>
        <v>32.400000000000006</v>
      </c>
      <c r="Z419" s="37"/>
      <c r="AA419" s="562"/>
      <c r="AB419" s="562"/>
      <c r="AC419" s="562"/>
    </row>
    <row r="420" spans="1:68" ht="16.5" hidden="1" customHeight="1" x14ac:dyDescent="0.25">
      <c r="A420" s="567" t="s">
        <v>651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63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65">
        <v>4680115885110</v>
      </c>
      <c r="E422" s="566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67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6"/>
      <c r="R422" s="576"/>
      <c r="S422" s="576"/>
      <c r="T422" s="57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3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74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74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7" t="s">
        <v>655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63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65">
        <v>4680115885103</v>
      </c>
      <c r="E427" s="566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6"/>
      <c r="R427" s="576"/>
      <c r="S427" s="576"/>
      <c r="T427" s="57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3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74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74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8" t="s">
        <v>659</v>
      </c>
      <c r="B430" s="639"/>
      <c r="C430" s="639"/>
      <c r="D430" s="639"/>
      <c r="E430" s="639"/>
      <c r="F430" s="639"/>
      <c r="G430" s="639"/>
      <c r="H430" s="639"/>
      <c r="I430" s="639"/>
      <c r="J430" s="639"/>
      <c r="K430" s="639"/>
      <c r="L430" s="639"/>
      <c r="M430" s="639"/>
      <c r="N430" s="639"/>
      <c r="O430" s="639"/>
      <c r="P430" s="639"/>
      <c r="Q430" s="639"/>
      <c r="R430" s="639"/>
      <c r="S430" s="639"/>
      <c r="T430" s="639"/>
      <c r="U430" s="639"/>
      <c r="V430" s="639"/>
      <c r="W430" s="639"/>
      <c r="X430" s="639"/>
      <c r="Y430" s="639"/>
      <c r="Z430" s="639"/>
      <c r="AA430" s="48"/>
      <c r="AB430" s="48"/>
      <c r="AC430" s="48"/>
    </row>
    <row r="431" spans="1:68" ht="16.5" hidden="1" customHeight="1" x14ac:dyDescent="0.25">
      <c r="A431" s="567" t="s">
        <v>659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63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5">
        <v>4607091389067</v>
      </c>
      <c r="E433" s="566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6"/>
      <c r="R433" s="576"/>
      <c r="S433" s="576"/>
      <c r="T433" s="577"/>
      <c r="U433" s="34"/>
      <c r="V433" s="34"/>
      <c r="W433" s="35" t="s">
        <v>69</v>
      </c>
      <c r="X433" s="559">
        <v>570</v>
      </c>
      <c r="Y433" s="560">
        <f t="shared" ref="Y433:Y446" si="58">IFERROR(IF(X433="",0,CEILING((X433/$H433),1)*$H433),"")</f>
        <v>570.24</v>
      </c>
      <c r="Z433" s="36">
        <f t="shared" ref="Z433:Z439" si="59">IFERROR(IF(Y433=0,"",ROUNDUP(Y433/H433,0)*0.01196),"")</f>
        <v>1.2916799999999999</v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608.86363636363626</v>
      </c>
      <c r="BN433" s="64">
        <f t="shared" ref="BN433:BN446" si="61">IFERROR(Y433*I433/H433,"0")</f>
        <v>609.11999999999989</v>
      </c>
      <c r="BO433" s="64">
        <f t="shared" ref="BO433:BO446" si="62">IFERROR(1/J433*(X433/H433),"0")</f>
        <v>1.0380244755244756</v>
      </c>
      <c r="BP433" s="64">
        <f t="shared" ref="BP433:BP446" si="63">IFERROR(1/J433*(Y433/H433),"0")</f>
        <v>1.0384615384615385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65">
        <v>4680115885271</v>
      </c>
      <c r="E434" s="566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6"/>
      <c r="R434" s="576"/>
      <c r="S434" s="576"/>
      <c r="T434" s="577"/>
      <c r="U434" s="34"/>
      <c r="V434" s="34"/>
      <c r="W434" s="35" t="s">
        <v>69</v>
      </c>
      <c r="X434" s="559">
        <v>180</v>
      </c>
      <c r="Y434" s="560">
        <f t="shared" si="58"/>
        <v>184.8</v>
      </c>
      <c r="Z434" s="36">
        <f t="shared" si="59"/>
        <v>0.41860000000000003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192.27272727272725</v>
      </c>
      <c r="BN434" s="64">
        <f t="shared" si="61"/>
        <v>197.39999999999998</v>
      </c>
      <c r="BO434" s="64">
        <f t="shared" si="62"/>
        <v>0.32779720279720276</v>
      </c>
      <c r="BP434" s="64">
        <f t="shared" si="63"/>
        <v>0.33653846153846156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5">
        <v>4680115885226</v>
      </c>
      <c r="E435" s="566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6"/>
      <c r="R435" s="576"/>
      <c r="S435" s="576"/>
      <c r="T435" s="577"/>
      <c r="U435" s="34"/>
      <c r="V435" s="34"/>
      <c r="W435" s="35" t="s">
        <v>69</v>
      </c>
      <c r="X435" s="559">
        <v>350</v>
      </c>
      <c r="Y435" s="560">
        <f t="shared" si="58"/>
        <v>353.76</v>
      </c>
      <c r="Z435" s="36">
        <f t="shared" si="59"/>
        <v>0.80132000000000003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373.86363636363637</v>
      </c>
      <c r="BN435" s="64">
        <f t="shared" si="61"/>
        <v>377.87999999999994</v>
      </c>
      <c r="BO435" s="64">
        <f t="shared" si="62"/>
        <v>0.63738344988344986</v>
      </c>
      <c r="BP435" s="64">
        <f t="shared" si="63"/>
        <v>0.64423076923076927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65">
        <v>4607091383522</v>
      </c>
      <c r="E436" s="566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7" t="s">
        <v>671</v>
      </c>
      <c r="Q436" s="576"/>
      <c r="R436" s="576"/>
      <c r="S436" s="576"/>
      <c r="T436" s="57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65">
        <v>4680115884502</v>
      </c>
      <c r="E437" s="566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6"/>
      <c r="R437" s="576"/>
      <c r="S437" s="576"/>
      <c r="T437" s="57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5">
        <v>4607091389104</v>
      </c>
      <c r="E438" s="566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6"/>
      <c r="R438" s="576"/>
      <c r="S438" s="576"/>
      <c r="T438" s="577"/>
      <c r="U438" s="34"/>
      <c r="V438" s="34"/>
      <c r="W438" s="35" t="s">
        <v>69</v>
      </c>
      <c r="X438" s="559">
        <v>1230</v>
      </c>
      <c r="Y438" s="560">
        <f t="shared" si="58"/>
        <v>1230.24</v>
      </c>
      <c r="Z438" s="36">
        <f t="shared" si="59"/>
        <v>2.78668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1313.8636363636363</v>
      </c>
      <c r="BN438" s="64">
        <f t="shared" si="61"/>
        <v>1314.12</v>
      </c>
      <c r="BO438" s="64">
        <f t="shared" si="62"/>
        <v>2.2399475524475525</v>
      </c>
      <c r="BP438" s="64">
        <f t="shared" si="63"/>
        <v>2.2403846153846154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65">
        <v>4680115884519</v>
      </c>
      <c r="E439" s="566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6"/>
      <c r="R439" s="576"/>
      <c r="S439" s="576"/>
      <c r="T439" s="57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65">
        <v>4680115886391</v>
      </c>
      <c r="E440" s="566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6"/>
      <c r="R440" s="576"/>
      <c r="S440" s="576"/>
      <c r="T440" s="57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65">
        <v>4680115880603</v>
      </c>
      <c r="E441" s="566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6"/>
      <c r="R441" s="576"/>
      <c r="S441" s="576"/>
      <c r="T441" s="57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65">
        <v>4607091389999</v>
      </c>
      <c r="E442" s="566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68" t="s">
        <v>688</v>
      </c>
      <c r="Q442" s="576"/>
      <c r="R442" s="576"/>
      <c r="S442" s="576"/>
      <c r="T442" s="57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65">
        <v>4680115882782</v>
      </c>
      <c r="E443" s="566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6"/>
      <c r="R443" s="576"/>
      <c r="S443" s="576"/>
      <c r="T443" s="57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65">
        <v>4680115885479</v>
      </c>
      <c r="E444" s="566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6"/>
      <c r="R444" s="576"/>
      <c r="S444" s="576"/>
      <c r="T444" s="57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65">
        <v>4607091389982</v>
      </c>
      <c r="E445" s="566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6"/>
      <c r="R445" s="576"/>
      <c r="S445" s="576"/>
      <c r="T445" s="57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65">
        <v>4607091389982</v>
      </c>
      <c r="E446" s="566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6"/>
      <c r="R446" s="576"/>
      <c r="S446" s="576"/>
      <c r="T446" s="57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3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74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441.28787878787875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443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5.2982800000000001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74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2330</v>
      </c>
      <c r="Y448" s="561">
        <f>IFERROR(SUM(Y433:Y446),"0")</f>
        <v>2339.04</v>
      </c>
      <c r="Z448" s="37"/>
      <c r="AA448" s="562"/>
      <c r="AB448" s="562"/>
      <c r="AC448" s="562"/>
    </row>
    <row r="449" spans="1:68" ht="14.25" hidden="1" customHeight="1" x14ac:dyDescent="0.25">
      <c r="A449" s="563" t="s">
        <v>138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5">
        <v>4607091388930</v>
      </c>
      <c r="E450" s="566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6"/>
      <c r="R450" s="576"/>
      <c r="S450" s="576"/>
      <c r="T450" s="577"/>
      <c r="U450" s="34"/>
      <c r="V450" s="34"/>
      <c r="W450" s="35" t="s">
        <v>69</v>
      </c>
      <c r="X450" s="559">
        <v>730</v>
      </c>
      <c r="Y450" s="560">
        <f>IFERROR(IF(X450="",0,CEILING((X450/$H450),1)*$H450),"")</f>
        <v>733.92000000000007</v>
      </c>
      <c r="Z450" s="36">
        <f>IFERROR(IF(Y450=0,"",ROUNDUP(Y450/H450,0)*0.01196),"")</f>
        <v>1.6624399999999999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779.77272727272725</v>
      </c>
      <c r="BN450" s="64">
        <f>IFERROR(Y450*I450/H450,"0")</f>
        <v>783.95999999999992</v>
      </c>
      <c r="BO450" s="64">
        <f>IFERROR(1/J450*(X450/H450),"0")</f>
        <v>1.3293997668997668</v>
      </c>
      <c r="BP450" s="64">
        <f>IFERROR(1/J450*(Y450/H450),"0")</f>
        <v>1.3365384615384617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65">
        <v>4680115886407</v>
      </c>
      <c r="E451" s="566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6"/>
      <c r="R451" s="576"/>
      <c r="S451" s="576"/>
      <c r="T451" s="57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65">
        <v>4680115880054</v>
      </c>
      <c r="E452" s="566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6"/>
      <c r="R452" s="576"/>
      <c r="S452" s="576"/>
      <c r="T452" s="57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3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4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138.25757575757575</v>
      </c>
      <c r="Y453" s="561">
        <f>IFERROR(Y450/H450,"0")+IFERROR(Y451/H451,"0")+IFERROR(Y452/H452,"0")</f>
        <v>139</v>
      </c>
      <c r="Z453" s="561">
        <f>IFERROR(IF(Z450="",0,Z450),"0")+IFERROR(IF(Z451="",0,Z451),"0")+IFERROR(IF(Z452="",0,Z452),"0")</f>
        <v>1.6624399999999999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4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730</v>
      </c>
      <c r="Y454" s="561">
        <f>IFERROR(SUM(Y450:Y452),"0")</f>
        <v>733.92000000000007</v>
      </c>
      <c r="Z454" s="37"/>
      <c r="AA454" s="562"/>
      <c r="AB454" s="562"/>
      <c r="AC454" s="562"/>
    </row>
    <row r="455" spans="1:68" ht="14.25" hidden="1" customHeight="1" x14ac:dyDescent="0.25">
      <c r="A455" s="563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5">
        <v>4680115883116</v>
      </c>
      <c r="E456" s="566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5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6"/>
      <c r="R456" s="576"/>
      <c r="S456" s="576"/>
      <c r="T456" s="577"/>
      <c r="U456" s="34"/>
      <c r="V456" s="34"/>
      <c r="W456" s="35" t="s">
        <v>69</v>
      </c>
      <c r="X456" s="559">
        <v>220</v>
      </c>
      <c r="Y456" s="560">
        <f t="shared" ref="Y456:Y462" si="64">IFERROR(IF(X456="",0,CEILING((X456/$H456),1)*$H456),"")</f>
        <v>221.76000000000002</v>
      </c>
      <c r="Z456" s="36">
        <f>IFERROR(IF(Y456=0,"",ROUNDUP(Y456/H456,0)*0.01196),"")</f>
        <v>0.50231999999999999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234.99999999999997</v>
      </c>
      <c r="BN456" s="64">
        <f t="shared" ref="BN456:BN462" si="66">IFERROR(Y456*I456/H456,"0")</f>
        <v>236.88</v>
      </c>
      <c r="BO456" s="64">
        <f t="shared" ref="BO456:BO462" si="67">IFERROR(1/J456*(X456/H456),"0")</f>
        <v>0.40064102564102566</v>
      </c>
      <c r="BP456" s="64">
        <f t="shared" ref="BP456:BP462" si="68">IFERROR(1/J456*(Y456/H456),"0")</f>
        <v>0.40384615384615385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5">
        <v>4680115883093</v>
      </c>
      <c r="E457" s="566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6"/>
      <c r="R457" s="576"/>
      <c r="S457" s="576"/>
      <c r="T457" s="577"/>
      <c r="U457" s="34"/>
      <c r="V457" s="34"/>
      <c r="W457" s="35" t="s">
        <v>69</v>
      </c>
      <c r="X457" s="559">
        <v>100</v>
      </c>
      <c r="Y457" s="560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5">
        <v>4680115883109</v>
      </c>
      <c r="E458" s="566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6"/>
      <c r="R458" s="576"/>
      <c r="S458" s="576"/>
      <c r="T458" s="577"/>
      <c r="U458" s="34"/>
      <c r="V458" s="34"/>
      <c r="W458" s="35" t="s">
        <v>69</v>
      </c>
      <c r="X458" s="559">
        <v>300</v>
      </c>
      <c r="Y458" s="560">
        <f t="shared" si="64"/>
        <v>300.96000000000004</v>
      </c>
      <c r="Z458" s="36">
        <f>IFERROR(IF(Y458=0,"",ROUNDUP(Y458/H458,0)*0.01196),"")</f>
        <v>0.68171999999999999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320.45454545454544</v>
      </c>
      <c r="BN458" s="64">
        <f t="shared" si="66"/>
        <v>321.48</v>
      </c>
      <c r="BO458" s="64">
        <f t="shared" si="67"/>
        <v>0.54632867132867136</v>
      </c>
      <c r="BP458" s="64">
        <f t="shared" si="68"/>
        <v>0.54807692307692313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65">
        <v>4680115882072</v>
      </c>
      <c r="E459" s="566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6"/>
      <c r="R459" s="576"/>
      <c r="S459" s="576"/>
      <c r="T459" s="57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65">
        <v>4680115882072</v>
      </c>
      <c r="E460" s="566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6"/>
      <c r="R460" s="576"/>
      <c r="S460" s="576"/>
      <c r="T460" s="57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65">
        <v>4680115882102</v>
      </c>
      <c r="E461" s="566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6"/>
      <c r="R461" s="576"/>
      <c r="S461" s="576"/>
      <c r="T461" s="57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65">
        <v>4680115882096</v>
      </c>
      <c r="E462" s="566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6"/>
      <c r="R462" s="576"/>
      <c r="S462" s="576"/>
      <c r="T462" s="57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3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74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117.42424242424241</v>
      </c>
      <c r="Y463" s="561">
        <f>IFERROR(Y456/H456,"0")+IFERROR(Y457/H457,"0")+IFERROR(Y458/H458,"0")+IFERROR(Y459/H459,"0")+IFERROR(Y460/H460,"0")+IFERROR(Y461/H461,"0")+IFERROR(Y462/H462,"0")</f>
        <v>118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1.4112800000000001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74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620</v>
      </c>
      <c r="Y464" s="561">
        <f>IFERROR(SUM(Y456:Y462),"0")</f>
        <v>623.04000000000008</v>
      </c>
      <c r="Z464" s="37"/>
      <c r="AA464" s="562"/>
      <c r="AB464" s="562"/>
      <c r="AC464" s="562"/>
    </row>
    <row r="465" spans="1:68" ht="14.25" hidden="1" customHeight="1" x14ac:dyDescent="0.25">
      <c r="A465" s="563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65">
        <v>4607091383409</v>
      </c>
      <c r="E466" s="566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6"/>
      <c r="R466" s="576"/>
      <c r="S466" s="576"/>
      <c r="T466" s="57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65">
        <v>4607091383416</v>
      </c>
      <c r="E467" s="566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6"/>
      <c r="R467" s="576"/>
      <c r="S467" s="576"/>
      <c r="T467" s="57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65">
        <v>4680115883536</v>
      </c>
      <c r="E468" s="566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6"/>
      <c r="R468" s="576"/>
      <c r="S468" s="576"/>
      <c r="T468" s="57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3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4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74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8" t="s">
        <v>728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67" t="s">
        <v>728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63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65">
        <v>4640242181011</v>
      </c>
      <c r="E474" s="566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6"/>
      <c r="R474" s="576"/>
      <c r="S474" s="576"/>
      <c r="T474" s="57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65">
        <v>4640242180441</v>
      </c>
      <c r="E475" s="566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6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6"/>
      <c r="R475" s="576"/>
      <c r="S475" s="576"/>
      <c r="T475" s="57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65">
        <v>4640242180564</v>
      </c>
      <c r="E476" s="566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6"/>
      <c r="R476" s="576"/>
      <c r="S476" s="576"/>
      <c r="T476" s="57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65">
        <v>4640242181189</v>
      </c>
      <c r="E477" s="566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6"/>
      <c r="R477" s="576"/>
      <c r="S477" s="576"/>
      <c r="T477" s="57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3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74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4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63" t="s">
        <v>138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65">
        <v>4640242180519</v>
      </c>
      <c r="E481" s="566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0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6"/>
      <c r="R481" s="576"/>
      <c r="S481" s="576"/>
      <c r="T481" s="57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65">
        <v>4640242180526</v>
      </c>
      <c r="E482" s="566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745</v>
      </c>
      <c r="Q482" s="576"/>
      <c r="R482" s="576"/>
      <c r="S482" s="576"/>
      <c r="T482" s="57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65">
        <v>4640242181363</v>
      </c>
      <c r="E483" s="566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6"/>
      <c r="R483" s="576"/>
      <c r="S483" s="576"/>
      <c r="T483" s="57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3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4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74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63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3"/>
      <c r="AB486" s="553"/>
      <c r="AC486" s="553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65">
        <v>4640242180816</v>
      </c>
      <c r="E487" s="566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6"/>
      <c r="R487" s="576"/>
      <c r="S487" s="576"/>
      <c r="T487" s="57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753</v>
      </c>
      <c r="B488" s="54" t="s">
        <v>754</v>
      </c>
      <c r="C488" s="31">
        <v>4301031244</v>
      </c>
      <c r="D488" s="565">
        <v>4640242180595</v>
      </c>
      <c r="E488" s="566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6"/>
      <c r="R488" s="576"/>
      <c r="S488" s="576"/>
      <c r="T488" s="57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3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4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74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63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65">
        <v>4640242180533</v>
      </c>
      <c r="E492" s="566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9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6"/>
      <c r="R492" s="576"/>
      <c r="S492" s="576"/>
      <c r="T492" s="57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65">
        <v>4640242181233</v>
      </c>
      <c r="E493" s="566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0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6"/>
      <c r="R493" s="576"/>
      <c r="S493" s="576"/>
      <c r="T493" s="57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3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4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74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63" t="s">
        <v>173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65">
        <v>4640242180120</v>
      </c>
      <c r="E497" s="566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6"/>
      <c r="R497" s="576"/>
      <c r="S497" s="576"/>
      <c r="T497" s="57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65">
        <v>4640242180137</v>
      </c>
      <c r="E498" s="566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6"/>
      <c r="R498" s="576"/>
      <c r="S498" s="576"/>
      <c r="T498" s="57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3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74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74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7" t="s">
        <v>767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63" t="s">
        <v>138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65">
        <v>4640242180090</v>
      </c>
      <c r="E503" s="566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4" t="s">
        <v>770</v>
      </c>
      <c r="Q503" s="576"/>
      <c r="R503" s="576"/>
      <c r="S503" s="576"/>
      <c r="T503" s="57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3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74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74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90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0"/>
      <c r="P506" s="587" t="s">
        <v>772</v>
      </c>
      <c r="Q506" s="588"/>
      <c r="R506" s="588"/>
      <c r="S506" s="588"/>
      <c r="T506" s="588"/>
      <c r="U506" s="588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17960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18060.900000000001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0"/>
      <c r="P507" s="587" t="s">
        <v>773</v>
      </c>
      <c r="Q507" s="588"/>
      <c r="R507" s="588"/>
      <c r="S507" s="588"/>
      <c r="T507" s="588"/>
      <c r="U507" s="588"/>
      <c r="V507" s="589"/>
      <c r="W507" s="37" t="s">
        <v>69</v>
      </c>
      <c r="X507" s="561">
        <f>IFERROR(SUM(BM22:BM503),"0")</f>
        <v>18785.62552898889</v>
      </c>
      <c r="Y507" s="561">
        <f>IFERROR(SUM(BN22:BN503),"0")</f>
        <v>18891.644999999997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0"/>
      <c r="P508" s="587" t="s">
        <v>774</v>
      </c>
      <c r="Q508" s="588"/>
      <c r="R508" s="588"/>
      <c r="S508" s="588"/>
      <c r="T508" s="588"/>
      <c r="U508" s="588"/>
      <c r="V508" s="589"/>
      <c r="W508" s="37" t="s">
        <v>775</v>
      </c>
      <c r="X508" s="38">
        <f>ROUNDUP(SUM(BO22:BO503),0)</f>
        <v>29</v>
      </c>
      <c r="Y508" s="38">
        <f>ROUNDUP(SUM(BP22:BP503),0)</f>
        <v>29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0"/>
      <c r="P509" s="587" t="s">
        <v>776</v>
      </c>
      <c r="Q509" s="588"/>
      <c r="R509" s="588"/>
      <c r="S509" s="588"/>
      <c r="T509" s="588"/>
      <c r="U509" s="588"/>
      <c r="V509" s="589"/>
      <c r="W509" s="37" t="s">
        <v>69</v>
      </c>
      <c r="X509" s="561">
        <f>GrossWeightTotal+PalletQtyTotal*25</f>
        <v>19510.62552898889</v>
      </c>
      <c r="Y509" s="561">
        <f>GrossWeightTotalR+PalletQtyTotalR*25</f>
        <v>19616.644999999997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0"/>
      <c r="P510" s="587" t="s">
        <v>777</v>
      </c>
      <c r="Q510" s="588"/>
      <c r="R510" s="588"/>
      <c r="S510" s="588"/>
      <c r="T510" s="588"/>
      <c r="U510" s="588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1951.8993724453496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1964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0"/>
      <c r="P511" s="587" t="s">
        <v>778</v>
      </c>
      <c r="Q511" s="588"/>
      <c r="R511" s="588"/>
      <c r="S511" s="588"/>
      <c r="T511" s="588"/>
      <c r="U511" s="588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32.612340000000003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84" t="s">
        <v>100</v>
      </c>
      <c r="D513" s="764"/>
      <c r="E513" s="764"/>
      <c r="F513" s="764"/>
      <c r="G513" s="764"/>
      <c r="H513" s="765"/>
      <c r="I513" s="584" t="s">
        <v>259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4" t="s">
        <v>548</v>
      </c>
      <c r="U513" s="765"/>
      <c r="V513" s="584" t="s">
        <v>603</v>
      </c>
      <c r="W513" s="764"/>
      <c r="X513" s="764"/>
      <c r="Y513" s="765"/>
      <c r="Z513" s="551" t="s">
        <v>659</v>
      </c>
      <c r="AA513" s="584" t="s">
        <v>728</v>
      </c>
      <c r="AB513" s="765"/>
      <c r="AC513" s="52"/>
      <c r="AF513" s="552"/>
    </row>
    <row r="514" spans="1:32" ht="14.25" customHeight="1" thickTop="1" x14ac:dyDescent="0.2">
      <c r="A514" s="692" t="s">
        <v>781</v>
      </c>
      <c r="B514" s="584" t="s">
        <v>63</v>
      </c>
      <c r="C514" s="584" t="s">
        <v>101</v>
      </c>
      <c r="D514" s="584" t="s">
        <v>118</v>
      </c>
      <c r="E514" s="584" t="s">
        <v>180</v>
      </c>
      <c r="F514" s="584" t="s">
        <v>202</v>
      </c>
      <c r="G514" s="584" t="s">
        <v>235</v>
      </c>
      <c r="H514" s="584" t="s">
        <v>100</v>
      </c>
      <c r="I514" s="584" t="s">
        <v>260</v>
      </c>
      <c r="J514" s="584" t="s">
        <v>300</v>
      </c>
      <c r="K514" s="584" t="s">
        <v>361</v>
      </c>
      <c r="L514" s="584" t="s">
        <v>401</v>
      </c>
      <c r="M514" s="584" t="s">
        <v>417</v>
      </c>
      <c r="N514" s="552"/>
      <c r="O514" s="584" t="s">
        <v>431</v>
      </c>
      <c r="P514" s="584" t="s">
        <v>441</v>
      </c>
      <c r="Q514" s="584" t="s">
        <v>448</v>
      </c>
      <c r="R514" s="584" t="s">
        <v>453</v>
      </c>
      <c r="S514" s="584" t="s">
        <v>538</v>
      </c>
      <c r="T514" s="584" t="s">
        <v>549</v>
      </c>
      <c r="U514" s="584" t="s">
        <v>583</v>
      </c>
      <c r="V514" s="584" t="s">
        <v>604</v>
      </c>
      <c r="W514" s="584" t="s">
        <v>636</v>
      </c>
      <c r="X514" s="584" t="s">
        <v>651</v>
      </c>
      <c r="Y514" s="584" t="s">
        <v>655</v>
      </c>
      <c r="Z514" s="584" t="s">
        <v>659</v>
      </c>
      <c r="AA514" s="584" t="s">
        <v>728</v>
      </c>
      <c r="AB514" s="584" t="s">
        <v>767</v>
      </c>
      <c r="AC514" s="52"/>
      <c r="AF514" s="552"/>
    </row>
    <row r="515" spans="1:32" ht="13.5" customHeight="1" thickBot="1" x14ac:dyDescent="0.25">
      <c r="A515" s="693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52"/>
      <c r="O515" s="585"/>
      <c r="P515" s="585"/>
      <c r="Q515" s="585"/>
      <c r="R515" s="585"/>
      <c r="S515" s="585"/>
      <c r="T515" s="585"/>
      <c r="U515" s="585"/>
      <c r="V515" s="585"/>
      <c r="W515" s="585"/>
      <c r="X515" s="585"/>
      <c r="Y515" s="585"/>
      <c r="Z515" s="585"/>
      <c r="AA515" s="585"/>
      <c r="AB515" s="585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2257.2000000000003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759.6</v>
      </c>
      <c r="E516" s="46">
        <f>IFERROR(Y89*1,"0")+IFERROR(Y90*1,"0")+IFERROR(Y91*1,"0")+IFERROR(Y95*1,"0")+IFERROR(Y96*1,"0")+IFERROR(Y97*1,"0")+IFERROR(Y98*1,"0")+IFERROR(Y99*1,"0")</f>
        <v>610.20000000000005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812.7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201.60000000000002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104.39999999999999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358.8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7977</v>
      </c>
      <c r="U516" s="46">
        <f>IFERROR(Y370*1,"0")+IFERROR(Y371*1,"0")+IFERROR(Y372*1,"0")+IFERROR(Y376*1,"0")+IFERROR(Y380*1,"0")+IFERROR(Y381*1,"0")+IFERROR(Y385*1,"0")</f>
        <v>1251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32.400000000000006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3696.0000000000005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30,00"/>
        <filter val="1 250,00"/>
        <filter val="1 600,00"/>
        <filter val="1 750,00"/>
        <filter val="1 951,90"/>
        <filter val="10,26"/>
        <filter val="100,00"/>
        <filter val="11,49"/>
        <filter val="116,67"/>
        <filter val="117,42"/>
        <filter val="138,26"/>
        <filter val="138,89"/>
        <filter val="17 960,00"/>
        <filter val="18 785,63"/>
        <filter val="18,52"/>
        <filter val="180,00"/>
        <filter val="19 510,63"/>
        <filter val="2 200,00"/>
        <filter val="2 250,00"/>
        <filter val="2 330,00"/>
        <filter val="200,00"/>
        <filter val="208,33"/>
        <filter val="22,22"/>
        <filter val="220,00"/>
        <filter val="270,00"/>
        <filter val="29"/>
        <filter val="30,00"/>
        <filter val="300,00"/>
        <filter val="350,00"/>
        <filter val="400,00"/>
        <filter val="441,29"/>
        <filter val="47,62"/>
        <filter val="49,38"/>
        <filter val="5,56"/>
        <filter val="550,00"/>
        <filter val="570,00"/>
        <filter val="59,85"/>
        <filter val="6 000,00"/>
        <filter val="600,00"/>
        <filter val="620,00"/>
        <filter val="64,29"/>
        <filter val="650,00"/>
        <filter val="70,00"/>
        <filter val="730,00"/>
        <filter val="74,07"/>
        <filter val="80,00"/>
        <filter val="9,26"/>
      </filters>
    </filterColumn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D141:E141"/>
    <mergeCell ref="A48:O49"/>
    <mergeCell ref="D135:E135"/>
    <mergeCell ref="P114:V11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2025-08-26T09:50:28Z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