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55558C-A711-432A-B000-28005C1587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P498" i="1"/>
  <c r="BO497" i="1"/>
  <c r="BM497" i="1"/>
  <c r="Y497" i="1"/>
  <c r="Y499" i="1" s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X353" i="1"/>
  <c r="X352" i="1"/>
  <c r="BO351" i="1"/>
  <c r="BM351" i="1"/>
  <c r="Y351" i="1"/>
  <c r="BP351" i="1" s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X341" i="1"/>
  <c r="X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Y320" i="1" s="1"/>
  <c r="P317" i="1"/>
  <c r="X315" i="1"/>
  <c r="X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Y314" i="1" s="1"/>
  <c r="P309" i="1"/>
  <c r="X307" i="1"/>
  <c r="X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BP295" i="1" s="1"/>
  <c r="P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Y5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Z304" i="1" l="1"/>
  <c r="BN304" i="1"/>
  <c r="Z219" i="1"/>
  <c r="BN219" i="1"/>
  <c r="Z372" i="1"/>
  <c r="BN372" i="1"/>
  <c r="Z61" i="1"/>
  <c r="BN61" i="1"/>
  <c r="Z120" i="1"/>
  <c r="BN120" i="1"/>
  <c r="Z195" i="1"/>
  <c r="BN195" i="1"/>
  <c r="Z253" i="1"/>
  <c r="BN253" i="1"/>
  <c r="Z339" i="1"/>
  <c r="BN339" i="1"/>
  <c r="Z415" i="1"/>
  <c r="BN415" i="1"/>
  <c r="Z42" i="1"/>
  <c r="BN42" i="1"/>
  <c r="Z77" i="1"/>
  <c r="BN77" i="1"/>
  <c r="Z104" i="1"/>
  <c r="BN104" i="1"/>
  <c r="Y109" i="1"/>
  <c r="Z141" i="1"/>
  <c r="BN141" i="1"/>
  <c r="Z174" i="1"/>
  <c r="BN174" i="1"/>
  <c r="Y177" i="1"/>
  <c r="Z207" i="1"/>
  <c r="BN207" i="1"/>
  <c r="Z230" i="1"/>
  <c r="BN230" i="1"/>
  <c r="Z292" i="1"/>
  <c r="BN292" i="1"/>
  <c r="Z326" i="1"/>
  <c r="BN326" i="1"/>
  <c r="Z351" i="1"/>
  <c r="BN351" i="1"/>
  <c r="Z396" i="1"/>
  <c r="BN396" i="1"/>
  <c r="Z457" i="1"/>
  <c r="BN457" i="1"/>
  <c r="BP168" i="1"/>
  <c r="BN168" i="1"/>
  <c r="Z168" i="1"/>
  <c r="BP199" i="1"/>
  <c r="BN199" i="1"/>
  <c r="Z199" i="1"/>
  <c r="BP226" i="1"/>
  <c r="BN226" i="1"/>
  <c r="Z226" i="1"/>
  <c r="BP260" i="1"/>
  <c r="BN260" i="1"/>
  <c r="Z260" i="1"/>
  <c r="BP269" i="1"/>
  <c r="BN269" i="1"/>
  <c r="Z269" i="1"/>
  <c r="BP312" i="1"/>
  <c r="BN312" i="1"/>
  <c r="Z312" i="1"/>
  <c r="BP347" i="1"/>
  <c r="BN347" i="1"/>
  <c r="Z347" i="1"/>
  <c r="BP392" i="1"/>
  <c r="BN392" i="1"/>
  <c r="Z392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81" i="1"/>
  <c r="BN481" i="1"/>
  <c r="Z481" i="1"/>
  <c r="Z28" i="1"/>
  <c r="BN28" i="1"/>
  <c r="Z55" i="1"/>
  <c r="BN55" i="1"/>
  <c r="Z69" i="1"/>
  <c r="BN69" i="1"/>
  <c r="Y80" i="1"/>
  <c r="Z83" i="1"/>
  <c r="BN83" i="1"/>
  <c r="Y86" i="1"/>
  <c r="E516" i="1"/>
  <c r="Z97" i="1"/>
  <c r="BN97" i="1"/>
  <c r="Z112" i="1"/>
  <c r="BN112" i="1"/>
  <c r="Z131" i="1"/>
  <c r="BN131" i="1"/>
  <c r="BP152" i="1"/>
  <c r="BN152" i="1"/>
  <c r="Z152" i="1"/>
  <c r="Y182" i="1"/>
  <c r="Y181" i="1"/>
  <c r="BP180" i="1"/>
  <c r="BN180" i="1"/>
  <c r="Z180" i="1"/>
  <c r="Z181" i="1" s="1"/>
  <c r="BP185" i="1"/>
  <c r="BN185" i="1"/>
  <c r="Z185" i="1"/>
  <c r="BP211" i="1"/>
  <c r="BN211" i="1"/>
  <c r="Z211" i="1"/>
  <c r="BP246" i="1"/>
  <c r="BN246" i="1"/>
  <c r="Z246" i="1"/>
  <c r="BP261" i="1"/>
  <c r="BN261" i="1"/>
  <c r="Z261" i="1"/>
  <c r="BP300" i="1"/>
  <c r="BN300" i="1"/>
  <c r="Z300" i="1"/>
  <c r="BP332" i="1"/>
  <c r="BN332" i="1"/>
  <c r="Z332" i="1"/>
  <c r="BP361" i="1"/>
  <c r="BN361" i="1"/>
  <c r="Z361" i="1"/>
  <c r="BP400" i="1"/>
  <c r="BN400" i="1"/>
  <c r="Z400" i="1"/>
  <c r="BP438" i="1"/>
  <c r="BN438" i="1"/>
  <c r="Z438" i="1"/>
  <c r="BP461" i="1"/>
  <c r="BN461" i="1"/>
  <c r="Z461" i="1"/>
  <c r="BP482" i="1"/>
  <c r="BN482" i="1"/>
  <c r="Z482" i="1"/>
  <c r="Y171" i="1"/>
  <c r="Y188" i="1"/>
  <c r="R516" i="1"/>
  <c r="BP310" i="1"/>
  <c r="BN310" i="1"/>
  <c r="Z310" i="1"/>
  <c r="Y328" i="1"/>
  <c r="BP323" i="1"/>
  <c r="BN323" i="1"/>
  <c r="Z323" i="1"/>
  <c r="Y334" i="1"/>
  <c r="BP330" i="1"/>
  <c r="BN330" i="1"/>
  <c r="Z330" i="1"/>
  <c r="BP345" i="1"/>
  <c r="BN345" i="1"/>
  <c r="Z345" i="1"/>
  <c r="Y357" i="1"/>
  <c r="BP355" i="1"/>
  <c r="BN355" i="1"/>
  <c r="Z355" i="1"/>
  <c r="Y378" i="1"/>
  <c r="Y377" i="1"/>
  <c r="BP376" i="1"/>
  <c r="BN376" i="1"/>
  <c r="Z376" i="1"/>
  <c r="Z377" i="1" s="1"/>
  <c r="Y382" i="1"/>
  <c r="BP380" i="1"/>
  <c r="BN380" i="1"/>
  <c r="Z380" i="1"/>
  <c r="BP398" i="1"/>
  <c r="BN398" i="1"/>
  <c r="Z398" i="1"/>
  <c r="BP417" i="1"/>
  <c r="BN417" i="1"/>
  <c r="Z417" i="1"/>
  <c r="BP436" i="1"/>
  <c r="BN436" i="1"/>
  <c r="Z436" i="1"/>
  <c r="BP443" i="1"/>
  <c r="BN443" i="1"/>
  <c r="Z443" i="1"/>
  <c r="BP459" i="1"/>
  <c r="BN459" i="1"/>
  <c r="Z459" i="1"/>
  <c r="BP477" i="1"/>
  <c r="BN477" i="1"/>
  <c r="Z477" i="1"/>
  <c r="BP498" i="1"/>
  <c r="BN498" i="1"/>
  <c r="Z498" i="1"/>
  <c r="Z22" i="1"/>
  <c r="Z23" i="1" s="1"/>
  <c r="BN22" i="1"/>
  <c r="BP22" i="1"/>
  <c r="Z26" i="1"/>
  <c r="BN26" i="1"/>
  <c r="BP26" i="1"/>
  <c r="Y33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Y85" i="1"/>
  <c r="Z90" i="1"/>
  <c r="BN90" i="1"/>
  <c r="Z95" i="1"/>
  <c r="BN95" i="1"/>
  <c r="BP95" i="1"/>
  <c r="Y100" i="1"/>
  <c r="Z99" i="1"/>
  <c r="BN99" i="1"/>
  <c r="Z106" i="1"/>
  <c r="BN106" i="1"/>
  <c r="Y115" i="1"/>
  <c r="Z118" i="1"/>
  <c r="BN118" i="1"/>
  <c r="Z124" i="1"/>
  <c r="BN124" i="1"/>
  <c r="BP124" i="1"/>
  <c r="Y127" i="1"/>
  <c r="G516" i="1"/>
  <c r="Z135" i="1"/>
  <c r="BN135" i="1"/>
  <c r="BP135" i="1"/>
  <c r="Y138" i="1"/>
  <c r="Z146" i="1"/>
  <c r="Z147" i="1" s="1"/>
  <c r="BN146" i="1"/>
  <c r="BP146" i="1"/>
  <c r="Z150" i="1"/>
  <c r="BN150" i="1"/>
  <c r="BP150" i="1"/>
  <c r="Y153" i="1"/>
  <c r="Z158" i="1"/>
  <c r="Z159" i="1" s="1"/>
  <c r="BN158" i="1"/>
  <c r="BP158" i="1"/>
  <c r="Z162" i="1"/>
  <c r="BN162" i="1"/>
  <c r="BP162" i="1"/>
  <c r="Z166" i="1"/>
  <c r="BN166" i="1"/>
  <c r="Z170" i="1"/>
  <c r="BN170" i="1"/>
  <c r="Y178" i="1"/>
  <c r="Z176" i="1"/>
  <c r="BN176" i="1"/>
  <c r="Z191" i="1"/>
  <c r="BN191" i="1"/>
  <c r="Y204" i="1"/>
  <c r="Z197" i="1"/>
  <c r="BN197" i="1"/>
  <c r="Z201" i="1"/>
  <c r="BN201" i="1"/>
  <c r="Y216" i="1"/>
  <c r="Z209" i="1"/>
  <c r="BN209" i="1"/>
  <c r="Z213" i="1"/>
  <c r="BN213" i="1"/>
  <c r="Z224" i="1"/>
  <c r="BN224" i="1"/>
  <c r="Y231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Y271" i="1"/>
  <c r="Z290" i="1"/>
  <c r="BN290" i="1"/>
  <c r="Z294" i="1"/>
  <c r="BN294" i="1"/>
  <c r="Y306" i="1"/>
  <c r="Z302" i="1"/>
  <c r="BN302" i="1"/>
  <c r="BP318" i="1"/>
  <c r="BN318" i="1"/>
  <c r="Z318" i="1"/>
  <c r="BP324" i="1"/>
  <c r="BN324" i="1"/>
  <c r="Z324" i="1"/>
  <c r="S516" i="1"/>
  <c r="BP337" i="1"/>
  <c r="BN337" i="1"/>
  <c r="Z337" i="1"/>
  <c r="BP349" i="1"/>
  <c r="BN349" i="1"/>
  <c r="Z349" i="1"/>
  <c r="Y367" i="1"/>
  <c r="Y366" i="1"/>
  <c r="BP365" i="1"/>
  <c r="BN365" i="1"/>
  <c r="Z365" i="1"/>
  <c r="Z366" i="1" s="1"/>
  <c r="BP370" i="1"/>
  <c r="BN370" i="1"/>
  <c r="Z370" i="1"/>
  <c r="BP394" i="1"/>
  <c r="BN394" i="1"/>
  <c r="Z394" i="1"/>
  <c r="BP404" i="1"/>
  <c r="BN404" i="1"/>
  <c r="Z404" i="1"/>
  <c r="BP435" i="1"/>
  <c r="BN435" i="1"/>
  <c r="Z435" i="1"/>
  <c r="BP440" i="1"/>
  <c r="BN440" i="1"/>
  <c r="Z440" i="1"/>
  <c r="BP451" i="1"/>
  <c r="BN451" i="1"/>
  <c r="Z451" i="1"/>
  <c r="BP467" i="1"/>
  <c r="BN467" i="1"/>
  <c r="Z467" i="1"/>
  <c r="BP488" i="1"/>
  <c r="BN488" i="1"/>
  <c r="Z488" i="1"/>
  <c r="Y494" i="1"/>
  <c r="H9" i="1"/>
  <c r="A10" i="1"/>
  <c r="B516" i="1"/>
  <c r="X507" i="1"/>
  <c r="X508" i="1"/>
  <c r="X510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BP62" i="1"/>
  <c r="BN62" i="1"/>
  <c r="Z62" i="1"/>
  <c r="F9" i="1"/>
  <c r="J9" i="1"/>
  <c r="Y45" i="1"/>
  <c r="D516" i="1"/>
  <c r="Y59" i="1"/>
  <c r="BP64" i="1"/>
  <c r="BN64" i="1"/>
  <c r="Z64" i="1"/>
  <c r="Y66" i="1"/>
  <c r="Y72" i="1"/>
  <c r="Y71" i="1"/>
  <c r="BP68" i="1"/>
  <c r="BN68" i="1"/>
  <c r="Z68" i="1"/>
  <c r="Z70" i="1"/>
  <c r="BN70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6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Z196" i="1"/>
  <c r="BN196" i="1"/>
  <c r="Z198" i="1"/>
  <c r="BN198" i="1"/>
  <c r="Z200" i="1"/>
  <c r="BN200" i="1"/>
  <c r="Z202" i="1"/>
  <c r="BN202" i="1"/>
  <c r="Y203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Y93" i="1"/>
  <c r="Y132" i="1"/>
  <c r="BP225" i="1"/>
  <c r="BN225" i="1"/>
  <c r="Z225" i="1"/>
  <c r="BP229" i="1"/>
  <c r="BN229" i="1"/>
  <c r="Z229" i="1"/>
  <c r="Z231" i="1" s="1"/>
  <c r="BP243" i="1"/>
  <c r="BN243" i="1"/>
  <c r="Z243" i="1"/>
  <c r="Y247" i="1"/>
  <c r="BP252" i="1"/>
  <c r="BN252" i="1"/>
  <c r="Z252" i="1"/>
  <c r="Y256" i="1"/>
  <c r="Y265" i="1"/>
  <c r="Y272" i="1"/>
  <c r="Y277" i="1"/>
  <c r="Y281" i="1"/>
  <c r="Y286" i="1"/>
  <c r="Y297" i="1"/>
  <c r="Y307" i="1"/>
  <c r="Y315" i="1"/>
  <c r="Y321" i="1"/>
  <c r="Y327" i="1"/>
  <c r="Y333" i="1"/>
  <c r="Y340" i="1"/>
  <c r="Y352" i="1"/>
  <c r="Y358" i="1"/>
  <c r="Y362" i="1"/>
  <c r="BP371" i="1"/>
  <c r="BN371" i="1"/>
  <c r="Z371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AB516" i="1"/>
  <c r="Y504" i="1"/>
  <c r="BP503" i="1"/>
  <c r="BN503" i="1"/>
  <c r="Z503" i="1"/>
  <c r="Z504" i="1" s="1"/>
  <c r="Y505" i="1"/>
  <c r="O516" i="1"/>
  <c r="W516" i="1"/>
  <c r="K516" i="1"/>
  <c r="Y232" i="1"/>
  <c r="L516" i="1"/>
  <c r="Y257" i="1"/>
  <c r="M516" i="1"/>
  <c r="Z262" i="1"/>
  <c r="BN262" i="1"/>
  <c r="Z263" i="1"/>
  <c r="BN263" i="1"/>
  <c r="Y264" i="1"/>
  <c r="Z268" i="1"/>
  <c r="BN268" i="1"/>
  <c r="BP268" i="1"/>
  <c r="Z270" i="1"/>
  <c r="BN270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Z295" i="1"/>
  <c r="BN295" i="1"/>
  <c r="Y296" i="1"/>
  <c r="Z299" i="1"/>
  <c r="BN299" i="1"/>
  <c r="BP299" i="1"/>
  <c r="Z301" i="1"/>
  <c r="BN301" i="1"/>
  <c r="Z303" i="1"/>
  <c r="BN303" i="1"/>
  <c r="Z305" i="1"/>
  <c r="BN305" i="1"/>
  <c r="Z309" i="1"/>
  <c r="Z314" i="1" s="1"/>
  <c r="BN309" i="1"/>
  <c r="BP309" i="1"/>
  <c r="Z311" i="1"/>
  <c r="BN311" i="1"/>
  <c r="Z313" i="1"/>
  <c r="BN313" i="1"/>
  <c r="Z317" i="1"/>
  <c r="BN317" i="1"/>
  <c r="BP317" i="1"/>
  <c r="Z319" i="1"/>
  <c r="BN319" i="1"/>
  <c r="Z325" i="1"/>
  <c r="Z327" i="1" s="1"/>
  <c r="BN325" i="1"/>
  <c r="Z331" i="1"/>
  <c r="Z333" i="1" s="1"/>
  <c r="BN331" i="1"/>
  <c r="Z338" i="1"/>
  <c r="Z340" i="1" s="1"/>
  <c r="BN338" i="1"/>
  <c r="Y341" i="1"/>
  <c r="T516" i="1"/>
  <c r="Z346" i="1"/>
  <c r="BN346" i="1"/>
  <c r="Z348" i="1"/>
  <c r="BN348" i="1"/>
  <c r="Z350" i="1"/>
  <c r="BN350" i="1"/>
  <c r="Y353" i="1"/>
  <c r="Z356" i="1"/>
  <c r="BN356" i="1"/>
  <c r="Z360" i="1"/>
  <c r="Z362" i="1" s="1"/>
  <c r="BN360" i="1"/>
  <c r="BP360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406" i="1" l="1"/>
  <c r="Z373" i="1"/>
  <c r="Z352" i="1"/>
  <c r="Z264" i="1"/>
  <c r="Z447" i="1"/>
  <c r="Z203" i="1"/>
  <c r="Y508" i="1"/>
  <c r="Z357" i="1"/>
  <c r="Z256" i="1"/>
  <c r="Z215" i="1"/>
  <c r="Z171" i="1"/>
  <c r="Y510" i="1"/>
  <c r="Y507" i="1"/>
  <c r="Z80" i="1"/>
  <c r="Y509" i="1"/>
  <c r="Z401" i="1"/>
  <c r="Z71" i="1"/>
  <c r="Z65" i="1"/>
  <c r="X509" i="1"/>
  <c r="Z469" i="1"/>
  <c r="Z453" i="1"/>
  <c r="Z478" i="1"/>
  <c r="Z463" i="1"/>
  <c r="Z320" i="1"/>
  <c r="Z306" i="1"/>
  <c r="Z296" i="1"/>
  <c r="Z271" i="1"/>
  <c r="Z418" i="1"/>
  <c r="Z247" i="1"/>
  <c r="Z121" i="1"/>
  <c r="Z114" i="1"/>
  <c r="Z92" i="1"/>
  <c r="Z58" i="1"/>
  <c r="Z44" i="1"/>
  <c r="Y506" i="1"/>
  <c r="Z511" i="1" l="1"/>
</calcChain>
</file>

<file path=xl/sharedStrings.xml><?xml version="1.0" encoding="utf-8"?>
<sst xmlns="http://schemas.openxmlformats.org/spreadsheetml/2006/main" count="2242" uniqueCount="799">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</sst>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7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3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838" t="s">
        <v>0</v>
      </c>
      <c r="E1" s="621"/>
      <c r="F1" s="621"/>
      <c r="G1" s="12" t="s">
        <v>1</v>
      </c>
      <c r="H1" s="838" t="s">
        <v>2</v>
      </c>
      <c r="I1" s="621"/>
      <c r="J1" s="621"/>
      <c r="K1" s="621"/>
      <c r="L1" s="621"/>
      <c r="M1" s="621"/>
      <c r="N1" s="621"/>
      <c r="O1" s="621"/>
      <c r="P1" s="621"/>
      <c r="Q1" s="621"/>
      <c r="R1" s="877" t="s">
        <v>3</v>
      </c>
      <c r="S1" s="621"/>
      <c r="T1" s="6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786" t="s">
        <v>8</v>
      </c>
      <c r="B5" s="657"/>
      <c r="C5" s="625"/>
      <c r="D5" s="672"/>
      <c r="E5" s="674"/>
      <c r="F5" s="636" t="s">
        <v>9</v>
      </c>
      <c r="G5" s="625"/>
      <c r="H5" s="672" t="s">
        <v>798</v>
      </c>
      <c r="I5" s="673"/>
      <c r="J5" s="673"/>
      <c r="K5" s="673"/>
      <c r="L5" s="673"/>
      <c r="M5" s="674"/>
      <c r="N5" s="58"/>
      <c r="P5" s="24" t="s">
        <v>10</v>
      </c>
      <c r="Q5" s="613">
        <v>45897</v>
      </c>
      <c r="R5" s="614"/>
      <c r="T5" s="748" t="s">
        <v>11</v>
      </c>
      <c r="U5" s="573"/>
      <c r="V5" s="750" t="s">
        <v>12</v>
      </c>
      <c r="W5" s="614"/>
      <c r="AB5" s="51"/>
      <c r="AC5" s="51"/>
      <c r="AD5" s="51"/>
      <c r="AE5" s="51"/>
    </row>
    <row r="6" spans="1:32" s="556" customFormat="1" ht="24" customHeight="1" x14ac:dyDescent="0.2">
      <c r="A6" s="786" t="s">
        <v>13</v>
      </c>
      <c r="B6" s="657"/>
      <c r="C6" s="625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614"/>
      <c r="N6" s="59"/>
      <c r="P6" s="24" t="s">
        <v>15</v>
      </c>
      <c r="Q6" s="619" t="str">
        <f>IF(Q5=0," ",CHOOSE(WEEKDAY(Q5,2),"Понедельник","Вторник","Среда","Четверг","Пятница","Суббота","Воскресенье"))</f>
        <v>Четверг</v>
      </c>
      <c r="R6" s="575"/>
      <c r="T6" s="758" t="s">
        <v>16</v>
      </c>
      <c r="U6" s="573"/>
      <c r="V6" s="687" t="s">
        <v>17</v>
      </c>
      <c r="W6" s="688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855" t="str">
        <f>IFERROR(VLOOKUP(DeliveryAddress,Table,3,0),1)</f>
        <v>1</v>
      </c>
      <c r="E7" s="856"/>
      <c r="F7" s="856"/>
      <c r="G7" s="856"/>
      <c r="H7" s="856"/>
      <c r="I7" s="856"/>
      <c r="J7" s="856"/>
      <c r="K7" s="856"/>
      <c r="L7" s="856"/>
      <c r="M7" s="753"/>
      <c r="N7" s="60"/>
      <c r="P7" s="24"/>
      <c r="Q7" s="42"/>
      <c r="R7" s="42"/>
      <c r="T7" s="572"/>
      <c r="U7" s="573"/>
      <c r="V7" s="689"/>
      <c r="W7" s="690"/>
      <c r="AB7" s="51"/>
      <c r="AC7" s="51"/>
      <c r="AD7" s="51"/>
      <c r="AE7" s="51"/>
    </row>
    <row r="8" spans="1:32" s="556" customFormat="1" ht="25.5" customHeight="1" x14ac:dyDescent="0.2">
      <c r="A8" s="585" t="s">
        <v>18</v>
      </c>
      <c r="B8" s="569"/>
      <c r="C8" s="570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752">
        <v>0.5</v>
      </c>
      <c r="R8" s="753"/>
      <c r="T8" s="572"/>
      <c r="U8" s="573"/>
      <c r="V8" s="689"/>
      <c r="W8" s="690"/>
      <c r="AB8" s="51"/>
      <c r="AC8" s="51"/>
      <c r="AD8" s="51"/>
      <c r="AE8" s="51"/>
    </row>
    <row r="9" spans="1:32" s="556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49"/>
      <c r="E9" s="650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734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7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557"/>
      <c r="P9" s="26" t="s">
        <v>21</v>
      </c>
      <c r="Q9" s="815"/>
      <c r="R9" s="640"/>
      <c r="T9" s="572"/>
      <c r="U9" s="573"/>
      <c r="V9" s="691"/>
      <c r="W9" s="692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49"/>
      <c r="E10" s="650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698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59"/>
      <c r="R10" s="760"/>
      <c r="U10" s="24" t="s">
        <v>23</v>
      </c>
      <c r="V10" s="870" t="s">
        <v>24</v>
      </c>
      <c r="W10" s="688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1"/>
      <c r="R11" s="614"/>
      <c r="U11" s="24" t="s">
        <v>27</v>
      </c>
      <c r="V11" s="639" t="s">
        <v>28</v>
      </c>
      <c r="W11" s="640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42" t="s">
        <v>29</v>
      </c>
      <c r="B12" s="657"/>
      <c r="C12" s="657"/>
      <c r="D12" s="657"/>
      <c r="E12" s="657"/>
      <c r="F12" s="657"/>
      <c r="G12" s="657"/>
      <c r="H12" s="657"/>
      <c r="I12" s="657"/>
      <c r="J12" s="657"/>
      <c r="K12" s="657"/>
      <c r="L12" s="657"/>
      <c r="M12" s="625"/>
      <c r="N12" s="62"/>
      <c r="P12" s="24" t="s">
        <v>30</v>
      </c>
      <c r="Q12" s="752"/>
      <c r="R12" s="753"/>
      <c r="S12" s="23"/>
      <c r="U12" s="24"/>
      <c r="V12" s="621"/>
      <c r="W12" s="572"/>
      <c r="AB12" s="51"/>
      <c r="AC12" s="51"/>
      <c r="AD12" s="51"/>
      <c r="AE12" s="51"/>
    </row>
    <row r="13" spans="1:32" s="556" customFormat="1" ht="23.25" customHeight="1" x14ac:dyDescent="0.2">
      <c r="A13" s="742" t="s">
        <v>31</v>
      </c>
      <c r="B13" s="657"/>
      <c r="C13" s="657"/>
      <c r="D13" s="657"/>
      <c r="E13" s="657"/>
      <c r="F13" s="657"/>
      <c r="G13" s="657"/>
      <c r="H13" s="657"/>
      <c r="I13" s="657"/>
      <c r="J13" s="657"/>
      <c r="K13" s="657"/>
      <c r="L13" s="657"/>
      <c r="M13" s="625"/>
      <c r="N13" s="62"/>
      <c r="O13" s="26"/>
      <c r="P13" s="26" t="s">
        <v>32</v>
      </c>
      <c r="Q13" s="639"/>
      <c r="R13" s="6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42" t="s">
        <v>33</v>
      </c>
      <c r="B14" s="657"/>
      <c r="C14" s="657"/>
      <c r="D14" s="657"/>
      <c r="E14" s="657"/>
      <c r="F14" s="657"/>
      <c r="G14" s="657"/>
      <c r="H14" s="657"/>
      <c r="I14" s="657"/>
      <c r="J14" s="657"/>
      <c r="K14" s="657"/>
      <c r="L14" s="657"/>
      <c r="M14" s="6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4" t="s">
        <v>34</v>
      </c>
      <c r="B15" s="657"/>
      <c r="C15" s="657"/>
      <c r="D15" s="657"/>
      <c r="E15" s="657"/>
      <c r="F15" s="657"/>
      <c r="G15" s="657"/>
      <c r="H15" s="657"/>
      <c r="I15" s="657"/>
      <c r="J15" s="657"/>
      <c r="K15" s="657"/>
      <c r="L15" s="657"/>
      <c r="M15" s="625"/>
      <c r="N15" s="63"/>
      <c r="P15" s="811" t="s">
        <v>35</v>
      </c>
      <c r="Q15" s="621"/>
      <c r="R15" s="621"/>
      <c r="S15" s="621"/>
      <c r="T15" s="6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2"/>
      <c r="Q16" s="812"/>
      <c r="R16" s="812"/>
      <c r="S16" s="812"/>
      <c r="T16" s="8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787" t="s">
        <v>38</v>
      </c>
      <c r="D17" s="590" t="s">
        <v>39</v>
      </c>
      <c r="E17" s="591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893"/>
      <c r="R17" s="893"/>
      <c r="S17" s="893"/>
      <c r="T17" s="591"/>
      <c r="U17" s="624" t="s">
        <v>51</v>
      </c>
      <c r="V17" s="625"/>
      <c r="W17" s="590" t="s">
        <v>52</v>
      </c>
      <c r="X17" s="590" t="s">
        <v>53</v>
      </c>
      <c r="Y17" s="722" t="s">
        <v>54</v>
      </c>
      <c r="Z17" s="696" t="s">
        <v>55</v>
      </c>
      <c r="AA17" s="628" t="s">
        <v>56</v>
      </c>
      <c r="AB17" s="628" t="s">
        <v>57</v>
      </c>
      <c r="AC17" s="628" t="s">
        <v>58</v>
      </c>
      <c r="AD17" s="628" t="s">
        <v>59</v>
      </c>
      <c r="AE17" s="629"/>
      <c r="AF17" s="630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592"/>
      <c r="E18" s="593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592"/>
      <c r="Q18" s="894"/>
      <c r="R18" s="894"/>
      <c r="S18" s="894"/>
      <c r="T18" s="593"/>
      <c r="U18" s="67" t="s">
        <v>61</v>
      </c>
      <c r="V18" s="67" t="s">
        <v>62</v>
      </c>
      <c r="W18" s="594"/>
      <c r="X18" s="594"/>
      <c r="Y18" s="723"/>
      <c r="Z18" s="697"/>
      <c r="AA18" s="699"/>
      <c r="AB18" s="699"/>
      <c r="AC18" s="699"/>
      <c r="AD18" s="631"/>
      <c r="AE18" s="632"/>
      <c r="AF18" s="633"/>
      <c r="AG18" s="66"/>
      <c r="BD18" s="65"/>
    </row>
    <row r="19" spans="1:68" ht="27.75" hidden="1" customHeight="1" x14ac:dyDescent="0.2">
      <c r="A19" s="634" t="s">
        <v>63</v>
      </c>
      <c r="B19" s="635"/>
      <c r="C19" s="635"/>
      <c r="D19" s="635"/>
      <c r="E19" s="635"/>
      <c r="F19" s="635"/>
      <c r="G19" s="635"/>
      <c r="H19" s="635"/>
      <c r="I19" s="635"/>
      <c r="J19" s="635"/>
      <c r="K19" s="635"/>
      <c r="L19" s="635"/>
      <c r="M19" s="635"/>
      <c r="N19" s="635"/>
      <c r="O19" s="635"/>
      <c r="P19" s="635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48"/>
      <c r="AB19" s="48"/>
      <c r="AC19" s="48"/>
    </row>
    <row r="20" spans="1:68" ht="16.5" hidden="1" customHeight="1" x14ac:dyDescent="0.25">
      <c r="A20" s="579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hidden="1" customHeight="1" x14ac:dyDescent="0.25">
      <c r="A21" s="580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4">
        <v>4680115886643</v>
      </c>
      <c r="E22" s="575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6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7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7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0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4">
        <v>4680115885912</v>
      </c>
      <c r="E26" s="575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4">
        <v>4607091388237</v>
      </c>
      <c r="E27" s="575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4">
        <v>4680115886230</v>
      </c>
      <c r="E28" s="575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4">
        <v>4680115886247</v>
      </c>
      <c r="E29" s="575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4">
        <v>4680115885905</v>
      </c>
      <c r="E30" s="575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4">
        <v>4607091388244</v>
      </c>
      <c r="E31" s="575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6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6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77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7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0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4">
        <v>4607091388503</v>
      </c>
      <c r="E35" s="575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6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77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7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4" t="s">
        <v>100</v>
      </c>
      <c r="B38" s="635"/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  <c r="O38" s="635"/>
      <c r="P38" s="635"/>
      <c r="Q38" s="635"/>
      <c r="R38" s="635"/>
      <c r="S38" s="635"/>
      <c r="T38" s="635"/>
      <c r="U38" s="635"/>
      <c r="V38" s="635"/>
      <c r="W38" s="635"/>
      <c r="X38" s="635"/>
      <c r="Y38" s="635"/>
      <c r="Z38" s="635"/>
      <c r="AA38" s="48"/>
      <c r="AB38" s="48"/>
      <c r="AC38" s="48"/>
    </row>
    <row r="39" spans="1:68" ht="16.5" hidden="1" customHeight="1" x14ac:dyDescent="0.25">
      <c r="A39" s="579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hidden="1" customHeight="1" x14ac:dyDescent="0.25">
      <c r="A40" s="580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4">
        <v>4607091385670</v>
      </c>
      <c r="E41" s="575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4">
        <v>4607091385687</v>
      </c>
      <c r="E42" s="575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8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74">
        <v>4680115882539</v>
      </c>
      <c r="E43" s="575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6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6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7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hidden="1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77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hidden="1" customHeight="1" x14ac:dyDescent="0.25">
      <c r="A46" s="580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74">
        <v>4680115884915</v>
      </c>
      <c r="E47" s="575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6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77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77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9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hidden="1" customHeight="1" x14ac:dyDescent="0.25">
      <c r="A51" s="580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74">
        <v>4680115885882</v>
      </c>
      <c r="E52" s="575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8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74">
        <v>4680115881426</v>
      </c>
      <c r="E53" s="575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8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3000</v>
      </c>
      <c r="Y53" s="560">
        <f t="shared" si="6"/>
        <v>3002.4</v>
      </c>
      <c r="Z53" s="36">
        <f>IFERROR(IF(Y53=0,"",ROUNDUP(Y53/H53,0)*0.01898),"")</f>
        <v>5.27644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3120.833333333333</v>
      </c>
      <c r="BN53" s="64">
        <f t="shared" si="8"/>
        <v>3123.33</v>
      </c>
      <c r="BO53" s="64">
        <f t="shared" si="9"/>
        <v>4.3402777777777777</v>
      </c>
      <c r="BP53" s="64">
        <f t="shared" si="10"/>
        <v>4.34375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74">
        <v>4680115880283</v>
      </c>
      <c r="E54" s="575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74">
        <v>4680115881525</v>
      </c>
      <c r="E55" s="575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74">
        <v>4680115885899</v>
      </c>
      <c r="E56" s="575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135</v>
      </c>
      <c r="B57" s="54" t="s">
        <v>136</v>
      </c>
      <c r="C57" s="31">
        <v>4301011801</v>
      </c>
      <c r="D57" s="574">
        <v>4680115881419</v>
      </c>
      <c r="E57" s="575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6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6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77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61">
        <f>IFERROR(X52/H52,"0")+IFERROR(X53/H53,"0")+IFERROR(X54/H54,"0")+IFERROR(X55/H55,"0")+IFERROR(X56/H56,"0")+IFERROR(X57/H57,"0")</f>
        <v>277.77777777777777</v>
      </c>
      <c r="Y58" s="561">
        <f>IFERROR(Y52/H52,"0")+IFERROR(Y53/H53,"0")+IFERROR(Y54/H54,"0")+IFERROR(Y55/H55,"0")+IFERROR(Y56/H56,"0")+IFERROR(Y57/H57,"0")</f>
        <v>278</v>
      </c>
      <c r="Z58" s="561">
        <f>IFERROR(IF(Z52="",0,Z52),"0")+IFERROR(IF(Z53="",0,Z53),"0")+IFERROR(IF(Z54="",0,Z54),"0")+IFERROR(IF(Z55="",0,Z55),"0")+IFERROR(IF(Z56="",0,Z56),"0")+IFERROR(IF(Z57="",0,Z57),"0")</f>
        <v>5.27644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77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61">
        <f>IFERROR(SUM(X52:X57),"0")</f>
        <v>3000</v>
      </c>
      <c r="Y59" s="561">
        <f>IFERROR(SUM(Y52:Y57),"0")</f>
        <v>3002.4</v>
      </c>
      <c r="Z59" s="37"/>
      <c r="AA59" s="562"/>
      <c r="AB59" s="562"/>
      <c r="AC59" s="562"/>
    </row>
    <row r="60" spans="1:68" ht="14.25" hidden="1" customHeight="1" x14ac:dyDescent="0.25">
      <c r="A60" s="580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74">
        <v>4680115881440</v>
      </c>
      <c r="E61" s="575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2400</v>
      </c>
      <c r="Y61" s="560">
        <f>IFERROR(IF(X61="",0,CEILING((X61/$H61),1)*$H61),"")</f>
        <v>2408.4</v>
      </c>
      <c r="Z61" s="36">
        <f>IFERROR(IF(Y61=0,"",ROUNDUP(Y61/H61,0)*0.01898),"")</f>
        <v>4.2325400000000002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2496.6666666666665</v>
      </c>
      <c r="BN61" s="64">
        <f>IFERROR(Y61*I61/H61,"0")</f>
        <v>2505.4049999999997</v>
      </c>
      <c r="BO61" s="64">
        <f>IFERROR(1/J61*(X61/H61),"0")</f>
        <v>3.4722222222222219</v>
      </c>
      <c r="BP61" s="64">
        <f>IFERROR(1/J61*(Y61/H61),"0")</f>
        <v>3.484375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74">
        <v>4680115882751</v>
      </c>
      <c r="E62" s="575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74">
        <v>4680115885950</v>
      </c>
      <c r="E63" s="575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4301020296</v>
      </c>
      <c r="D64" s="574">
        <v>4680115881433</v>
      </c>
      <c r="E64" s="575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6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77"/>
      <c r="P65" s="568" t="s">
        <v>71</v>
      </c>
      <c r="Q65" s="569"/>
      <c r="R65" s="569"/>
      <c r="S65" s="569"/>
      <c r="T65" s="569"/>
      <c r="U65" s="569"/>
      <c r="V65" s="570"/>
      <c r="W65" s="37" t="s">
        <v>72</v>
      </c>
      <c r="X65" s="561">
        <f>IFERROR(X61/H61,"0")+IFERROR(X62/H62,"0")+IFERROR(X63/H63,"0")+IFERROR(X64/H64,"0")</f>
        <v>222.2222222222222</v>
      </c>
      <c r="Y65" s="561">
        <f>IFERROR(Y61/H61,"0")+IFERROR(Y62/H62,"0")+IFERROR(Y63/H63,"0")+IFERROR(Y64/H64,"0")</f>
        <v>223</v>
      </c>
      <c r="Z65" s="561">
        <f>IFERROR(IF(Z61="",0,Z61),"0")+IFERROR(IF(Z62="",0,Z62),"0")+IFERROR(IF(Z63="",0,Z63),"0")+IFERROR(IF(Z64="",0,Z64),"0")</f>
        <v>4.2325400000000002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77"/>
      <c r="P66" s="568" t="s">
        <v>71</v>
      </c>
      <c r="Q66" s="569"/>
      <c r="R66" s="569"/>
      <c r="S66" s="569"/>
      <c r="T66" s="569"/>
      <c r="U66" s="569"/>
      <c r="V66" s="570"/>
      <c r="W66" s="37" t="s">
        <v>69</v>
      </c>
      <c r="X66" s="561">
        <f>IFERROR(SUM(X61:X64),"0")</f>
        <v>2400</v>
      </c>
      <c r="Y66" s="561">
        <f>IFERROR(SUM(Y61:Y64),"0")</f>
        <v>2408.4</v>
      </c>
      <c r="Z66" s="37"/>
      <c r="AA66" s="562"/>
      <c r="AB66" s="562"/>
      <c r="AC66" s="562"/>
    </row>
    <row r="67" spans="1:68" ht="14.25" hidden="1" customHeight="1" x14ac:dyDescent="0.25">
      <c r="A67" s="580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74">
        <v>4680115885073</v>
      </c>
      <c r="E68" s="575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74">
        <v>4680115885059</v>
      </c>
      <c r="E69" s="575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74">
        <v>4680115885097</v>
      </c>
      <c r="E70" s="575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5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6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77"/>
      <c r="P71" s="568" t="s">
        <v>71</v>
      </c>
      <c r="Q71" s="569"/>
      <c r="R71" s="569"/>
      <c r="S71" s="569"/>
      <c r="T71" s="569"/>
      <c r="U71" s="569"/>
      <c r="V71" s="570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77"/>
      <c r="P72" s="568" t="s">
        <v>71</v>
      </c>
      <c r="Q72" s="569"/>
      <c r="R72" s="569"/>
      <c r="S72" s="569"/>
      <c r="T72" s="569"/>
      <c r="U72" s="569"/>
      <c r="V72" s="570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0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74">
        <v>4680115881891</v>
      </c>
      <c r="E74" s="575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74">
        <v>4680115885769</v>
      </c>
      <c r="E75" s="575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74">
        <v>4680115884410</v>
      </c>
      <c r="E76" s="575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74">
        <v>4680115884311</v>
      </c>
      <c r="E77" s="575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74">
        <v>4680115885929</v>
      </c>
      <c r="E78" s="575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74">
        <v>4680115884403</v>
      </c>
      <c r="E79" s="575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6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7"/>
      <c r="P80" s="568" t="s">
        <v>71</v>
      </c>
      <c r="Q80" s="569"/>
      <c r="R80" s="569"/>
      <c r="S80" s="569"/>
      <c r="T80" s="569"/>
      <c r="U80" s="569"/>
      <c r="V80" s="570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77"/>
      <c r="P81" s="568" t="s">
        <v>71</v>
      </c>
      <c r="Q81" s="569"/>
      <c r="R81" s="569"/>
      <c r="S81" s="569"/>
      <c r="T81" s="569"/>
      <c r="U81" s="569"/>
      <c r="V81" s="570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0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74">
        <v>4680115881532</v>
      </c>
      <c r="E83" s="575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74">
        <v>4680115881464</v>
      </c>
      <c r="E84" s="575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6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6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7"/>
      <c r="P85" s="568" t="s">
        <v>71</v>
      </c>
      <c r="Q85" s="569"/>
      <c r="R85" s="569"/>
      <c r="S85" s="569"/>
      <c r="T85" s="569"/>
      <c r="U85" s="569"/>
      <c r="V85" s="570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77"/>
      <c r="P86" s="568" t="s">
        <v>71</v>
      </c>
      <c r="Q86" s="569"/>
      <c r="R86" s="569"/>
      <c r="S86" s="569"/>
      <c r="T86" s="569"/>
      <c r="U86" s="569"/>
      <c r="V86" s="570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9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hidden="1" customHeight="1" x14ac:dyDescent="0.25">
      <c r="A88" s="580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hidden="1" customHeight="1" x14ac:dyDescent="0.25">
      <c r="A89" s="54" t="s">
        <v>181</v>
      </c>
      <c r="B89" s="54" t="s">
        <v>182</v>
      </c>
      <c r="C89" s="31">
        <v>4301011468</v>
      </c>
      <c r="D89" s="574">
        <v>4680115881327</v>
      </c>
      <c r="E89" s="575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74">
        <v>4680115881518</v>
      </c>
      <c r="E90" s="575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1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186</v>
      </c>
      <c r="B91" s="54" t="s">
        <v>187</v>
      </c>
      <c r="C91" s="31">
        <v>4301011443</v>
      </c>
      <c r="D91" s="574">
        <v>4680115881303</v>
      </c>
      <c r="E91" s="575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1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6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77"/>
      <c r="P92" s="568" t="s">
        <v>71</v>
      </c>
      <c r="Q92" s="569"/>
      <c r="R92" s="569"/>
      <c r="S92" s="569"/>
      <c r="T92" s="569"/>
      <c r="U92" s="569"/>
      <c r="V92" s="570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77"/>
      <c r="P93" s="568" t="s">
        <v>71</v>
      </c>
      <c r="Q93" s="569"/>
      <c r="R93" s="569"/>
      <c r="S93" s="569"/>
      <c r="T93" s="569"/>
      <c r="U93" s="569"/>
      <c r="V93" s="570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80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hidden="1" customHeight="1" x14ac:dyDescent="0.25">
      <c r="A95" s="54" t="s">
        <v>188</v>
      </c>
      <c r="B95" s="54" t="s">
        <v>189</v>
      </c>
      <c r="C95" s="31">
        <v>4301051712</v>
      </c>
      <c r="D95" s="574">
        <v>4607091386967</v>
      </c>
      <c r="E95" s="575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65" t="s">
        <v>190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74">
        <v>4680115884953</v>
      </c>
      <c r="E96" s="575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74">
        <v>4607091385731</v>
      </c>
      <c r="E97" s="575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195</v>
      </c>
      <c r="B98" s="54" t="s">
        <v>197</v>
      </c>
      <c r="C98" s="31">
        <v>4301052039</v>
      </c>
      <c r="D98" s="574">
        <v>4607091385731</v>
      </c>
      <c r="E98" s="575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7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74">
        <v>4680115880894</v>
      </c>
      <c r="E99" s="575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6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77"/>
      <c r="P100" s="568" t="s">
        <v>71</v>
      </c>
      <c r="Q100" s="569"/>
      <c r="R100" s="569"/>
      <c r="S100" s="569"/>
      <c r="T100" s="569"/>
      <c r="U100" s="569"/>
      <c r="V100" s="570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77"/>
      <c r="P101" s="568" t="s">
        <v>71</v>
      </c>
      <c r="Q101" s="569"/>
      <c r="R101" s="569"/>
      <c r="S101" s="569"/>
      <c r="T101" s="569"/>
      <c r="U101" s="569"/>
      <c r="V101" s="570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79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hidden="1" customHeight="1" x14ac:dyDescent="0.25">
      <c r="A103" s="580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hidden="1" customHeight="1" x14ac:dyDescent="0.25">
      <c r="A104" s="54" t="s">
        <v>203</v>
      </c>
      <c r="B104" s="54" t="s">
        <v>204</v>
      </c>
      <c r="C104" s="31">
        <v>4301011514</v>
      </c>
      <c r="D104" s="574">
        <v>4680115882133</v>
      </c>
      <c r="E104" s="575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74">
        <v>4680115880269</v>
      </c>
      <c r="E105" s="575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74">
        <v>4680115880429</v>
      </c>
      <c r="E106" s="575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74">
        <v>4680115881457</v>
      </c>
      <c r="E107" s="575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6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77"/>
      <c r="P108" s="568" t="s">
        <v>71</v>
      </c>
      <c r="Q108" s="569"/>
      <c r="R108" s="569"/>
      <c r="S108" s="569"/>
      <c r="T108" s="569"/>
      <c r="U108" s="569"/>
      <c r="V108" s="570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77"/>
      <c r="P109" s="568" t="s">
        <v>71</v>
      </c>
      <c r="Q109" s="569"/>
      <c r="R109" s="569"/>
      <c r="S109" s="569"/>
      <c r="T109" s="569"/>
      <c r="U109" s="569"/>
      <c r="V109" s="570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80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74">
        <v>4680115881488</v>
      </c>
      <c r="E111" s="575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4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74">
        <v>4680115882775</v>
      </c>
      <c r="E112" s="575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74">
        <v>4680115880658</v>
      </c>
      <c r="E113" s="575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6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77"/>
      <c r="P114" s="568" t="s">
        <v>71</v>
      </c>
      <c r="Q114" s="569"/>
      <c r="R114" s="569"/>
      <c r="S114" s="569"/>
      <c r="T114" s="569"/>
      <c r="U114" s="569"/>
      <c r="V114" s="570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77"/>
      <c r="P115" s="568" t="s">
        <v>71</v>
      </c>
      <c r="Q115" s="569"/>
      <c r="R115" s="569"/>
      <c r="S115" s="569"/>
      <c r="T115" s="569"/>
      <c r="U115" s="569"/>
      <c r="V115" s="570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0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hidden="1" customHeight="1" x14ac:dyDescent="0.25">
      <c r="A117" s="54" t="s">
        <v>219</v>
      </c>
      <c r="B117" s="54" t="s">
        <v>220</v>
      </c>
      <c r="C117" s="31">
        <v>4301051724</v>
      </c>
      <c r="D117" s="574">
        <v>4607091385168</v>
      </c>
      <c r="E117" s="575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74">
        <v>4607091383256</v>
      </c>
      <c r="E118" s="575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9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4301051721</v>
      </c>
      <c r="D119" s="574">
        <v>4607091385748</v>
      </c>
      <c r="E119" s="575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74">
        <v>4680115884533</v>
      </c>
      <c r="E120" s="575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6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77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77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80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74">
        <v>4680115882652</v>
      </c>
      <c r="E124" s="575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74">
        <v>4680115880238</v>
      </c>
      <c r="E125" s="575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6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77"/>
      <c r="P126" s="568" t="s">
        <v>71</v>
      </c>
      <c r="Q126" s="569"/>
      <c r="R126" s="569"/>
      <c r="S126" s="569"/>
      <c r="T126" s="569"/>
      <c r="U126" s="569"/>
      <c r="V126" s="570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77"/>
      <c r="P127" s="568" t="s">
        <v>71</v>
      </c>
      <c r="Q127" s="569"/>
      <c r="R127" s="569"/>
      <c r="S127" s="569"/>
      <c r="T127" s="569"/>
      <c r="U127" s="569"/>
      <c r="V127" s="570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9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hidden="1" customHeight="1" x14ac:dyDescent="0.25">
      <c r="A129" s="580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hidden="1" customHeight="1" x14ac:dyDescent="0.25">
      <c r="A130" s="54" t="s">
        <v>236</v>
      </c>
      <c r="B130" s="54" t="s">
        <v>237</v>
      </c>
      <c r="C130" s="31">
        <v>4301011562</v>
      </c>
      <c r="D130" s="574">
        <v>4680115882577</v>
      </c>
      <c r="E130" s="575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74">
        <v>4680115882577</v>
      </c>
      <c r="E131" s="575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7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6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77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77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80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hidden="1" customHeight="1" x14ac:dyDescent="0.25">
      <c r="A135" s="54" t="s">
        <v>240</v>
      </c>
      <c r="B135" s="54" t="s">
        <v>241</v>
      </c>
      <c r="C135" s="31">
        <v>4301031235</v>
      </c>
      <c r="D135" s="574">
        <v>4680115883444</v>
      </c>
      <c r="E135" s="575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4301031234</v>
      </c>
      <c r="D136" s="574">
        <v>4680115883444</v>
      </c>
      <c r="E136" s="575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5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6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77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77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0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74">
        <v>4680115882584</v>
      </c>
      <c r="E140" s="575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74">
        <v>4680115882584</v>
      </c>
      <c r="E141" s="575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6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77"/>
      <c r="P142" s="568" t="s">
        <v>71</v>
      </c>
      <c r="Q142" s="569"/>
      <c r="R142" s="569"/>
      <c r="S142" s="569"/>
      <c r="T142" s="569"/>
      <c r="U142" s="569"/>
      <c r="V142" s="570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77"/>
      <c r="P143" s="568" t="s">
        <v>71</v>
      </c>
      <c r="Q143" s="569"/>
      <c r="R143" s="569"/>
      <c r="S143" s="569"/>
      <c r="T143" s="569"/>
      <c r="U143" s="569"/>
      <c r="V143" s="570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9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hidden="1" customHeight="1" x14ac:dyDescent="0.25">
      <c r="A145" s="580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74">
        <v>4607091384604</v>
      </c>
      <c r="E146" s="575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6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77"/>
      <c r="P147" s="568" t="s">
        <v>71</v>
      </c>
      <c r="Q147" s="569"/>
      <c r="R147" s="569"/>
      <c r="S147" s="569"/>
      <c r="T147" s="569"/>
      <c r="U147" s="569"/>
      <c r="V147" s="570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77"/>
      <c r="P148" s="568" t="s">
        <v>71</v>
      </c>
      <c r="Q148" s="569"/>
      <c r="R148" s="569"/>
      <c r="S148" s="569"/>
      <c r="T148" s="569"/>
      <c r="U148" s="569"/>
      <c r="V148" s="570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0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74">
        <v>4607091387667</v>
      </c>
      <c r="E150" s="575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74">
        <v>4607091387636</v>
      </c>
      <c r="E151" s="575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74">
        <v>4607091382426</v>
      </c>
      <c r="E152" s="575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8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6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77"/>
      <c r="P153" s="568" t="s">
        <v>71</v>
      </c>
      <c r="Q153" s="569"/>
      <c r="R153" s="569"/>
      <c r="S153" s="569"/>
      <c r="T153" s="569"/>
      <c r="U153" s="569"/>
      <c r="V153" s="570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7"/>
      <c r="P154" s="568" t="s">
        <v>71</v>
      </c>
      <c r="Q154" s="569"/>
      <c r="R154" s="569"/>
      <c r="S154" s="569"/>
      <c r="T154" s="569"/>
      <c r="U154" s="569"/>
      <c r="V154" s="570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34" t="s">
        <v>259</v>
      </c>
      <c r="B155" s="635"/>
      <c r="C155" s="635"/>
      <c r="D155" s="635"/>
      <c r="E155" s="635"/>
      <c r="F155" s="635"/>
      <c r="G155" s="635"/>
      <c r="H155" s="635"/>
      <c r="I155" s="635"/>
      <c r="J155" s="635"/>
      <c r="K155" s="635"/>
      <c r="L155" s="635"/>
      <c r="M155" s="635"/>
      <c r="N155" s="635"/>
      <c r="O155" s="635"/>
      <c r="P155" s="635"/>
      <c r="Q155" s="635"/>
      <c r="R155" s="635"/>
      <c r="S155" s="635"/>
      <c r="T155" s="635"/>
      <c r="U155" s="635"/>
      <c r="V155" s="635"/>
      <c r="W155" s="635"/>
      <c r="X155" s="635"/>
      <c r="Y155" s="635"/>
      <c r="Z155" s="635"/>
      <c r="AA155" s="48"/>
      <c r="AB155" s="48"/>
      <c r="AC155" s="48"/>
    </row>
    <row r="156" spans="1:68" ht="16.5" hidden="1" customHeight="1" x14ac:dyDescent="0.25">
      <c r="A156" s="579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hidden="1" customHeight="1" x14ac:dyDescent="0.25">
      <c r="A157" s="580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74">
        <v>4680115886223</v>
      </c>
      <c r="E158" s="575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6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77"/>
      <c r="P159" s="568" t="s">
        <v>71</v>
      </c>
      <c r="Q159" s="569"/>
      <c r="R159" s="569"/>
      <c r="S159" s="569"/>
      <c r="T159" s="569"/>
      <c r="U159" s="569"/>
      <c r="V159" s="570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77"/>
      <c r="P160" s="568" t="s">
        <v>71</v>
      </c>
      <c r="Q160" s="569"/>
      <c r="R160" s="569"/>
      <c r="S160" s="569"/>
      <c r="T160" s="569"/>
      <c r="U160" s="569"/>
      <c r="V160" s="570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0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74">
        <v>4680115880993</v>
      </c>
      <c r="E162" s="575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74">
        <v>4680115881761</v>
      </c>
      <c r="E163" s="575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4301031201</v>
      </c>
      <c r="D164" s="574">
        <v>4680115881563</v>
      </c>
      <c r="E164" s="575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74">
        <v>4680115880986</v>
      </c>
      <c r="E165" s="575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74">
        <v>4680115881785</v>
      </c>
      <c r="E166" s="575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74">
        <v>4680115886537</v>
      </c>
      <c r="E167" s="575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9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74">
        <v>4680115881679</v>
      </c>
      <c r="E168" s="575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74">
        <v>4680115880191</v>
      </c>
      <c r="E169" s="575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7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74">
        <v>4680115883963</v>
      </c>
      <c r="E170" s="575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6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77"/>
      <c r="P171" s="568" t="s">
        <v>71</v>
      </c>
      <c r="Q171" s="569"/>
      <c r="R171" s="569"/>
      <c r="S171" s="569"/>
      <c r="T171" s="569"/>
      <c r="U171" s="569"/>
      <c r="V171" s="570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77"/>
      <c r="P172" s="568" t="s">
        <v>71</v>
      </c>
      <c r="Q172" s="569"/>
      <c r="R172" s="569"/>
      <c r="S172" s="569"/>
      <c r="T172" s="569"/>
      <c r="U172" s="569"/>
      <c r="V172" s="570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80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74">
        <v>4680115886780</v>
      </c>
      <c r="E174" s="575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62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74">
        <v>4680115886742</v>
      </c>
      <c r="E175" s="575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68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74">
        <v>4680115886766</v>
      </c>
      <c r="E176" s="575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6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6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77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77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0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74">
        <v>4680115886797</v>
      </c>
      <c r="E180" s="575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79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6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7"/>
      <c r="P181" s="568" t="s">
        <v>71</v>
      </c>
      <c r="Q181" s="569"/>
      <c r="R181" s="569"/>
      <c r="S181" s="569"/>
      <c r="T181" s="569"/>
      <c r="U181" s="569"/>
      <c r="V181" s="570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77"/>
      <c r="P182" s="568" t="s">
        <v>71</v>
      </c>
      <c r="Q182" s="569"/>
      <c r="R182" s="569"/>
      <c r="S182" s="569"/>
      <c r="T182" s="569"/>
      <c r="U182" s="569"/>
      <c r="V182" s="570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9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hidden="1" customHeight="1" x14ac:dyDescent="0.25">
      <c r="A184" s="580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74">
        <v>4680115881402</v>
      </c>
      <c r="E185" s="575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8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74">
        <v>4680115881396</v>
      </c>
      <c r="E186" s="575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6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77"/>
      <c r="P187" s="568" t="s">
        <v>71</v>
      </c>
      <c r="Q187" s="569"/>
      <c r="R187" s="569"/>
      <c r="S187" s="569"/>
      <c r="T187" s="569"/>
      <c r="U187" s="569"/>
      <c r="V187" s="570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77"/>
      <c r="P188" s="568" t="s">
        <v>71</v>
      </c>
      <c r="Q188" s="569"/>
      <c r="R188" s="569"/>
      <c r="S188" s="569"/>
      <c r="T188" s="569"/>
      <c r="U188" s="569"/>
      <c r="V188" s="570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0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74">
        <v>4680115882935</v>
      </c>
      <c r="E190" s="575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74">
        <v>4680115880764</v>
      </c>
      <c r="E191" s="575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6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77"/>
      <c r="P192" s="568" t="s">
        <v>71</v>
      </c>
      <c r="Q192" s="569"/>
      <c r="R192" s="569"/>
      <c r="S192" s="569"/>
      <c r="T192" s="569"/>
      <c r="U192" s="569"/>
      <c r="V192" s="570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77"/>
      <c r="P193" s="568" t="s">
        <v>71</v>
      </c>
      <c r="Q193" s="569"/>
      <c r="R193" s="569"/>
      <c r="S193" s="569"/>
      <c r="T193" s="569"/>
      <c r="U193" s="569"/>
      <c r="V193" s="570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0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hidden="1" customHeight="1" x14ac:dyDescent="0.25">
      <c r="A195" s="54" t="s">
        <v>311</v>
      </c>
      <c r="B195" s="54" t="s">
        <v>312</v>
      </c>
      <c r="C195" s="31">
        <v>4301031224</v>
      </c>
      <c r="D195" s="574">
        <v>4680115882683</v>
      </c>
      <c r="E195" s="575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4301031230</v>
      </c>
      <c r="D196" s="574">
        <v>4680115882690</v>
      </c>
      <c r="E196" s="575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4301031220</v>
      </c>
      <c r="D197" s="574">
        <v>4680115882669</v>
      </c>
      <c r="E197" s="575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74">
        <v>4680115882676</v>
      </c>
      <c r="E198" s="575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4301031223</v>
      </c>
      <c r="D199" s="574">
        <v>4680115884014</v>
      </c>
      <c r="E199" s="575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74">
        <v>4680115884007</v>
      </c>
      <c r="E200" s="575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74">
        <v>4680115884038</v>
      </c>
      <c r="E201" s="575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74">
        <v>4680115884021</v>
      </c>
      <c r="E202" s="575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6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77"/>
      <c r="P203" s="568" t="s">
        <v>71</v>
      </c>
      <c r="Q203" s="569"/>
      <c r="R203" s="569"/>
      <c r="S203" s="569"/>
      <c r="T203" s="569"/>
      <c r="U203" s="569"/>
      <c r="V203" s="570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77"/>
      <c r="P204" s="568" t="s">
        <v>71</v>
      </c>
      <c r="Q204" s="569"/>
      <c r="R204" s="569"/>
      <c r="S204" s="569"/>
      <c r="T204" s="569"/>
      <c r="U204" s="569"/>
      <c r="V204" s="570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80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74">
        <v>4680115881594</v>
      </c>
      <c r="E206" s="575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74">
        <v>4680115881617</v>
      </c>
      <c r="E207" s="575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74">
        <v>4680115880573</v>
      </c>
      <c r="E208" s="575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4301051407</v>
      </c>
      <c r="D209" s="574">
        <v>4680115882195</v>
      </c>
      <c r="E209" s="575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74">
        <v>4680115882607</v>
      </c>
      <c r="E210" s="575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4301051666</v>
      </c>
      <c r="D211" s="574">
        <v>4680115880092</v>
      </c>
      <c r="E211" s="575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74">
        <v>4680115880221</v>
      </c>
      <c r="E212" s="575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74">
        <v>4680115880504</v>
      </c>
      <c r="E213" s="575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9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74">
        <v>4680115882164</v>
      </c>
      <c r="E214" s="575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6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77"/>
      <c r="P215" s="568" t="s">
        <v>71</v>
      </c>
      <c r="Q215" s="569"/>
      <c r="R215" s="569"/>
      <c r="S215" s="569"/>
      <c r="T215" s="569"/>
      <c r="U215" s="569"/>
      <c r="V215" s="570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77"/>
      <c r="P216" s="568" t="s">
        <v>71</v>
      </c>
      <c r="Q216" s="569"/>
      <c r="R216" s="569"/>
      <c r="S216" s="569"/>
      <c r="T216" s="569"/>
      <c r="U216" s="569"/>
      <c r="V216" s="570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80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74">
        <v>4680115880818</v>
      </c>
      <c r="E218" s="575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74">
        <v>4680115880801</v>
      </c>
      <c r="E219" s="575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8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6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7"/>
      <c r="P220" s="568" t="s">
        <v>71</v>
      </c>
      <c r="Q220" s="569"/>
      <c r="R220" s="569"/>
      <c r="S220" s="569"/>
      <c r="T220" s="569"/>
      <c r="U220" s="569"/>
      <c r="V220" s="570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77"/>
      <c r="P221" s="568" t="s">
        <v>71</v>
      </c>
      <c r="Q221" s="569"/>
      <c r="R221" s="569"/>
      <c r="S221" s="569"/>
      <c r="T221" s="569"/>
      <c r="U221" s="569"/>
      <c r="V221" s="570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9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hidden="1" customHeight="1" x14ac:dyDescent="0.25">
      <c r="A223" s="580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74">
        <v>4680115884137</v>
      </c>
      <c r="E224" s="575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74">
        <v>4680115884236</v>
      </c>
      <c r="E225" s="575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74">
        <v>4680115884175</v>
      </c>
      <c r="E226" s="575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74">
        <v>4680115884144</v>
      </c>
      <c r="E227" s="575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74">
        <v>4680115886551</v>
      </c>
      <c r="E228" s="575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74">
        <v>4680115884182</v>
      </c>
      <c r="E229" s="575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74">
        <v>4680115884205</v>
      </c>
      <c r="E230" s="575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6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77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77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0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74">
        <v>4680115885981</v>
      </c>
      <c r="E234" s="575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6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77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77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0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74">
        <v>4680115886803</v>
      </c>
      <c r="E238" s="575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5" t="s">
        <v>386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6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77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77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0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74">
        <v>4680115886704</v>
      </c>
      <c r="E242" s="575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85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74">
        <v>4680115886681</v>
      </c>
      <c r="E243" s="575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606" t="s">
        <v>394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74">
        <v>4680115886735</v>
      </c>
      <c r="E244" s="575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74">
        <v>4680115886728</v>
      </c>
      <c r="E245" s="575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82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74">
        <v>4680115886711</v>
      </c>
      <c r="E246" s="575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79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6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77"/>
      <c r="P247" s="568" t="s">
        <v>71</v>
      </c>
      <c r="Q247" s="569"/>
      <c r="R247" s="569"/>
      <c r="S247" s="569"/>
      <c r="T247" s="569"/>
      <c r="U247" s="569"/>
      <c r="V247" s="570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7"/>
      <c r="P248" s="568" t="s">
        <v>71</v>
      </c>
      <c r="Q248" s="569"/>
      <c r="R248" s="569"/>
      <c r="S248" s="569"/>
      <c r="T248" s="569"/>
      <c r="U248" s="569"/>
      <c r="V248" s="570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9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hidden="1" customHeight="1" x14ac:dyDescent="0.25">
      <c r="A250" s="580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74">
        <v>4680115885837</v>
      </c>
      <c r="E251" s="575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74">
        <v>4680115885806</v>
      </c>
      <c r="E252" s="575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600</v>
      </c>
      <c r="Y252" s="560">
        <f>IFERROR(IF(X252="",0,CEILING((X252/$H252),1)*$H252),"")</f>
        <v>604.80000000000007</v>
      </c>
      <c r="Z252" s="36">
        <f>IFERROR(IF(Y252=0,"",ROUNDUP(Y252/H252,0)*0.01898),"")</f>
        <v>1.06288</v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624.16666666666663</v>
      </c>
      <c r="BN252" s="64">
        <f>IFERROR(Y252*I252/H252,"0")</f>
        <v>629.16000000000008</v>
      </c>
      <c r="BO252" s="64">
        <f>IFERROR(1/J252*(X252/H252),"0")</f>
        <v>0.86805555555555547</v>
      </c>
      <c r="BP252" s="64">
        <f>IFERROR(1/J252*(Y252/H252),"0")</f>
        <v>0.875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74">
        <v>4680115885851</v>
      </c>
      <c r="E253" s="575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3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74">
        <v>4680115885844</v>
      </c>
      <c r="E254" s="575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74">
        <v>4680115885820</v>
      </c>
      <c r="E255" s="575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6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77"/>
      <c r="P256" s="568" t="s">
        <v>71</v>
      </c>
      <c r="Q256" s="569"/>
      <c r="R256" s="569"/>
      <c r="S256" s="569"/>
      <c r="T256" s="569"/>
      <c r="U256" s="569"/>
      <c r="V256" s="570"/>
      <c r="W256" s="37" t="s">
        <v>72</v>
      </c>
      <c r="X256" s="561">
        <f>IFERROR(X251/H251,"0")+IFERROR(X252/H252,"0")+IFERROR(X253/H253,"0")+IFERROR(X254/H254,"0")+IFERROR(X255/H255,"0")</f>
        <v>55.55555555555555</v>
      </c>
      <c r="Y256" s="561">
        <f>IFERROR(Y251/H251,"0")+IFERROR(Y252/H252,"0")+IFERROR(Y253/H253,"0")+IFERROR(Y254/H254,"0")+IFERROR(Y255/H255,"0")</f>
        <v>56</v>
      </c>
      <c r="Z256" s="561">
        <f>IFERROR(IF(Z251="",0,Z251),"0")+IFERROR(IF(Z252="",0,Z252),"0")+IFERROR(IF(Z253="",0,Z253),"0")+IFERROR(IF(Z254="",0,Z254),"0")+IFERROR(IF(Z255="",0,Z255),"0")</f>
        <v>1.06288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7"/>
      <c r="P257" s="568" t="s">
        <v>71</v>
      </c>
      <c r="Q257" s="569"/>
      <c r="R257" s="569"/>
      <c r="S257" s="569"/>
      <c r="T257" s="569"/>
      <c r="U257" s="569"/>
      <c r="V257" s="570"/>
      <c r="W257" s="37" t="s">
        <v>69</v>
      </c>
      <c r="X257" s="561">
        <f>IFERROR(SUM(X251:X255),"0")</f>
        <v>600</v>
      </c>
      <c r="Y257" s="561">
        <f>IFERROR(SUM(Y251:Y255),"0")</f>
        <v>604.80000000000007</v>
      </c>
      <c r="Z257" s="37"/>
      <c r="AA257" s="562"/>
      <c r="AB257" s="562"/>
      <c r="AC257" s="562"/>
    </row>
    <row r="258" spans="1:68" ht="16.5" hidden="1" customHeight="1" x14ac:dyDescent="0.25">
      <c r="A258" s="579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hidden="1" customHeight="1" x14ac:dyDescent="0.25">
      <c r="A259" s="580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74">
        <v>4607091383423</v>
      </c>
      <c r="E260" s="575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74">
        <v>4680115886957</v>
      </c>
      <c r="E261" s="575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17" t="s">
        <v>422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4">
        <v>4680115885660</v>
      </c>
      <c r="E262" s="575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7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4">
        <v>4680115886773</v>
      </c>
      <c r="E263" s="575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98" t="s">
        <v>429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6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77"/>
      <c r="P264" s="568" t="s">
        <v>71</v>
      </c>
      <c r="Q264" s="569"/>
      <c r="R264" s="569"/>
      <c r="S264" s="569"/>
      <c r="T264" s="569"/>
      <c r="U264" s="569"/>
      <c r="V264" s="570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7"/>
      <c r="P265" s="568" t="s">
        <v>71</v>
      </c>
      <c r="Q265" s="569"/>
      <c r="R265" s="569"/>
      <c r="S265" s="569"/>
      <c r="T265" s="569"/>
      <c r="U265" s="569"/>
      <c r="V265" s="570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9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hidden="1" customHeight="1" x14ac:dyDescent="0.25">
      <c r="A267" s="580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4">
        <v>4680115886186</v>
      </c>
      <c r="E268" s="575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74">
        <v>4680115881228</v>
      </c>
      <c r="E269" s="575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68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74">
        <v>4680115881211</v>
      </c>
      <c r="E270" s="575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6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77"/>
      <c r="P271" s="568" t="s">
        <v>71</v>
      </c>
      <c r="Q271" s="569"/>
      <c r="R271" s="569"/>
      <c r="S271" s="569"/>
      <c r="T271" s="569"/>
      <c r="U271" s="569"/>
      <c r="V271" s="570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7"/>
      <c r="P272" s="568" t="s">
        <v>71</v>
      </c>
      <c r="Q272" s="569"/>
      <c r="R272" s="569"/>
      <c r="S272" s="569"/>
      <c r="T272" s="569"/>
      <c r="U272" s="569"/>
      <c r="V272" s="570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9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hidden="1" customHeight="1" x14ac:dyDescent="0.25">
      <c r="A274" s="580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4">
        <v>4680115880344</v>
      </c>
      <c r="E275" s="575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6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77"/>
      <c r="P276" s="568" t="s">
        <v>71</v>
      </c>
      <c r="Q276" s="569"/>
      <c r="R276" s="569"/>
      <c r="S276" s="569"/>
      <c r="T276" s="569"/>
      <c r="U276" s="569"/>
      <c r="V276" s="570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77"/>
      <c r="P277" s="568" t="s">
        <v>71</v>
      </c>
      <c r="Q277" s="569"/>
      <c r="R277" s="569"/>
      <c r="S277" s="569"/>
      <c r="T277" s="569"/>
      <c r="U277" s="569"/>
      <c r="V277" s="570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0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4">
        <v>4680115884618</v>
      </c>
      <c r="E279" s="575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0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6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77"/>
      <c r="P280" s="568" t="s">
        <v>71</v>
      </c>
      <c r="Q280" s="569"/>
      <c r="R280" s="569"/>
      <c r="S280" s="569"/>
      <c r="T280" s="569"/>
      <c r="U280" s="569"/>
      <c r="V280" s="570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7"/>
      <c r="P281" s="568" t="s">
        <v>71</v>
      </c>
      <c r="Q281" s="569"/>
      <c r="R281" s="569"/>
      <c r="S281" s="569"/>
      <c r="T281" s="569"/>
      <c r="U281" s="569"/>
      <c r="V281" s="570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9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hidden="1" customHeight="1" x14ac:dyDescent="0.25">
      <c r="A283" s="580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4">
        <v>4680115883703</v>
      </c>
      <c r="E284" s="575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78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6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77"/>
      <c r="P285" s="568" t="s">
        <v>71</v>
      </c>
      <c r="Q285" s="569"/>
      <c r="R285" s="569"/>
      <c r="S285" s="569"/>
      <c r="T285" s="569"/>
      <c r="U285" s="569"/>
      <c r="V285" s="570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7"/>
      <c r="P286" s="568" t="s">
        <v>71</v>
      </c>
      <c r="Q286" s="569"/>
      <c r="R286" s="569"/>
      <c r="S286" s="569"/>
      <c r="T286" s="569"/>
      <c r="U286" s="569"/>
      <c r="V286" s="570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9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hidden="1" customHeight="1" x14ac:dyDescent="0.25">
      <c r="A288" s="580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74">
        <v>4607091386004</v>
      </c>
      <c r="E289" s="575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0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74">
        <v>4680115885615</v>
      </c>
      <c r="E290" s="575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74">
        <v>4680115885554</v>
      </c>
      <c r="E291" s="575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61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74">
        <v>4680115885554</v>
      </c>
      <c r="E292" s="575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60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74">
        <v>4680115885646</v>
      </c>
      <c r="E293" s="575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6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74">
        <v>4680115885622</v>
      </c>
      <c r="E294" s="575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74">
        <v>4680115885608</v>
      </c>
      <c r="E295" s="575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6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76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77"/>
      <c r="P296" s="568" t="s">
        <v>71</v>
      </c>
      <c r="Q296" s="569"/>
      <c r="R296" s="569"/>
      <c r="S296" s="569"/>
      <c r="T296" s="569"/>
      <c r="U296" s="569"/>
      <c r="V296" s="570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77"/>
      <c r="P297" s="568" t="s">
        <v>71</v>
      </c>
      <c r="Q297" s="569"/>
      <c r="R297" s="569"/>
      <c r="S297" s="569"/>
      <c r="T297" s="569"/>
      <c r="U297" s="569"/>
      <c r="V297" s="570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80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hidden="1" customHeight="1" x14ac:dyDescent="0.25">
      <c r="A299" s="54" t="s">
        <v>474</v>
      </c>
      <c r="B299" s="54" t="s">
        <v>475</v>
      </c>
      <c r="C299" s="31">
        <v>4301030878</v>
      </c>
      <c r="D299" s="574">
        <v>4607091387193</v>
      </c>
      <c r="E299" s="575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4301031153</v>
      </c>
      <c r="D300" s="574">
        <v>4607091387230</v>
      </c>
      <c r="E300" s="575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7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74">
        <v>4607091387292</v>
      </c>
      <c r="E301" s="575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6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74">
        <v>4607091387285</v>
      </c>
      <c r="E302" s="575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74">
        <v>4607091389845</v>
      </c>
      <c r="E303" s="575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83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74">
        <v>4680115882881</v>
      </c>
      <c r="E304" s="575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74">
        <v>4607091383836</v>
      </c>
      <c r="E305" s="575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hidden="1" x14ac:dyDescent="0.2">
      <c r="A306" s="576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77"/>
      <c r="P306" s="568" t="s">
        <v>71</v>
      </c>
      <c r="Q306" s="569"/>
      <c r="R306" s="569"/>
      <c r="S306" s="569"/>
      <c r="T306" s="569"/>
      <c r="U306" s="569"/>
      <c r="V306" s="570"/>
      <c r="W306" s="37" t="s">
        <v>72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hidden="1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77"/>
      <c r="P307" s="568" t="s">
        <v>71</v>
      </c>
      <c r="Q307" s="569"/>
      <c r="R307" s="569"/>
      <c r="S307" s="569"/>
      <c r="T307" s="569"/>
      <c r="U307" s="569"/>
      <c r="V307" s="570"/>
      <c r="W307" s="37" t="s">
        <v>69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hidden="1" customHeight="1" x14ac:dyDescent="0.25">
      <c r="A308" s="580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hidden="1" customHeight="1" x14ac:dyDescent="0.25">
      <c r="A309" s="54" t="s">
        <v>493</v>
      </c>
      <c r="B309" s="54" t="s">
        <v>494</v>
      </c>
      <c r="C309" s="31">
        <v>4301051100</v>
      </c>
      <c r="D309" s="574">
        <v>4607091387766</v>
      </c>
      <c r="E309" s="575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8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74">
        <v>4607091387957</v>
      </c>
      <c r="E310" s="575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74">
        <v>4607091387964</v>
      </c>
      <c r="E311" s="575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74">
        <v>4680115884588</v>
      </c>
      <c r="E312" s="575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8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74">
        <v>4607091387513</v>
      </c>
      <c r="E313" s="575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76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77"/>
      <c r="P314" s="568" t="s">
        <v>71</v>
      </c>
      <c r="Q314" s="569"/>
      <c r="R314" s="569"/>
      <c r="S314" s="569"/>
      <c r="T314" s="569"/>
      <c r="U314" s="569"/>
      <c r="V314" s="570"/>
      <c r="W314" s="37" t="s">
        <v>72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hidden="1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77"/>
      <c r="P315" s="568" t="s">
        <v>71</v>
      </c>
      <c r="Q315" s="569"/>
      <c r="R315" s="569"/>
      <c r="S315" s="569"/>
      <c r="T315" s="569"/>
      <c r="U315" s="569"/>
      <c r="V315" s="570"/>
      <c r="W315" s="37" t="s">
        <v>69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hidden="1" customHeight="1" x14ac:dyDescent="0.25">
      <c r="A316" s="580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74">
        <v>4607091380880</v>
      </c>
      <c r="E317" s="575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511</v>
      </c>
      <c r="B318" s="54" t="s">
        <v>512</v>
      </c>
      <c r="C318" s="31">
        <v>4301060406</v>
      </c>
      <c r="D318" s="574">
        <v>4607091384482</v>
      </c>
      <c r="E318" s="575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74">
        <v>4607091380897</v>
      </c>
      <c r="E319" s="575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62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76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77"/>
      <c r="P320" s="568" t="s">
        <v>71</v>
      </c>
      <c r="Q320" s="569"/>
      <c r="R320" s="569"/>
      <c r="S320" s="569"/>
      <c r="T320" s="569"/>
      <c r="U320" s="569"/>
      <c r="V320" s="570"/>
      <c r="W320" s="37" t="s">
        <v>72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77"/>
      <c r="P321" s="568" t="s">
        <v>71</v>
      </c>
      <c r="Q321" s="569"/>
      <c r="R321" s="569"/>
      <c r="S321" s="569"/>
      <c r="T321" s="569"/>
      <c r="U321" s="569"/>
      <c r="V321" s="570"/>
      <c r="W321" s="37" t="s">
        <v>69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80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74">
        <v>4607091388381</v>
      </c>
      <c r="E323" s="575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55" t="s">
        <v>519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74">
        <v>4607091388374</v>
      </c>
      <c r="E324" s="575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64" t="s">
        <v>523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74">
        <v>4607091383102</v>
      </c>
      <c r="E325" s="575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1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74">
        <v>4607091388404</v>
      </c>
      <c r="E326" s="575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8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6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77"/>
      <c r="P327" s="568" t="s">
        <v>71</v>
      </c>
      <c r="Q327" s="569"/>
      <c r="R327" s="569"/>
      <c r="S327" s="569"/>
      <c r="T327" s="569"/>
      <c r="U327" s="569"/>
      <c r="V327" s="570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77"/>
      <c r="P328" s="568" t="s">
        <v>71</v>
      </c>
      <c r="Q328" s="569"/>
      <c r="R328" s="569"/>
      <c r="S328" s="569"/>
      <c r="T328" s="569"/>
      <c r="U328" s="569"/>
      <c r="V328" s="570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0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74">
        <v>4680115881808</v>
      </c>
      <c r="E330" s="575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74">
        <v>4680115881822</v>
      </c>
      <c r="E331" s="575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8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74">
        <v>4680115880016</v>
      </c>
      <c r="E332" s="575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6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7"/>
      <c r="P333" s="568" t="s">
        <v>71</v>
      </c>
      <c r="Q333" s="569"/>
      <c r="R333" s="569"/>
      <c r="S333" s="569"/>
      <c r="T333" s="569"/>
      <c r="U333" s="569"/>
      <c r="V333" s="570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77"/>
      <c r="P334" s="568" t="s">
        <v>71</v>
      </c>
      <c r="Q334" s="569"/>
      <c r="R334" s="569"/>
      <c r="S334" s="569"/>
      <c r="T334" s="569"/>
      <c r="U334" s="569"/>
      <c r="V334" s="570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9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hidden="1" customHeight="1" x14ac:dyDescent="0.25">
      <c r="A336" s="580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74">
        <v>4607091387919</v>
      </c>
      <c r="E337" s="575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8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74">
        <v>4680115883604</v>
      </c>
      <c r="E338" s="575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74">
        <v>4680115883567</v>
      </c>
      <c r="E339" s="575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76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77"/>
      <c r="P340" s="568" t="s">
        <v>71</v>
      </c>
      <c r="Q340" s="569"/>
      <c r="R340" s="569"/>
      <c r="S340" s="569"/>
      <c r="T340" s="569"/>
      <c r="U340" s="569"/>
      <c r="V340" s="570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7"/>
      <c r="P341" s="568" t="s">
        <v>71</v>
      </c>
      <c r="Q341" s="569"/>
      <c r="R341" s="569"/>
      <c r="S341" s="569"/>
      <c r="T341" s="569"/>
      <c r="U341" s="569"/>
      <c r="V341" s="570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34" t="s">
        <v>548</v>
      </c>
      <c r="B342" s="635"/>
      <c r="C342" s="635"/>
      <c r="D342" s="635"/>
      <c r="E342" s="635"/>
      <c r="F342" s="635"/>
      <c r="G342" s="635"/>
      <c r="H342" s="635"/>
      <c r="I342" s="635"/>
      <c r="J342" s="635"/>
      <c r="K342" s="635"/>
      <c r="L342" s="635"/>
      <c r="M342" s="635"/>
      <c r="N342" s="635"/>
      <c r="O342" s="635"/>
      <c r="P342" s="635"/>
      <c r="Q342" s="635"/>
      <c r="R342" s="635"/>
      <c r="S342" s="635"/>
      <c r="T342" s="635"/>
      <c r="U342" s="635"/>
      <c r="V342" s="635"/>
      <c r="W342" s="635"/>
      <c r="X342" s="635"/>
      <c r="Y342" s="635"/>
      <c r="Z342" s="635"/>
      <c r="AA342" s="48"/>
      <c r="AB342" s="48"/>
      <c r="AC342" s="48"/>
    </row>
    <row r="343" spans="1:68" ht="16.5" hidden="1" customHeight="1" x14ac:dyDescent="0.25">
      <c r="A343" s="579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hidden="1" customHeight="1" x14ac:dyDescent="0.25">
      <c r="A344" s="580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4">
        <v>4680115884847</v>
      </c>
      <c r="E345" s="575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2000</v>
      </c>
      <c r="Y345" s="560">
        <f t="shared" ref="Y345:Y351" si="47">IFERROR(IF(X345="",0,CEILING((X345/$H345),1)*$H345),"")</f>
        <v>2010</v>
      </c>
      <c r="Z345" s="36">
        <f>IFERROR(IF(Y345=0,"",ROUNDUP(Y345/H345,0)*0.02175),"")</f>
        <v>2.9144999999999999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2064</v>
      </c>
      <c r="BN345" s="64">
        <f t="shared" ref="BN345:BN351" si="49">IFERROR(Y345*I345/H345,"0")</f>
        <v>2074.3200000000002</v>
      </c>
      <c r="BO345" s="64">
        <f t="shared" ref="BO345:BO351" si="50">IFERROR(1/J345*(X345/H345),"0")</f>
        <v>2.7777777777777777</v>
      </c>
      <c r="BP345" s="64">
        <f t="shared" ref="BP345:BP351" si="51">IFERROR(1/J345*(Y345/H345),"0")</f>
        <v>2.7916666666666665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4">
        <v>4680115884854</v>
      </c>
      <c r="E346" s="575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6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3000</v>
      </c>
      <c r="Y346" s="560">
        <f t="shared" si="47"/>
        <v>3000</v>
      </c>
      <c r="Z346" s="36">
        <f>IFERROR(IF(Y346=0,"",ROUNDUP(Y346/H346,0)*0.02175),"")</f>
        <v>4.3499999999999996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3096</v>
      </c>
      <c r="BN346" s="64">
        <f t="shared" si="49"/>
        <v>3096</v>
      </c>
      <c r="BO346" s="64">
        <f t="shared" si="50"/>
        <v>4.1666666666666661</v>
      </c>
      <c r="BP346" s="64">
        <f t="shared" si="51"/>
        <v>4.1666666666666661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4">
        <v>4607091383997</v>
      </c>
      <c r="E347" s="575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6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4000</v>
      </c>
      <c r="Y347" s="560">
        <f t="shared" si="47"/>
        <v>4005</v>
      </c>
      <c r="Z347" s="36">
        <f>IFERROR(IF(Y347=0,"",ROUNDUP(Y347/H347,0)*0.02175),"")</f>
        <v>5.8072499999999998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4128</v>
      </c>
      <c r="BN347" s="64">
        <f t="shared" si="49"/>
        <v>4133.16</v>
      </c>
      <c r="BO347" s="64">
        <f t="shared" si="50"/>
        <v>5.5555555555555554</v>
      </c>
      <c r="BP347" s="64">
        <f t="shared" si="51"/>
        <v>5.5625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74">
        <v>4680115884830</v>
      </c>
      <c r="E348" s="575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6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74">
        <v>4680115882638</v>
      </c>
      <c r="E349" s="575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65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74">
        <v>4680115884922</v>
      </c>
      <c r="E350" s="575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74">
        <v>4680115884861</v>
      </c>
      <c r="E351" s="575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6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77"/>
      <c r="P352" s="568" t="s">
        <v>71</v>
      </c>
      <c r="Q352" s="569"/>
      <c r="R352" s="569"/>
      <c r="S352" s="569"/>
      <c r="T352" s="569"/>
      <c r="U352" s="569"/>
      <c r="V352" s="570"/>
      <c r="W352" s="37" t="s">
        <v>72</v>
      </c>
      <c r="X352" s="561">
        <f>IFERROR(X345/H345,"0")+IFERROR(X346/H346,"0")+IFERROR(X347/H347,"0")+IFERROR(X348/H348,"0")+IFERROR(X349/H349,"0")+IFERROR(X350/H350,"0")+IFERROR(X351/H351,"0")</f>
        <v>600</v>
      </c>
      <c r="Y352" s="561">
        <f>IFERROR(Y345/H345,"0")+IFERROR(Y346/H346,"0")+IFERROR(Y347/H347,"0")+IFERROR(Y348/H348,"0")+IFERROR(Y349/H349,"0")+IFERROR(Y350/H350,"0")+IFERROR(Y351/H351,"0")</f>
        <v>601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13.07175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77"/>
      <c r="P353" s="568" t="s">
        <v>71</v>
      </c>
      <c r="Q353" s="569"/>
      <c r="R353" s="569"/>
      <c r="S353" s="569"/>
      <c r="T353" s="569"/>
      <c r="U353" s="569"/>
      <c r="V353" s="570"/>
      <c r="W353" s="37" t="s">
        <v>69</v>
      </c>
      <c r="X353" s="561">
        <f>IFERROR(SUM(X345:X351),"0")</f>
        <v>9000</v>
      </c>
      <c r="Y353" s="561">
        <f>IFERROR(SUM(Y345:Y351),"0")</f>
        <v>9015</v>
      </c>
      <c r="Z353" s="37"/>
      <c r="AA353" s="562"/>
      <c r="AB353" s="562"/>
      <c r="AC353" s="562"/>
    </row>
    <row r="354" spans="1:68" ht="14.25" hidden="1" customHeight="1" x14ac:dyDescent="0.25">
      <c r="A354" s="580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4">
        <v>4607091383980</v>
      </c>
      <c r="E355" s="575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6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3000</v>
      </c>
      <c r="Y355" s="560">
        <f>IFERROR(IF(X355="",0,CEILING((X355/$H355),1)*$H355),"")</f>
        <v>3000</v>
      </c>
      <c r="Z355" s="36">
        <f>IFERROR(IF(Y355=0,"",ROUNDUP(Y355/H355,0)*0.02175),"")</f>
        <v>4.3499999999999996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3096</v>
      </c>
      <c r="BN355" s="64">
        <f>IFERROR(Y355*I355/H355,"0")</f>
        <v>3096</v>
      </c>
      <c r="BO355" s="64">
        <f>IFERROR(1/J355*(X355/H355),"0")</f>
        <v>4.1666666666666661</v>
      </c>
      <c r="BP355" s="64">
        <f>IFERROR(1/J355*(Y355/H355),"0")</f>
        <v>4.1666666666666661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74">
        <v>4607091384178</v>
      </c>
      <c r="E356" s="575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6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77"/>
      <c r="P357" s="568" t="s">
        <v>71</v>
      </c>
      <c r="Q357" s="569"/>
      <c r="R357" s="569"/>
      <c r="S357" s="569"/>
      <c r="T357" s="569"/>
      <c r="U357" s="569"/>
      <c r="V357" s="570"/>
      <c r="W357" s="37" t="s">
        <v>72</v>
      </c>
      <c r="X357" s="561">
        <f>IFERROR(X355/H355,"0")+IFERROR(X356/H356,"0")</f>
        <v>200</v>
      </c>
      <c r="Y357" s="561">
        <f>IFERROR(Y355/H355,"0")+IFERROR(Y356/H356,"0")</f>
        <v>200</v>
      </c>
      <c r="Z357" s="561">
        <f>IFERROR(IF(Z355="",0,Z355),"0")+IFERROR(IF(Z356="",0,Z356),"0")</f>
        <v>4.3499999999999996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77"/>
      <c r="P358" s="568" t="s">
        <v>71</v>
      </c>
      <c r="Q358" s="569"/>
      <c r="R358" s="569"/>
      <c r="S358" s="569"/>
      <c r="T358" s="569"/>
      <c r="U358" s="569"/>
      <c r="V358" s="570"/>
      <c r="W358" s="37" t="s">
        <v>69</v>
      </c>
      <c r="X358" s="561">
        <f>IFERROR(SUM(X355:X356),"0")</f>
        <v>3000</v>
      </c>
      <c r="Y358" s="561">
        <f>IFERROR(SUM(Y355:Y356),"0")</f>
        <v>3000</v>
      </c>
      <c r="Z358" s="37"/>
      <c r="AA358" s="562"/>
      <c r="AB358" s="562"/>
      <c r="AC358" s="562"/>
    </row>
    <row r="359" spans="1:68" ht="14.25" hidden="1" customHeight="1" x14ac:dyDescent="0.25">
      <c r="A359" s="580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74">
        <v>4607091383928</v>
      </c>
      <c r="E360" s="575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8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74">
        <v>4607091384260</v>
      </c>
      <c r="E361" s="575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5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6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77"/>
      <c r="P362" s="568" t="s">
        <v>71</v>
      </c>
      <c r="Q362" s="569"/>
      <c r="R362" s="569"/>
      <c r="S362" s="569"/>
      <c r="T362" s="569"/>
      <c r="U362" s="569"/>
      <c r="V362" s="570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77"/>
      <c r="P363" s="568" t="s">
        <v>71</v>
      </c>
      <c r="Q363" s="569"/>
      <c r="R363" s="569"/>
      <c r="S363" s="569"/>
      <c r="T363" s="569"/>
      <c r="U363" s="569"/>
      <c r="V363" s="570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0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74">
        <v>4607091384673</v>
      </c>
      <c r="E365" s="575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56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6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7"/>
      <c r="P366" s="568" t="s">
        <v>71</v>
      </c>
      <c r="Q366" s="569"/>
      <c r="R366" s="569"/>
      <c r="S366" s="569"/>
      <c r="T366" s="569"/>
      <c r="U366" s="569"/>
      <c r="V366" s="570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77"/>
      <c r="P367" s="568" t="s">
        <v>71</v>
      </c>
      <c r="Q367" s="569"/>
      <c r="R367" s="569"/>
      <c r="S367" s="569"/>
      <c r="T367" s="569"/>
      <c r="U367" s="569"/>
      <c r="V367" s="570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9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hidden="1" customHeight="1" x14ac:dyDescent="0.25">
      <c r="A369" s="580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74">
        <v>4680115881907</v>
      </c>
      <c r="E370" s="575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6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4301011875</v>
      </c>
      <c r="D371" s="574">
        <v>4680115884885</v>
      </c>
      <c r="E371" s="575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7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4301011871</v>
      </c>
      <c r="D372" s="574">
        <v>4680115884908</v>
      </c>
      <c r="E372" s="575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6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77"/>
      <c r="P373" s="568" t="s">
        <v>71</v>
      </c>
      <c r="Q373" s="569"/>
      <c r="R373" s="569"/>
      <c r="S373" s="569"/>
      <c r="T373" s="569"/>
      <c r="U373" s="569"/>
      <c r="V373" s="570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77"/>
      <c r="P374" s="568" t="s">
        <v>71</v>
      </c>
      <c r="Q374" s="569"/>
      <c r="R374" s="569"/>
      <c r="S374" s="569"/>
      <c r="T374" s="569"/>
      <c r="U374" s="569"/>
      <c r="V374" s="570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0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hidden="1" customHeight="1" x14ac:dyDescent="0.25">
      <c r="A376" s="54" t="s">
        <v>592</v>
      </c>
      <c r="B376" s="54" t="s">
        <v>593</v>
      </c>
      <c r="C376" s="31">
        <v>4301031303</v>
      </c>
      <c r="D376" s="574">
        <v>4607091384802</v>
      </c>
      <c r="E376" s="575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8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6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77"/>
      <c r="P377" s="568" t="s">
        <v>71</v>
      </c>
      <c r="Q377" s="569"/>
      <c r="R377" s="569"/>
      <c r="S377" s="569"/>
      <c r="T377" s="569"/>
      <c r="U377" s="569"/>
      <c r="V377" s="570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77"/>
      <c r="P378" s="568" t="s">
        <v>71</v>
      </c>
      <c r="Q378" s="569"/>
      <c r="R378" s="569"/>
      <c r="S378" s="569"/>
      <c r="T378" s="569"/>
      <c r="U378" s="569"/>
      <c r="V378" s="570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0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hidden="1" customHeight="1" x14ac:dyDescent="0.25">
      <c r="A380" s="54" t="s">
        <v>595</v>
      </c>
      <c r="B380" s="54" t="s">
        <v>596</v>
      </c>
      <c r="C380" s="31">
        <v>4301051899</v>
      </c>
      <c r="D380" s="574">
        <v>4607091384246</v>
      </c>
      <c r="E380" s="575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598</v>
      </c>
      <c r="B381" s="54" t="s">
        <v>599</v>
      </c>
      <c r="C381" s="31">
        <v>4301051660</v>
      </c>
      <c r="D381" s="574">
        <v>4607091384253</v>
      </c>
      <c r="E381" s="575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6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77"/>
      <c r="P382" s="568" t="s">
        <v>71</v>
      </c>
      <c r="Q382" s="569"/>
      <c r="R382" s="569"/>
      <c r="S382" s="569"/>
      <c r="T382" s="569"/>
      <c r="U382" s="569"/>
      <c r="V382" s="570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77"/>
      <c r="P383" s="568" t="s">
        <v>71</v>
      </c>
      <c r="Q383" s="569"/>
      <c r="R383" s="569"/>
      <c r="S383" s="569"/>
      <c r="T383" s="569"/>
      <c r="U383" s="569"/>
      <c r="V383" s="570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80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74">
        <v>4607091389357</v>
      </c>
      <c r="E385" s="575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58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6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77"/>
      <c r="P386" s="568" t="s">
        <v>71</v>
      </c>
      <c r="Q386" s="569"/>
      <c r="R386" s="569"/>
      <c r="S386" s="569"/>
      <c r="T386" s="569"/>
      <c r="U386" s="569"/>
      <c r="V386" s="570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7"/>
      <c r="P387" s="568" t="s">
        <v>71</v>
      </c>
      <c r="Q387" s="569"/>
      <c r="R387" s="569"/>
      <c r="S387" s="569"/>
      <c r="T387" s="569"/>
      <c r="U387" s="569"/>
      <c r="V387" s="570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4" t="s">
        <v>603</v>
      </c>
      <c r="B388" s="635"/>
      <c r="C388" s="635"/>
      <c r="D388" s="635"/>
      <c r="E388" s="635"/>
      <c r="F388" s="635"/>
      <c r="G388" s="635"/>
      <c r="H388" s="635"/>
      <c r="I388" s="635"/>
      <c r="J388" s="635"/>
      <c r="K388" s="635"/>
      <c r="L388" s="635"/>
      <c r="M388" s="635"/>
      <c r="N388" s="635"/>
      <c r="O388" s="635"/>
      <c r="P388" s="635"/>
      <c r="Q388" s="635"/>
      <c r="R388" s="635"/>
      <c r="S388" s="635"/>
      <c r="T388" s="635"/>
      <c r="U388" s="635"/>
      <c r="V388" s="635"/>
      <c r="W388" s="635"/>
      <c r="X388" s="635"/>
      <c r="Y388" s="635"/>
      <c r="Z388" s="635"/>
      <c r="AA388" s="48"/>
      <c r="AB388" s="48"/>
      <c r="AC388" s="48"/>
    </row>
    <row r="389" spans="1:68" ht="16.5" hidden="1" customHeight="1" x14ac:dyDescent="0.25">
      <c r="A389" s="579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hidden="1" customHeight="1" x14ac:dyDescent="0.25">
      <c r="A390" s="580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hidden="1" customHeight="1" x14ac:dyDescent="0.25">
      <c r="A391" s="54" t="s">
        <v>605</v>
      </c>
      <c r="B391" s="54" t="s">
        <v>606</v>
      </c>
      <c r="C391" s="31">
        <v>4301031405</v>
      </c>
      <c r="D391" s="574">
        <v>4680115886100</v>
      </c>
      <c r="E391" s="575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9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74">
        <v>4680115886117</v>
      </c>
      <c r="E392" s="575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8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608</v>
      </c>
      <c r="B393" s="54" t="s">
        <v>611</v>
      </c>
      <c r="C393" s="31">
        <v>4301031406</v>
      </c>
      <c r="D393" s="574">
        <v>4680115886117</v>
      </c>
      <c r="E393" s="575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4301031402</v>
      </c>
      <c r="D394" s="574">
        <v>4680115886124</v>
      </c>
      <c r="E394" s="575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85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74">
        <v>4680115883147</v>
      </c>
      <c r="E395" s="575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4301031362</v>
      </c>
      <c r="D396" s="574">
        <v>4607091384338</v>
      </c>
      <c r="E396" s="575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74">
        <v>4607091389524</v>
      </c>
      <c r="E397" s="575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74">
        <v>4680115883161</v>
      </c>
      <c r="E398" s="575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74">
        <v>4607091389531</v>
      </c>
      <c r="E399" s="575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74">
        <v>4607091384345</v>
      </c>
      <c r="E400" s="575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6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77"/>
      <c r="P401" s="568" t="s">
        <v>71</v>
      </c>
      <c r="Q401" s="569"/>
      <c r="R401" s="569"/>
      <c r="S401" s="569"/>
      <c r="T401" s="569"/>
      <c r="U401" s="569"/>
      <c r="V401" s="570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77"/>
      <c r="P402" s="568" t="s">
        <v>71</v>
      </c>
      <c r="Q402" s="569"/>
      <c r="R402" s="569"/>
      <c r="S402" s="569"/>
      <c r="T402" s="569"/>
      <c r="U402" s="569"/>
      <c r="V402" s="570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0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74">
        <v>4607091384352</v>
      </c>
      <c r="E404" s="575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74">
        <v>4607091389654</v>
      </c>
      <c r="E405" s="575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6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77"/>
      <c r="P406" s="568" t="s">
        <v>71</v>
      </c>
      <c r="Q406" s="569"/>
      <c r="R406" s="569"/>
      <c r="S406" s="569"/>
      <c r="T406" s="569"/>
      <c r="U406" s="569"/>
      <c r="V406" s="570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77"/>
      <c r="P407" s="568" t="s">
        <v>71</v>
      </c>
      <c r="Q407" s="569"/>
      <c r="R407" s="569"/>
      <c r="S407" s="569"/>
      <c r="T407" s="569"/>
      <c r="U407" s="569"/>
      <c r="V407" s="570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9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hidden="1" customHeight="1" x14ac:dyDescent="0.25">
      <c r="A409" s="580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74">
        <v>4680115885240</v>
      </c>
      <c r="E410" s="575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62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6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77"/>
      <c r="P411" s="568" t="s">
        <v>71</v>
      </c>
      <c r="Q411" s="569"/>
      <c r="R411" s="569"/>
      <c r="S411" s="569"/>
      <c r="T411" s="569"/>
      <c r="U411" s="569"/>
      <c r="V411" s="570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77"/>
      <c r="P412" s="568" t="s">
        <v>71</v>
      </c>
      <c r="Q412" s="569"/>
      <c r="R412" s="569"/>
      <c r="S412" s="569"/>
      <c r="T412" s="569"/>
      <c r="U412" s="569"/>
      <c r="V412" s="570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0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hidden="1" customHeight="1" x14ac:dyDescent="0.25">
      <c r="A414" s="54" t="s">
        <v>640</v>
      </c>
      <c r="B414" s="54" t="s">
        <v>641</v>
      </c>
      <c r="C414" s="31">
        <v>4301031403</v>
      </c>
      <c r="D414" s="574">
        <v>4680115886094</v>
      </c>
      <c r="E414" s="575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74">
        <v>4607091389425</v>
      </c>
      <c r="E415" s="575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74">
        <v>4680115880771</v>
      </c>
      <c r="E416" s="575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74">
        <v>4607091389500</v>
      </c>
      <c r="E417" s="575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0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6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77"/>
      <c r="P418" s="568" t="s">
        <v>71</v>
      </c>
      <c r="Q418" s="569"/>
      <c r="R418" s="569"/>
      <c r="S418" s="569"/>
      <c r="T418" s="569"/>
      <c r="U418" s="569"/>
      <c r="V418" s="570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77"/>
      <c r="P419" s="568" t="s">
        <v>71</v>
      </c>
      <c r="Q419" s="569"/>
      <c r="R419" s="569"/>
      <c r="S419" s="569"/>
      <c r="T419" s="569"/>
      <c r="U419" s="569"/>
      <c r="V419" s="570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9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hidden="1" customHeight="1" x14ac:dyDescent="0.25">
      <c r="A421" s="580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74">
        <v>4680115885110</v>
      </c>
      <c r="E422" s="575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6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77"/>
      <c r="P423" s="568" t="s">
        <v>71</v>
      </c>
      <c r="Q423" s="569"/>
      <c r="R423" s="569"/>
      <c r="S423" s="569"/>
      <c r="T423" s="569"/>
      <c r="U423" s="569"/>
      <c r="V423" s="570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77"/>
      <c r="P424" s="568" t="s">
        <v>71</v>
      </c>
      <c r="Q424" s="569"/>
      <c r="R424" s="569"/>
      <c r="S424" s="569"/>
      <c r="T424" s="569"/>
      <c r="U424" s="569"/>
      <c r="V424" s="570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9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hidden="1" customHeight="1" x14ac:dyDescent="0.25">
      <c r="A426" s="580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74">
        <v>4680115885103</v>
      </c>
      <c r="E427" s="575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8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6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7"/>
      <c r="P428" s="568" t="s">
        <v>71</v>
      </c>
      <c r="Q428" s="569"/>
      <c r="R428" s="569"/>
      <c r="S428" s="569"/>
      <c r="T428" s="569"/>
      <c r="U428" s="569"/>
      <c r="V428" s="570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77"/>
      <c r="P429" s="568" t="s">
        <v>71</v>
      </c>
      <c r="Q429" s="569"/>
      <c r="R429" s="569"/>
      <c r="S429" s="569"/>
      <c r="T429" s="569"/>
      <c r="U429" s="569"/>
      <c r="V429" s="570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4" t="s">
        <v>659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48"/>
      <c r="AB430" s="48"/>
      <c r="AC430" s="48"/>
    </row>
    <row r="431" spans="1:68" ht="16.5" hidden="1" customHeight="1" x14ac:dyDescent="0.25">
      <c r="A431" s="579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hidden="1" customHeight="1" x14ac:dyDescent="0.25">
      <c r="A432" s="580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hidden="1" customHeight="1" x14ac:dyDescent="0.25">
      <c r="A433" s="54" t="s">
        <v>660</v>
      </c>
      <c r="B433" s="54" t="s">
        <v>661</v>
      </c>
      <c r="C433" s="31">
        <v>4301011795</v>
      </c>
      <c r="D433" s="574">
        <v>4607091389067</v>
      </c>
      <c r="E433" s="575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4301011961</v>
      </c>
      <c r="D434" s="574">
        <v>4680115885271</v>
      </c>
      <c r="E434" s="575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4301011376</v>
      </c>
      <c r="D435" s="574">
        <v>4680115885226</v>
      </c>
      <c r="E435" s="575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74">
        <v>4607091383522</v>
      </c>
      <c r="E436" s="575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07" t="s">
        <v>671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74">
        <v>4680115884502</v>
      </c>
      <c r="E437" s="575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4301011771</v>
      </c>
      <c r="D438" s="574">
        <v>4607091389104</v>
      </c>
      <c r="E438" s="575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74">
        <v>4680115884519</v>
      </c>
      <c r="E439" s="575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7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74">
        <v>4680115886391</v>
      </c>
      <c r="E440" s="575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3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4301012035</v>
      </c>
      <c r="D441" s="574">
        <v>4680115880603</v>
      </c>
      <c r="E441" s="575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74">
        <v>4607091389999</v>
      </c>
      <c r="E442" s="575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04" t="s">
        <v>688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74">
        <v>4680115882782</v>
      </c>
      <c r="E443" s="575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7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4301012050</v>
      </c>
      <c r="D444" s="574">
        <v>4680115885479</v>
      </c>
      <c r="E444" s="575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3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4301011784</v>
      </c>
      <c r="D445" s="574">
        <v>4607091389982</v>
      </c>
      <c r="E445" s="575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74">
        <v>4607091389982</v>
      </c>
      <c r="E446" s="575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idden="1" x14ac:dyDescent="0.2">
      <c r="A447" s="576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77"/>
      <c r="P447" s="568" t="s">
        <v>71</v>
      </c>
      <c r="Q447" s="569"/>
      <c r="R447" s="569"/>
      <c r="S447" s="569"/>
      <c r="T447" s="569"/>
      <c r="U447" s="569"/>
      <c r="V447" s="570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hidden="1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77"/>
      <c r="P448" s="568" t="s">
        <v>71</v>
      </c>
      <c r="Q448" s="569"/>
      <c r="R448" s="569"/>
      <c r="S448" s="569"/>
      <c r="T448" s="569"/>
      <c r="U448" s="569"/>
      <c r="V448" s="570"/>
      <c r="W448" s="37" t="s">
        <v>69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hidden="1" customHeight="1" x14ac:dyDescent="0.25">
      <c r="A449" s="580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hidden="1" customHeight="1" x14ac:dyDescent="0.25">
      <c r="A450" s="54" t="s">
        <v>696</v>
      </c>
      <c r="B450" s="54" t="s">
        <v>697</v>
      </c>
      <c r="C450" s="31">
        <v>4301020334</v>
      </c>
      <c r="D450" s="574">
        <v>4607091388930</v>
      </c>
      <c r="E450" s="575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81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74">
        <v>4680115886407</v>
      </c>
      <c r="E451" s="575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82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74">
        <v>4680115880054</v>
      </c>
      <c r="E452" s="575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76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77"/>
      <c r="P453" s="568" t="s">
        <v>71</v>
      </c>
      <c r="Q453" s="569"/>
      <c r="R453" s="569"/>
      <c r="S453" s="569"/>
      <c r="T453" s="569"/>
      <c r="U453" s="569"/>
      <c r="V453" s="570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77"/>
      <c r="P454" s="568" t="s">
        <v>71</v>
      </c>
      <c r="Q454" s="569"/>
      <c r="R454" s="569"/>
      <c r="S454" s="569"/>
      <c r="T454" s="569"/>
      <c r="U454" s="569"/>
      <c r="V454" s="570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80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hidden="1" customHeight="1" x14ac:dyDescent="0.25">
      <c r="A456" s="54" t="s">
        <v>703</v>
      </c>
      <c r="B456" s="54" t="s">
        <v>704</v>
      </c>
      <c r="C456" s="31">
        <v>4301031349</v>
      </c>
      <c r="D456" s="574">
        <v>4680115883116</v>
      </c>
      <c r="E456" s="575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2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4301031350</v>
      </c>
      <c r="D457" s="574">
        <v>4680115883093</v>
      </c>
      <c r="E457" s="575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88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709</v>
      </c>
      <c r="B458" s="54" t="s">
        <v>710</v>
      </c>
      <c r="C458" s="31">
        <v>4301031353</v>
      </c>
      <c r="D458" s="574">
        <v>4680115883109</v>
      </c>
      <c r="E458" s="575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86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74">
        <v>4680115882072</v>
      </c>
      <c r="E459" s="575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714</v>
      </c>
      <c r="C460" s="31">
        <v>4301031419</v>
      </c>
      <c r="D460" s="574">
        <v>4680115882072</v>
      </c>
      <c r="E460" s="575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4301031418</v>
      </c>
      <c r="D461" s="574">
        <v>4680115882102</v>
      </c>
      <c r="E461" s="575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2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4301031417</v>
      </c>
      <c r="D462" s="574">
        <v>4680115882096</v>
      </c>
      <c r="E462" s="575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idden="1" x14ac:dyDescent="0.2">
      <c r="A463" s="576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77"/>
      <c r="P463" s="568" t="s">
        <v>71</v>
      </c>
      <c r="Q463" s="569"/>
      <c r="R463" s="569"/>
      <c r="S463" s="569"/>
      <c r="T463" s="569"/>
      <c r="U463" s="569"/>
      <c r="V463" s="570"/>
      <c r="W463" s="37" t="s">
        <v>72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hidden="1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77"/>
      <c r="P464" s="568" t="s">
        <v>71</v>
      </c>
      <c r="Q464" s="569"/>
      <c r="R464" s="569"/>
      <c r="S464" s="569"/>
      <c r="T464" s="569"/>
      <c r="U464" s="569"/>
      <c r="V464" s="570"/>
      <c r="W464" s="37" t="s">
        <v>69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hidden="1" customHeight="1" x14ac:dyDescent="0.25">
      <c r="A465" s="580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74">
        <v>4607091383409</v>
      </c>
      <c r="E466" s="575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74">
        <v>4607091383416</v>
      </c>
      <c r="E467" s="575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74">
        <v>4680115883536</v>
      </c>
      <c r="E468" s="575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6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77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77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4" t="s">
        <v>728</v>
      </c>
      <c r="B471" s="635"/>
      <c r="C471" s="635"/>
      <c r="D471" s="635"/>
      <c r="E471" s="635"/>
      <c r="F471" s="635"/>
      <c r="G471" s="635"/>
      <c r="H471" s="635"/>
      <c r="I471" s="635"/>
      <c r="J471" s="635"/>
      <c r="K471" s="635"/>
      <c r="L471" s="635"/>
      <c r="M471" s="635"/>
      <c r="N471" s="635"/>
      <c r="O471" s="635"/>
      <c r="P471" s="635"/>
      <c r="Q471" s="635"/>
      <c r="R471" s="635"/>
      <c r="S471" s="635"/>
      <c r="T471" s="635"/>
      <c r="U471" s="635"/>
      <c r="V471" s="635"/>
      <c r="W471" s="635"/>
      <c r="X471" s="635"/>
      <c r="Y471" s="635"/>
      <c r="Z471" s="635"/>
      <c r="AA471" s="48"/>
      <c r="AB471" s="48"/>
      <c r="AC471" s="48"/>
    </row>
    <row r="472" spans="1:68" ht="16.5" hidden="1" customHeight="1" x14ac:dyDescent="0.25">
      <c r="A472" s="579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hidden="1" customHeight="1" x14ac:dyDescent="0.25">
      <c r="A473" s="580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74">
        <v>4640242181011</v>
      </c>
      <c r="E474" s="575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3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4">
        <v>4640242180441</v>
      </c>
      <c r="E475" s="575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3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4">
        <v>4640242180564</v>
      </c>
      <c r="E476" s="575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5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74">
        <v>4640242181189</v>
      </c>
      <c r="E477" s="575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3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6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77"/>
      <c r="P478" s="568" t="s">
        <v>71</v>
      </c>
      <c r="Q478" s="569"/>
      <c r="R478" s="569"/>
      <c r="S478" s="569"/>
      <c r="T478" s="569"/>
      <c r="U478" s="569"/>
      <c r="V478" s="570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77"/>
      <c r="P479" s="568" t="s">
        <v>71</v>
      </c>
      <c r="Q479" s="569"/>
      <c r="R479" s="569"/>
      <c r="S479" s="569"/>
      <c r="T479" s="569"/>
      <c r="U479" s="569"/>
      <c r="V479" s="570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0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74">
        <v>4640242180519</v>
      </c>
      <c r="E481" s="575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7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74">
        <v>4640242180526</v>
      </c>
      <c r="E482" s="575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47" t="s">
        <v>745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74">
        <v>4640242181363</v>
      </c>
      <c r="E483" s="575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6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6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77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77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0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4">
        <v>4640242180816</v>
      </c>
      <c r="E487" s="575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753</v>
      </c>
      <c r="B488" s="54" t="s">
        <v>754</v>
      </c>
      <c r="C488" s="31">
        <v>4301031244</v>
      </c>
      <c r="D488" s="574">
        <v>4640242180595</v>
      </c>
      <c r="E488" s="575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4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6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77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77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80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74">
        <v>4640242180533</v>
      </c>
      <c r="E492" s="575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74">
        <v>4640242181233</v>
      </c>
      <c r="E493" s="575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6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77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77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0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74">
        <v>4640242180120</v>
      </c>
      <c r="E497" s="575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59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74">
        <v>4640242180137</v>
      </c>
      <c r="E498" s="575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7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6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77"/>
      <c r="P499" s="568" t="s">
        <v>71</v>
      </c>
      <c r="Q499" s="569"/>
      <c r="R499" s="569"/>
      <c r="S499" s="569"/>
      <c r="T499" s="569"/>
      <c r="U499" s="569"/>
      <c r="V499" s="570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77"/>
      <c r="P500" s="568" t="s">
        <v>71</v>
      </c>
      <c r="Q500" s="569"/>
      <c r="R500" s="569"/>
      <c r="S500" s="569"/>
      <c r="T500" s="569"/>
      <c r="U500" s="569"/>
      <c r="V500" s="570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9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hidden="1" customHeight="1" x14ac:dyDescent="0.25">
      <c r="A502" s="580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74">
        <v>4640242180090</v>
      </c>
      <c r="E503" s="575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08" t="s">
        <v>770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6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77"/>
      <c r="P504" s="568" t="s">
        <v>71</v>
      </c>
      <c r="Q504" s="569"/>
      <c r="R504" s="569"/>
      <c r="S504" s="569"/>
      <c r="T504" s="569"/>
      <c r="U504" s="569"/>
      <c r="V504" s="570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77"/>
      <c r="P505" s="568" t="s">
        <v>71</v>
      </c>
      <c r="Q505" s="569"/>
      <c r="R505" s="569"/>
      <c r="S505" s="569"/>
      <c r="T505" s="569"/>
      <c r="U505" s="569"/>
      <c r="V505" s="570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1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573"/>
      <c r="P506" s="656" t="s">
        <v>772</v>
      </c>
      <c r="Q506" s="657"/>
      <c r="R506" s="657"/>
      <c r="S506" s="657"/>
      <c r="T506" s="657"/>
      <c r="U506" s="657"/>
      <c r="V506" s="625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18000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18030.599999999999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573"/>
      <c r="P507" s="656" t="s">
        <v>773</v>
      </c>
      <c r="Q507" s="657"/>
      <c r="R507" s="657"/>
      <c r="S507" s="657"/>
      <c r="T507" s="657"/>
      <c r="U507" s="657"/>
      <c r="V507" s="625"/>
      <c r="W507" s="37" t="s">
        <v>69</v>
      </c>
      <c r="X507" s="561">
        <f>IFERROR(SUM(BM22:BM503),"0")</f>
        <v>18625.666666666668</v>
      </c>
      <c r="Y507" s="561">
        <f>IFERROR(SUM(BN22:BN503),"0")</f>
        <v>18657.375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573"/>
      <c r="P508" s="656" t="s">
        <v>774</v>
      </c>
      <c r="Q508" s="657"/>
      <c r="R508" s="657"/>
      <c r="S508" s="657"/>
      <c r="T508" s="657"/>
      <c r="U508" s="657"/>
      <c r="V508" s="625"/>
      <c r="W508" s="37" t="s">
        <v>775</v>
      </c>
      <c r="X508" s="38">
        <f>ROUNDUP(SUM(BO22:BO503),0)</f>
        <v>26</v>
      </c>
      <c r="Y508" s="38">
        <f>ROUNDUP(SUM(BP22:BP503),0)</f>
        <v>26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573"/>
      <c r="P509" s="656" t="s">
        <v>776</v>
      </c>
      <c r="Q509" s="657"/>
      <c r="R509" s="657"/>
      <c r="S509" s="657"/>
      <c r="T509" s="657"/>
      <c r="U509" s="657"/>
      <c r="V509" s="625"/>
      <c r="W509" s="37" t="s">
        <v>69</v>
      </c>
      <c r="X509" s="561">
        <f>GrossWeightTotal+PalletQtyTotal*25</f>
        <v>19275.666666666668</v>
      </c>
      <c r="Y509" s="561">
        <f>GrossWeightTotalR+PalletQtyTotalR*25</f>
        <v>19307.375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573"/>
      <c r="P510" s="656" t="s">
        <v>777</v>
      </c>
      <c r="Q510" s="657"/>
      <c r="R510" s="657"/>
      <c r="S510" s="657"/>
      <c r="T510" s="657"/>
      <c r="U510" s="657"/>
      <c r="V510" s="625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1355.5555555555557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1358</v>
      </c>
      <c r="Z510" s="37"/>
      <c r="AA510" s="562"/>
      <c r="AB510" s="562"/>
      <c r="AC510" s="562"/>
    </row>
    <row r="511" spans="1:68" ht="14.25" hidden="1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573"/>
      <c r="P511" s="656" t="s">
        <v>778</v>
      </c>
      <c r="Q511" s="657"/>
      <c r="R511" s="657"/>
      <c r="S511" s="657"/>
      <c r="T511" s="657"/>
      <c r="U511" s="657"/>
      <c r="V511" s="625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27.993610000000004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63" t="s">
        <v>100</v>
      </c>
      <c r="D513" s="611"/>
      <c r="E513" s="611"/>
      <c r="F513" s="611"/>
      <c r="G513" s="611"/>
      <c r="H513" s="612"/>
      <c r="I513" s="563" t="s">
        <v>259</v>
      </c>
      <c r="J513" s="611"/>
      <c r="K513" s="611"/>
      <c r="L513" s="611"/>
      <c r="M513" s="611"/>
      <c r="N513" s="611"/>
      <c r="O513" s="611"/>
      <c r="P513" s="611"/>
      <c r="Q513" s="611"/>
      <c r="R513" s="611"/>
      <c r="S513" s="612"/>
      <c r="T513" s="563" t="s">
        <v>548</v>
      </c>
      <c r="U513" s="612"/>
      <c r="V513" s="563" t="s">
        <v>603</v>
      </c>
      <c r="W513" s="611"/>
      <c r="X513" s="611"/>
      <c r="Y513" s="612"/>
      <c r="Z513" s="551" t="s">
        <v>659</v>
      </c>
      <c r="AA513" s="563" t="s">
        <v>728</v>
      </c>
      <c r="AB513" s="612"/>
      <c r="AC513" s="52"/>
      <c r="AF513" s="552"/>
    </row>
    <row r="514" spans="1:32" ht="14.25" customHeight="1" thickTop="1" x14ac:dyDescent="0.2">
      <c r="A514" s="779" t="s">
        <v>781</v>
      </c>
      <c r="B514" s="563" t="s">
        <v>63</v>
      </c>
      <c r="C514" s="563" t="s">
        <v>101</v>
      </c>
      <c r="D514" s="563" t="s">
        <v>118</v>
      </c>
      <c r="E514" s="563" t="s">
        <v>180</v>
      </c>
      <c r="F514" s="563" t="s">
        <v>202</v>
      </c>
      <c r="G514" s="563" t="s">
        <v>235</v>
      </c>
      <c r="H514" s="563" t="s">
        <v>100</v>
      </c>
      <c r="I514" s="563" t="s">
        <v>260</v>
      </c>
      <c r="J514" s="563" t="s">
        <v>300</v>
      </c>
      <c r="K514" s="563" t="s">
        <v>361</v>
      </c>
      <c r="L514" s="563" t="s">
        <v>401</v>
      </c>
      <c r="M514" s="563" t="s">
        <v>417</v>
      </c>
      <c r="N514" s="552"/>
      <c r="O514" s="563" t="s">
        <v>431</v>
      </c>
      <c r="P514" s="563" t="s">
        <v>441</v>
      </c>
      <c r="Q514" s="563" t="s">
        <v>448</v>
      </c>
      <c r="R514" s="563" t="s">
        <v>453</v>
      </c>
      <c r="S514" s="563" t="s">
        <v>538</v>
      </c>
      <c r="T514" s="563" t="s">
        <v>549</v>
      </c>
      <c r="U514" s="563" t="s">
        <v>583</v>
      </c>
      <c r="V514" s="563" t="s">
        <v>604</v>
      </c>
      <c r="W514" s="563" t="s">
        <v>636</v>
      </c>
      <c r="X514" s="563" t="s">
        <v>651</v>
      </c>
      <c r="Y514" s="563" t="s">
        <v>655</v>
      </c>
      <c r="Z514" s="563" t="s">
        <v>659</v>
      </c>
      <c r="AA514" s="563" t="s">
        <v>728</v>
      </c>
      <c r="AB514" s="563" t="s">
        <v>767</v>
      </c>
      <c r="AC514" s="52"/>
      <c r="AF514" s="552"/>
    </row>
    <row r="515" spans="1:32" ht="13.5" customHeight="1" thickBot="1" x14ac:dyDescent="0.25">
      <c r="A515" s="780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2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5410.8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604.80000000000007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12015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55,56"/>
        <filter val="18 000,00"/>
        <filter val="18 625,67"/>
        <filter val="19 275,67"/>
        <filter val="2 000,00"/>
        <filter val="2 400,00"/>
        <filter val="200,00"/>
        <filter val="222,22"/>
        <filter val="26"/>
        <filter val="277,78"/>
        <filter val="3 000,00"/>
        <filter val="4 000,00"/>
        <filter val="55,56"/>
        <filter val="600,00"/>
        <filter val="9 000,00"/>
      </filters>
    </filterColumn>
    <filterColumn colId="29" showButton="0"/>
    <filterColumn colId="30" showButton="0"/>
  </autoFilter>
  <mergeCells count="904"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  <mergeCell ref="A144:Z144"/>
    <mergeCell ref="P331:T331"/>
    <mergeCell ref="P182:V182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51:T451"/>
    <mergeCell ref="D399:E399"/>
    <mergeCell ref="A377:O378"/>
    <mergeCell ref="A411:O412"/>
    <mergeCell ref="A421:Z421"/>
    <mergeCell ref="P445:T445"/>
    <mergeCell ref="P444:T444"/>
    <mergeCell ref="A449:Z449"/>
    <mergeCell ref="A306:O307"/>
    <mergeCell ref="A423:O424"/>
    <mergeCell ref="P437:T437"/>
    <mergeCell ref="D361:E361"/>
    <mergeCell ref="D417:E417"/>
    <mergeCell ref="A401:O402"/>
    <mergeCell ref="D380:E380"/>
    <mergeCell ref="D410:E410"/>
    <mergeCell ref="A368:Z368"/>
    <mergeCell ref="P367:V367"/>
    <mergeCell ref="A314:O315"/>
    <mergeCell ref="D330:E330"/>
    <mergeCell ref="A329:Z329"/>
    <mergeCell ref="P463:V463"/>
    <mergeCell ref="P312:T312"/>
    <mergeCell ref="D451:E451"/>
    <mergeCell ref="D255:E255"/>
    <mergeCell ref="P49:V49"/>
    <mergeCell ref="P36:V36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181:V181"/>
    <mergeCell ref="P245:T245"/>
    <mergeCell ref="P126:V126"/>
    <mergeCell ref="P224:T224"/>
    <mergeCell ref="A285:O286"/>
    <mergeCell ref="P89:T89"/>
    <mergeCell ref="P450:T450"/>
    <mergeCell ref="D456:E456"/>
    <mergeCell ref="D414:E414"/>
    <mergeCell ref="D91:E91"/>
    <mergeCell ref="P358:V358"/>
    <mergeCell ref="D96:E96"/>
    <mergeCell ref="P306:V306"/>
    <mergeCell ref="P302:T302"/>
    <mergeCell ref="P154:V154"/>
    <mergeCell ref="P211:T211"/>
    <mergeCell ref="P260:T260"/>
    <mergeCell ref="P309:T309"/>
    <mergeCell ref="D225:E225"/>
    <mergeCell ref="D252:E252"/>
    <mergeCell ref="P297:V297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P15:T16"/>
    <mergeCell ref="D396:E396"/>
    <mergeCell ref="A132:O133"/>
    <mergeCell ref="Q9:R9"/>
    <mergeCell ref="D372:E372"/>
    <mergeCell ref="P234:T234"/>
    <mergeCell ref="P204:V204"/>
    <mergeCell ref="P303:T303"/>
    <mergeCell ref="A32:O33"/>
    <mergeCell ref="D290:E290"/>
    <mergeCell ref="D69:E69"/>
    <mergeCell ref="D301:E301"/>
    <mergeCell ref="P79:T79"/>
    <mergeCell ref="P244:T244"/>
    <mergeCell ref="D174:E174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499:V499"/>
    <mergeCell ref="D487:E487"/>
    <mergeCell ref="P397:T397"/>
    <mergeCell ref="P74:T74"/>
    <mergeCell ref="A19:Z19"/>
    <mergeCell ref="P372:T372"/>
    <mergeCell ref="P310:T310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P478:V478"/>
    <mergeCell ref="P78:T78"/>
    <mergeCell ref="P376:T376"/>
    <mergeCell ref="D260:E260"/>
    <mergeCell ref="P467:T467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P488:T488"/>
    <mergeCell ref="P111:T111"/>
    <mergeCell ref="D201:E201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A322:Z322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D434:E434"/>
    <mergeCell ref="P43:T43"/>
    <mergeCell ref="P65:V65"/>
    <mergeCell ref="A259:Z259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446:T446"/>
    <mergeCell ref="D476:E476"/>
    <mergeCell ref="P477:T477"/>
    <mergeCell ref="P172:V172"/>
    <mergeCell ref="D459:E459"/>
    <mergeCell ref="P148:V148"/>
    <mergeCell ref="P130:T130"/>
    <mergeCell ref="H17:H18"/>
    <mergeCell ref="A220:O221"/>
    <mergeCell ref="P90:T90"/>
    <mergeCell ref="P261:T261"/>
    <mergeCell ref="P332:T332"/>
    <mergeCell ref="D218:E218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N17:N18"/>
    <mergeCell ref="A58:O59"/>
    <mergeCell ref="Y17:Y18"/>
    <mergeCell ref="D57:E57"/>
    <mergeCell ref="A38:Z38"/>
    <mergeCell ref="P207:T207"/>
    <mergeCell ref="A274:Z274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P61:T61"/>
    <mergeCell ref="D200:E200"/>
    <mergeCell ref="A273:Z273"/>
    <mergeCell ref="P66:V66"/>
    <mergeCell ref="P137:V137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P357:V357"/>
    <mergeCell ref="D118:E118"/>
    <mergeCell ref="D141:E141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432:Z432"/>
    <mergeCell ref="A12:M12"/>
    <mergeCell ref="Q11:R11"/>
    <mergeCell ref="P442:T442"/>
    <mergeCell ref="A48:O49"/>
    <mergeCell ref="D135:E135"/>
    <mergeCell ref="P114:V114"/>
    <mergeCell ref="A34:Z34"/>
    <mergeCell ref="A134:Z134"/>
    <mergeCell ref="D63:E63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499:O500"/>
    <mergeCell ref="D452:E452"/>
    <mergeCell ref="P505:V505"/>
    <mergeCell ref="A249:Z249"/>
    <mergeCell ref="P495:V495"/>
    <mergeCell ref="A494:O495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O17:O18"/>
    <mergeCell ref="P62:T62"/>
    <mergeCell ref="D310:E310"/>
    <mergeCell ref="D279:E279"/>
    <mergeCell ref="D323:E323"/>
    <mergeCell ref="D29:E29"/>
    <mergeCell ref="A20:Z20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P125:T125"/>
    <mergeCell ref="D202:E202"/>
    <mergeCell ref="P112:T112"/>
    <mergeCell ref="A179:Z179"/>
    <mergeCell ref="D294:E294"/>
    <mergeCell ref="P348:T348"/>
    <mergeCell ref="A298:Z298"/>
    <mergeCell ref="P295:T295"/>
    <mergeCell ref="P214:T214"/>
    <mergeCell ref="P270:T270"/>
    <mergeCell ref="D213:E213"/>
    <mergeCell ref="D151:E151"/>
    <mergeCell ref="P192:V192"/>
    <mergeCell ref="A428:O42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174:T174"/>
    <mergeCell ref="U17:V17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D169:E169"/>
    <mergeCell ref="D331:E331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A9:C9"/>
    <mergeCell ref="A71:O72"/>
    <mergeCell ref="P105:T105"/>
    <mergeCell ref="M17:M18"/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2025-08-26T10:35:46Z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