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23AADD-76DC-4851-A4DB-F934289746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X495" i="2"/>
  <c r="X494" i="2"/>
  <c r="BO493" i="2"/>
  <c r="BM493" i="2"/>
  <c r="Z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BO481" i="2"/>
  <c r="BM481" i="2"/>
  <c r="Y481" i="2"/>
  <c r="P481" i="2"/>
  <c r="X479" i="2"/>
  <c r="X478" i="2"/>
  <c r="BO477" i="2"/>
  <c r="BM477" i="2"/>
  <c r="Y477" i="2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Y470" i="2" s="1"/>
  <c r="P466" i="2"/>
  <c r="X464" i="2"/>
  <c r="X463" i="2"/>
  <c r="BP462" i="2"/>
  <c r="BO462" i="2"/>
  <c r="BM462" i="2"/>
  <c r="Y462" i="2"/>
  <c r="Z462" i="2" s="1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N439" i="2" s="1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Z436" i="2" s="1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X412" i="2"/>
  <c r="X411" i="2"/>
  <c r="BO410" i="2"/>
  <c r="BM410" i="2"/>
  <c r="Y410" i="2"/>
  <c r="P410" i="2"/>
  <c r="X407" i="2"/>
  <c r="X406" i="2"/>
  <c r="BO405" i="2"/>
  <c r="BM405" i="2"/>
  <c r="Y405" i="2"/>
  <c r="Z405" i="2" s="1"/>
  <c r="P405" i="2"/>
  <c r="BO404" i="2"/>
  <c r="BM404" i="2"/>
  <c r="Y404" i="2"/>
  <c r="Z404" i="2" s="1"/>
  <c r="Z406" i="2" s="1"/>
  <c r="P404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N398" i="2" s="1"/>
  <c r="P398" i="2"/>
  <c r="BO397" i="2"/>
  <c r="BM397" i="2"/>
  <c r="Y397" i="2"/>
  <c r="BN397" i="2" s="1"/>
  <c r="P397" i="2"/>
  <c r="BO396" i="2"/>
  <c r="BM396" i="2"/>
  <c r="Y396" i="2"/>
  <c r="BP396" i="2" s="1"/>
  <c r="P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X387" i="2"/>
  <c r="X386" i="2"/>
  <c r="BO385" i="2"/>
  <c r="BM385" i="2"/>
  <c r="Y385" i="2"/>
  <c r="BN385" i="2" s="1"/>
  <c r="P385" i="2"/>
  <c r="X383" i="2"/>
  <c r="X382" i="2"/>
  <c r="BO381" i="2"/>
  <c r="BM381" i="2"/>
  <c r="Y381" i="2"/>
  <c r="P381" i="2"/>
  <c r="BO380" i="2"/>
  <c r="BM380" i="2"/>
  <c r="Y380" i="2"/>
  <c r="BN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X367" i="2"/>
  <c r="X366" i="2"/>
  <c r="BO365" i="2"/>
  <c r="BM365" i="2"/>
  <c r="Y365" i="2"/>
  <c r="P365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X353" i="2"/>
  <c r="X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Z347" i="2" s="1"/>
  <c r="P347" i="2"/>
  <c r="BO346" i="2"/>
  <c r="BM346" i="2"/>
  <c r="Y346" i="2"/>
  <c r="BN346" i="2" s="1"/>
  <c r="P346" i="2"/>
  <c r="BO345" i="2"/>
  <c r="BM345" i="2"/>
  <c r="Y345" i="2"/>
  <c r="P345" i="2"/>
  <c r="X341" i="2"/>
  <c r="X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X334" i="2"/>
  <c r="X333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BP324" i="2" s="1"/>
  <c r="BO323" i="2"/>
  <c r="BM323" i="2"/>
  <c r="Y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0" i="2" s="1"/>
  <c r="P317" i="2"/>
  <c r="X315" i="2"/>
  <c r="X314" i="2"/>
  <c r="BO313" i="2"/>
  <c r="BM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BP311" i="2" s="1"/>
  <c r="P311" i="2"/>
  <c r="BO310" i="2"/>
  <c r="BM310" i="2"/>
  <c r="Y310" i="2"/>
  <c r="BN310" i="2" s="1"/>
  <c r="P310" i="2"/>
  <c r="BO309" i="2"/>
  <c r="BM309" i="2"/>
  <c r="Y309" i="2"/>
  <c r="BP309" i="2" s="1"/>
  <c r="P309" i="2"/>
  <c r="X307" i="2"/>
  <c r="X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P299" i="2" s="1"/>
  <c r="P299" i="2"/>
  <c r="X297" i="2"/>
  <c r="X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P291" i="2" s="1"/>
  <c r="P291" i="2"/>
  <c r="BP290" i="2"/>
  <c r="BO290" i="2"/>
  <c r="BM290" i="2"/>
  <c r="Y290" i="2"/>
  <c r="BN290" i="2" s="1"/>
  <c r="P290" i="2"/>
  <c r="BO289" i="2"/>
  <c r="BM289" i="2"/>
  <c r="Y289" i="2"/>
  <c r="P289" i="2"/>
  <c r="X286" i="2"/>
  <c r="X285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N263" i="2" s="1"/>
  <c r="BO262" i="2"/>
  <c r="BM262" i="2"/>
  <c r="Y262" i="2"/>
  <c r="BN262" i="2" s="1"/>
  <c r="P262" i="2"/>
  <c r="BO261" i="2"/>
  <c r="BM261" i="2"/>
  <c r="Y261" i="2"/>
  <c r="BN261" i="2" s="1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X248" i="2"/>
  <c r="X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P219" i="2" s="1"/>
  <c r="P219" i="2"/>
  <c r="BO218" i="2"/>
  <c r="BM218" i="2"/>
  <c r="Y218" i="2"/>
  <c r="Y221" i="2" s="1"/>
  <c r="P218" i="2"/>
  <c r="X216" i="2"/>
  <c r="X215" i="2"/>
  <c r="BO214" i="2"/>
  <c r="BM214" i="2"/>
  <c r="Y214" i="2"/>
  <c r="Z214" i="2" s="1"/>
  <c r="P214" i="2"/>
  <c r="BP213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X204" i="2"/>
  <c r="X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P195" i="2"/>
  <c r="X193" i="2"/>
  <c r="X192" i="2"/>
  <c r="BO191" i="2"/>
  <c r="BM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BP185" i="2" s="1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Y177" i="2" s="1"/>
  <c r="P174" i="2"/>
  <c r="X172" i="2"/>
  <c r="X171" i="2"/>
  <c r="BP170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BO162" i="2"/>
  <c r="BM162" i="2"/>
  <c r="Y162" i="2"/>
  <c r="BP162" i="2" s="1"/>
  <c r="P162" i="2"/>
  <c r="X160" i="2"/>
  <c r="X159" i="2"/>
  <c r="BO158" i="2"/>
  <c r="BM158" i="2"/>
  <c r="Y158" i="2"/>
  <c r="Y160" i="2" s="1"/>
  <c r="P158" i="2"/>
  <c r="X154" i="2"/>
  <c r="X153" i="2"/>
  <c r="BO152" i="2"/>
  <c r="BM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P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Z136" i="2" s="1"/>
  <c r="P136" i="2"/>
  <c r="BO135" i="2"/>
  <c r="BM135" i="2"/>
  <c r="Y135" i="2"/>
  <c r="BN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Z125" i="2" s="1"/>
  <c r="P125" i="2"/>
  <c r="BO124" i="2"/>
  <c r="BM124" i="2"/>
  <c r="Y124" i="2"/>
  <c r="Z124" i="2" s="1"/>
  <c r="Z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Y108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Z74" i="2"/>
  <c r="Y74" i="2"/>
  <c r="BN74" i="2" s="1"/>
  <c r="P74" i="2"/>
  <c r="X72" i="2"/>
  <c r="X71" i="2"/>
  <c r="BO70" i="2"/>
  <c r="BM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BP22" i="2" l="1"/>
  <c r="Z140" i="2"/>
  <c r="BN140" i="2"/>
  <c r="Z201" i="2"/>
  <c r="Z229" i="2"/>
  <c r="BN229" i="2"/>
  <c r="Z313" i="2"/>
  <c r="Z61" i="2"/>
  <c r="BP90" i="2"/>
  <c r="BP95" i="2"/>
  <c r="BP131" i="2"/>
  <c r="Z164" i="2"/>
  <c r="BN164" i="2"/>
  <c r="BP196" i="2"/>
  <c r="Z208" i="2"/>
  <c r="BN208" i="2"/>
  <c r="Z225" i="2"/>
  <c r="Z245" i="2"/>
  <c r="BP305" i="2"/>
  <c r="BP346" i="2"/>
  <c r="Z396" i="2"/>
  <c r="BN396" i="2"/>
  <c r="BP398" i="2"/>
  <c r="Z443" i="2"/>
  <c r="BN443" i="2"/>
  <c r="Z30" i="2"/>
  <c r="BN30" i="2"/>
  <c r="BP43" i="2"/>
  <c r="Z68" i="2"/>
  <c r="BN68" i="2"/>
  <c r="Z78" i="2"/>
  <c r="BN78" i="2"/>
  <c r="BP112" i="2"/>
  <c r="BP125" i="2"/>
  <c r="BP135" i="2"/>
  <c r="Y142" i="2"/>
  <c r="Z158" i="2"/>
  <c r="Z159" i="2" s="1"/>
  <c r="Y159" i="2"/>
  <c r="Z166" i="2"/>
  <c r="BN166" i="2"/>
  <c r="Z175" i="2"/>
  <c r="BN175" i="2"/>
  <c r="Z198" i="2"/>
  <c r="BN198" i="2"/>
  <c r="BP206" i="2"/>
  <c r="Z211" i="2"/>
  <c r="Z219" i="2"/>
  <c r="BN219" i="2"/>
  <c r="BP227" i="2"/>
  <c r="Y239" i="2"/>
  <c r="Y247" i="2"/>
  <c r="BP251" i="2"/>
  <c r="Y264" i="2"/>
  <c r="Z262" i="2"/>
  <c r="BP284" i="2"/>
  <c r="Z303" i="2"/>
  <c r="BP310" i="2"/>
  <c r="Z326" i="2"/>
  <c r="BN326" i="2"/>
  <c r="Z372" i="2"/>
  <c r="BN372" i="2"/>
  <c r="Z392" i="2"/>
  <c r="Y407" i="2"/>
  <c r="BP434" i="2"/>
  <c r="Z450" i="2"/>
  <c r="BN450" i="2"/>
  <c r="Y454" i="2"/>
  <c r="BP76" i="2"/>
  <c r="H516" i="2"/>
  <c r="BP300" i="2"/>
  <c r="Y374" i="2"/>
  <c r="BP295" i="2"/>
  <c r="C516" i="2"/>
  <c r="X507" i="2"/>
  <c r="Z41" i="2"/>
  <c r="Z44" i="2" s="1"/>
  <c r="X506" i="2"/>
  <c r="BN27" i="2"/>
  <c r="BP27" i="2"/>
  <c r="BN29" i="2"/>
  <c r="Y59" i="2"/>
  <c r="BN62" i="2"/>
  <c r="BP62" i="2"/>
  <c r="BN64" i="2"/>
  <c r="BP84" i="2"/>
  <c r="Y85" i="2"/>
  <c r="BN113" i="2"/>
  <c r="Y115" i="2"/>
  <c r="BN136" i="2"/>
  <c r="BP136" i="2"/>
  <c r="Y143" i="2"/>
  <c r="Y154" i="2"/>
  <c r="Y178" i="2"/>
  <c r="Y187" i="2"/>
  <c r="Y188" i="2"/>
  <c r="BN214" i="2"/>
  <c r="BP214" i="2"/>
  <c r="Y220" i="2"/>
  <c r="BN243" i="2"/>
  <c r="BP268" i="2"/>
  <c r="Y272" i="2"/>
  <c r="BN291" i="2"/>
  <c r="BN301" i="2"/>
  <c r="BN311" i="2"/>
  <c r="BN318" i="2"/>
  <c r="BP318" i="2"/>
  <c r="Z325" i="2"/>
  <c r="BP325" i="2"/>
  <c r="BN347" i="2"/>
  <c r="BP347" i="2"/>
  <c r="BN348" i="2"/>
  <c r="BP348" i="2"/>
  <c r="BP349" i="2"/>
  <c r="BN349" i="2"/>
  <c r="Z349" i="2"/>
  <c r="Y353" i="2"/>
  <c r="BP351" i="2"/>
  <c r="BP355" i="2"/>
  <c r="Z355" i="2"/>
  <c r="BN365" i="2"/>
  <c r="Y367" i="2"/>
  <c r="Y366" i="2"/>
  <c r="BP365" i="2"/>
  <c r="Y377" i="2"/>
  <c r="BP376" i="2"/>
  <c r="BN376" i="2"/>
  <c r="Z376" i="2"/>
  <c r="Z377" i="2" s="1"/>
  <c r="Y378" i="2"/>
  <c r="BN381" i="2"/>
  <c r="Z381" i="2"/>
  <c r="BN400" i="2"/>
  <c r="BP400" i="2"/>
  <c r="X516" i="2"/>
  <c r="Y423" i="2"/>
  <c r="BP422" i="2"/>
  <c r="Y516" i="2"/>
  <c r="Y429" i="2"/>
  <c r="Y428" i="2"/>
  <c r="Z427" i="2"/>
  <c r="Z428" i="2" s="1"/>
  <c r="BN436" i="2"/>
  <c r="BP436" i="2"/>
  <c r="BN437" i="2"/>
  <c r="BP437" i="2"/>
  <c r="BP438" i="2"/>
  <c r="BN438" i="2"/>
  <c r="Z438" i="2"/>
  <c r="BN440" i="2"/>
  <c r="BP440" i="2"/>
  <c r="BP444" i="2"/>
  <c r="BN444" i="2"/>
  <c r="Z444" i="2"/>
  <c r="BP445" i="2"/>
  <c r="BN445" i="2"/>
  <c r="Z445" i="2"/>
  <c r="BN457" i="2"/>
  <c r="BP457" i="2"/>
  <c r="BP460" i="2"/>
  <c r="BN460" i="2"/>
  <c r="Z460" i="2"/>
  <c r="X508" i="2"/>
  <c r="X510" i="2"/>
  <c r="Y32" i="2"/>
  <c r="Y33" i="2"/>
  <c r="BP41" i="2"/>
  <c r="Y45" i="2"/>
  <c r="D516" i="2"/>
  <c r="BN52" i="2"/>
  <c r="BP52" i="2"/>
  <c r="BN54" i="2"/>
  <c r="Z55" i="2"/>
  <c r="BN55" i="2"/>
  <c r="BP57" i="2"/>
  <c r="Y65" i="2"/>
  <c r="Y66" i="2"/>
  <c r="Y72" i="2"/>
  <c r="Z69" i="2"/>
  <c r="BN69" i="2"/>
  <c r="Y71" i="2"/>
  <c r="BP74" i="2"/>
  <c r="Z77" i="2"/>
  <c r="BN77" i="2"/>
  <c r="Z79" i="2"/>
  <c r="BN79" i="2"/>
  <c r="Y80" i="2"/>
  <c r="Z84" i="2"/>
  <c r="Y92" i="2"/>
  <c r="BP97" i="2"/>
  <c r="BN98" i="2"/>
  <c r="Z104" i="2"/>
  <c r="BN104" i="2"/>
  <c r="BP106" i="2"/>
  <c r="BN111" i="2"/>
  <c r="BP111" i="2"/>
  <c r="Z117" i="2"/>
  <c r="BN117" i="2"/>
  <c r="Z120" i="2"/>
  <c r="Y127" i="2"/>
  <c r="Y133" i="2"/>
  <c r="Y138" i="2"/>
  <c r="Z141" i="2"/>
  <c r="Z142" i="2" s="1"/>
  <c r="BN141" i="2"/>
  <c r="Z150" i="2"/>
  <c r="BN150" i="2"/>
  <c r="BP152" i="2"/>
  <c r="I516" i="2"/>
  <c r="BP163" i="2"/>
  <c r="Z165" i="2"/>
  <c r="BN165" i="2"/>
  <c r="Z168" i="2"/>
  <c r="BN169" i="2"/>
  <c r="BP169" i="2"/>
  <c r="Z174" i="2"/>
  <c r="BN174" i="2"/>
  <c r="BP174" i="2"/>
  <c r="Z176" i="2"/>
  <c r="BN176" i="2"/>
  <c r="Z185" i="2"/>
  <c r="Z187" i="2" s="1"/>
  <c r="BN185" i="2"/>
  <c r="Z191" i="2"/>
  <c r="Y204" i="2"/>
  <c r="Z197" i="2"/>
  <c r="BN197" i="2"/>
  <c r="Z199" i="2"/>
  <c r="BN199" i="2"/>
  <c r="BP202" i="2"/>
  <c r="Z207" i="2"/>
  <c r="BN207" i="2"/>
  <c r="Z209" i="2"/>
  <c r="BN209" i="2"/>
  <c r="BP212" i="2"/>
  <c r="Z218" i="2"/>
  <c r="BN218" i="2"/>
  <c r="BP218" i="2"/>
  <c r="BP225" i="2"/>
  <c r="Z228" i="2"/>
  <c r="BN228" i="2"/>
  <c r="Z230" i="2"/>
  <c r="BN230" i="2"/>
  <c r="Y231" i="2"/>
  <c r="BN238" i="2"/>
  <c r="Y248" i="2"/>
  <c r="BN242" i="2"/>
  <c r="BP242" i="2"/>
  <c r="BP245" i="2"/>
  <c r="BP253" i="2"/>
  <c r="BN254" i="2"/>
  <c r="Z260" i="2"/>
  <c r="BN260" i="2"/>
  <c r="BP262" i="2"/>
  <c r="Z268" i="2"/>
  <c r="BP270" i="2"/>
  <c r="BP279" i="2"/>
  <c r="Y286" i="2"/>
  <c r="BP289" i="2"/>
  <c r="Y297" i="2"/>
  <c r="BN293" i="2"/>
  <c r="BP293" i="2"/>
  <c r="Y328" i="2"/>
  <c r="BP323" i="2"/>
  <c r="Y334" i="2"/>
  <c r="BP330" i="2"/>
  <c r="BP337" i="2"/>
  <c r="Y340" i="2"/>
  <c r="BN337" i="2"/>
  <c r="Z337" i="2"/>
  <c r="Y341" i="2"/>
  <c r="BP339" i="2"/>
  <c r="T516" i="2"/>
  <c r="Y352" i="2"/>
  <c r="Z345" i="2"/>
  <c r="Z360" i="2"/>
  <c r="Z362" i="2" s="1"/>
  <c r="BP360" i="2"/>
  <c r="BP381" i="2"/>
  <c r="Y382" i="2"/>
  <c r="BN393" i="2"/>
  <c r="BP393" i="2"/>
  <c r="BP410" i="2"/>
  <c r="Y412" i="2"/>
  <c r="BN410" i="2"/>
  <c r="Z410" i="2"/>
  <c r="Z411" i="2" s="1"/>
  <c r="BN416" i="2"/>
  <c r="Z416" i="2"/>
  <c r="BP435" i="2"/>
  <c r="BN435" i="2"/>
  <c r="Z435" i="2"/>
  <c r="Z442" i="2"/>
  <c r="BP442" i="2"/>
  <c r="Z452" i="2"/>
  <c r="BP452" i="2"/>
  <c r="BN467" i="2"/>
  <c r="BP467" i="2"/>
  <c r="Y479" i="2"/>
  <c r="Y478" i="2"/>
  <c r="BP492" i="2"/>
  <c r="Z492" i="2"/>
  <c r="Z494" i="2" s="1"/>
  <c r="BP303" i="2"/>
  <c r="Y307" i="2"/>
  <c r="BP313" i="2"/>
  <c r="Y314" i="2"/>
  <c r="BN331" i="2"/>
  <c r="Y358" i="2"/>
  <c r="BN370" i="2"/>
  <c r="BP370" i="2"/>
  <c r="BN371" i="2"/>
  <c r="BP371" i="2"/>
  <c r="Y373" i="2"/>
  <c r="Y386" i="2"/>
  <c r="Y387" i="2"/>
  <c r="BN394" i="2"/>
  <c r="BP394" i="2"/>
  <c r="BN395" i="2"/>
  <c r="BP395" i="2"/>
  <c r="BN404" i="2"/>
  <c r="BP404" i="2"/>
  <c r="BN405" i="2"/>
  <c r="BP405" i="2"/>
  <c r="Y418" i="2"/>
  <c r="BN414" i="2"/>
  <c r="Z516" i="2"/>
  <c r="BN458" i="2"/>
  <c r="AA516" i="2"/>
  <c r="BN474" i="2"/>
  <c r="BP474" i="2"/>
  <c r="BN475" i="2"/>
  <c r="Y484" i="2"/>
  <c r="Z271" i="2"/>
  <c r="Z294" i="2"/>
  <c r="Z304" i="2"/>
  <c r="BP119" i="2"/>
  <c r="F10" i="2"/>
  <c r="BN26" i="2"/>
  <c r="Y37" i="2"/>
  <c r="BN61" i="2"/>
  <c r="BP83" i="2"/>
  <c r="Z97" i="2"/>
  <c r="BP99" i="2"/>
  <c r="BN120" i="2"/>
  <c r="Z131" i="2"/>
  <c r="BP146" i="2"/>
  <c r="BN158" i="2"/>
  <c r="BN168" i="2"/>
  <c r="Y171" i="2"/>
  <c r="BP180" i="2"/>
  <c r="BN191" i="2"/>
  <c r="BN201" i="2"/>
  <c r="BN211" i="2"/>
  <c r="BP224" i="2"/>
  <c r="BP234" i="2"/>
  <c r="BP244" i="2"/>
  <c r="Z253" i="2"/>
  <c r="BP255" i="2"/>
  <c r="BP261" i="2"/>
  <c r="Y265" i="2"/>
  <c r="Z290" i="2"/>
  <c r="BP292" i="2"/>
  <c r="Z300" i="2"/>
  <c r="BP302" i="2"/>
  <c r="Z310" i="2"/>
  <c r="BP312" i="2"/>
  <c r="Z330" i="2"/>
  <c r="BP332" i="2"/>
  <c r="BN345" i="2"/>
  <c r="BN355" i="2"/>
  <c r="Z365" i="2"/>
  <c r="Z366" i="2" s="1"/>
  <c r="BP380" i="2"/>
  <c r="BN392" i="2"/>
  <c r="Z400" i="2"/>
  <c r="BP415" i="2"/>
  <c r="BN427" i="2"/>
  <c r="Y448" i="2"/>
  <c r="Z457" i="2"/>
  <c r="BP459" i="2"/>
  <c r="Z467" i="2"/>
  <c r="BN481" i="2"/>
  <c r="Y489" i="2"/>
  <c r="BP498" i="2"/>
  <c r="J516" i="2"/>
  <c r="Z263" i="2"/>
  <c r="Z162" i="2"/>
  <c r="BN252" i="2"/>
  <c r="BP263" i="2"/>
  <c r="BN275" i="2"/>
  <c r="BN289" i="2"/>
  <c r="BN319" i="2"/>
  <c r="Y36" i="2"/>
  <c r="Z26" i="2"/>
  <c r="BP63" i="2"/>
  <c r="A10" i="2"/>
  <c r="Z76" i="2"/>
  <c r="BN186" i="2"/>
  <c r="Z29" i="2"/>
  <c r="BP31" i="2"/>
  <c r="BN43" i="2"/>
  <c r="Z54" i="2"/>
  <c r="BP56" i="2"/>
  <c r="Z64" i="2"/>
  <c r="BP89" i="2"/>
  <c r="BP105" i="2"/>
  <c r="Z113" i="2"/>
  <c r="BN125" i="2"/>
  <c r="BP151" i="2"/>
  <c r="BN163" i="2"/>
  <c r="BP186" i="2"/>
  <c r="BN196" i="2"/>
  <c r="BN206" i="2"/>
  <c r="BN227" i="2"/>
  <c r="Z242" i="2"/>
  <c r="BN270" i="2"/>
  <c r="BN284" i="2"/>
  <c r="BN295" i="2"/>
  <c r="BN305" i="2"/>
  <c r="BP317" i="2"/>
  <c r="BN325" i="2"/>
  <c r="BP338" i="2"/>
  <c r="BP350" i="2"/>
  <c r="BN360" i="2"/>
  <c r="BP385" i="2"/>
  <c r="BP397" i="2"/>
  <c r="Y411" i="2"/>
  <c r="Y419" i="2"/>
  <c r="BN434" i="2"/>
  <c r="BP439" i="2"/>
  <c r="BN442" i="2"/>
  <c r="BN452" i="2"/>
  <c r="BN462" i="2"/>
  <c r="Z474" i="2"/>
  <c r="BP476" i="2"/>
  <c r="Y494" i="2"/>
  <c r="K516" i="2"/>
  <c r="Z119" i="2"/>
  <c r="Z121" i="2" s="1"/>
  <c r="Y58" i="2"/>
  <c r="Z31" i="2"/>
  <c r="J9" i="2"/>
  <c r="BP28" i="2"/>
  <c r="BN146" i="2"/>
  <c r="Y48" i="2"/>
  <c r="BN105" i="2"/>
  <c r="Y49" i="2"/>
  <c r="Y93" i="2"/>
  <c r="Y100" i="2"/>
  <c r="Y109" i="2"/>
  <c r="Y147" i="2"/>
  <c r="BP158" i="2"/>
  <c r="Y181" i="2"/>
  <c r="Y235" i="2"/>
  <c r="Y256" i="2"/>
  <c r="Y277" i="2"/>
  <c r="Y321" i="2"/>
  <c r="BN330" i="2"/>
  <c r="Y333" i="2"/>
  <c r="BP345" i="2"/>
  <c r="BP427" i="2"/>
  <c r="BP481" i="2"/>
  <c r="Y485" i="2"/>
  <c r="Y499" i="2"/>
  <c r="L516" i="2"/>
  <c r="Y490" i="2"/>
  <c r="M516" i="2"/>
  <c r="Z35" i="2"/>
  <c r="Z36" i="2" s="1"/>
  <c r="Y172" i="2"/>
  <c r="Z57" i="2"/>
  <c r="Z95" i="2"/>
  <c r="Z106" i="2"/>
  <c r="Y121" i="2"/>
  <c r="Y192" i="2"/>
  <c r="Z251" i="2"/>
  <c r="Z318" i="2"/>
  <c r="Z323" i="2"/>
  <c r="Z339" i="2"/>
  <c r="Z351" i="2"/>
  <c r="Z398" i="2"/>
  <c r="Z422" i="2"/>
  <c r="Z423" i="2" s="1"/>
  <c r="Z440" i="2"/>
  <c r="Z477" i="2"/>
  <c r="Z482" i="2"/>
  <c r="Y495" i="2"/>
  <c r="O516" i="2"/>
  <c r="Z22" i="2"/>
  <c r="Z23" i="2" s="1"/>
  <c r="Z90" i="2"/>
  <c r="Z152" i="2"/>
  <c r="BN41" i="2"/>
  <c r="Y44" i="2"/>
  <c r="Z52" i="2"/>
  <c r="Y101" i="2"/>
  <c r="Y126" i="2"/>
  <c r="Y148" i="2"/>
  <c r="Y182" i="2"/>
  <c r="Z202" i="2"/>
  <c r="Z212" i="2"/>
  <c r="Y236" i="2"/>
  <c r="Y257" i="2"/>
  <c r="BN268" i="2"/>
  <c r="Z279" i="2"/>
  <c r="Z280" i="2" s="1"/>
  <c r="Y285" i="2"/>
  <c r="Y296" i="2"/>
  <c r="Y306" i="2"/>
  <c r="Z346" i="2"/>
  <c r="Z356" i="2"/>
  <c r="Z393" i="2"/>
  <c r="Y453" i="2"/>
  <c r="Y463" i="2"/>
  <c r="Z487" i="2"/>
  <c r="Y500" i="2"/>
  <c r="P516" i="2"/>
  <c r="BN22" i="2"/>
  <c r="Y132" i="2"/>
  <c r="BN152" i="2"/>
  <c r="BN323" i="2"/>
  <c r="BN339" i="2"/>
  <c r="BN351" i="2"/>
  <c r="Y401" i="2"/>
  <c r="BN422" i="2"/>
  <c r="BN477" i="2"/>
  <c r="BN482" i="2"/>
  <c r="Q516" i="2"/>
  <c r="BN57" i="2"/>
  <c r="Z98" i="2"/>
  <c r="Y114" i="2"/>
  <c r="Y122" i="2"/>
  <c r="Y137" i="2"/>
  <c r="Y193" i="2"/>
  <c r="Y215" i="2"/>
  <c r="Z238" i="2"/>
  <c r="Z239" i="2" s="1"/>
  <c r="Z243" i="2"/>
  <c r="Z254" i="2"/>
  <c r="BN279" i="2"/>
  <c r="Z291" i="2"/>
  <c r="Z301" i="2"/>
  <c r="Z311" i="2"/>
  <c r="Z331" i="2"/>
  <c r="BN356" i="2"/>
  <c r="Y406" i="2"/>
  <c r="Z414" i="2"/>
  <c r="Z458" i="2"/>
  <c r="Z468" i="2"/>
  <c r="BN487" i="2"/>
  <c r="Z497" i="2"/>
  <c r="Z503" i="2"/>
  <c r="Z504" i="2" s="1"/>
  <c r="R516" i="2"/>
  <c r="Y464" i="2"/>
  <c r="Z475" i="2"/>
  <c r="BP477" i="2"/>
  <c r="BN492" i="2"/>
  <c r="S516" i="2"/>
  <c r="BN468" i="2"/>
  <c r="BN497" i="2"/>
  <c r="BN503" i="2"/>
  <c r="Z446" i="2"/>
  <c r="Y216" i="2"/>
  <c r="B516" i="2"/>
  <c r="U516" i="2"/>
  <c r="Z200" i="2"/>
  <c r="Z433" i="2"/>
  <c r="Z451" i="2"/>
  <c r="Z453" i="2" s="1"/>
  <c r="Z461" i="2"/>
  <c r="Z47" i="2"/>
  <c r="Z48" i="2" s="1"/>
  <c r="BN70" i="2"/>
  <c r="Y81" i="2"/>
  <c r="Z91" i="2"/>
  <c r="Z96" i="2"/>
  <c r="Z107" i="2"/>
  <c r="Z130" i="2"/>
  <c r="BN167" i="2"/>
  <c r="BN190" i="2"/>
  <c r="BN200" i="2"/>
  <c r="Y203" i="2"/>
  <c r="BN210" i="2"/>
  <c r="Y232" i="2"/>
  <c r="BP238" i="2"/>
  <c r="BP243" i="2"/>
  <c r="Z252" i="2"/>
  <c r="Z275" i="2"/>
  <c r="Z276" i="2" s="1"/>
  <c r="Y280" i="2"/>
  <c r="Z289" i="2"/>
  <c r="Z299" i="2"/>
  <c r="Z309" i="2"/>
  <c r="Z319" i="2"/>
  <c r="Y357" i="2"/>
  <c r="BN391" i="2"/>
  <c r="Z399" i="2"/>
  <c r="BP414" i="2"/>
  <c r="Z441" i="2"/>
  <c r="BN446" i="2"/>
  <c r="Z456" i="2"/>
  <c r="Z466" i="2"/>
  <c r="Z483" i="2"/>
  <c r="BP503" i="2"/>
  <c r="V516" i="2"/>
  <c r="Z70" i="2"/>
  <c r="Z190" i="2"/>
  <c r="Z192" i="2" s="1"/>
  <c r="Z210" i="2"/>
  <c r="Z324" i="2"/>
  <c r="Z417" i="2"/>
  <c r="BN35" i="2"/>
  <c r="Z28" i="2"/>
  <c r="BN42" i="2"/>
  <c r="Z53" i="2"/>
  <c r="Z63" i="2"/>
  <c r="BN75" i="2"/>
  <c r="Y86" i="2"/>
  <c r="BP104" i="2"/>
  <c r="Z112" i="2"/>
  <c r="Z114" i="2" s="1"/>
  <c r="BN124" i="2"/>
  <c r="Z135" i="2"/>
  <c r="Z137" i="2" s="1"/>
  <c r="BN162" i="2"/>
  <c r="Z170" i="2"/>
  <c r="BN195" i="2"/>
  <c r="Z213" i="2"/>
  <c r="BN226" i="2"/>
  <c r="BN246" i="2"/>
  <c r="BP260" i="2"/>
  <c r="BN269" i="2"/>
  <c r="BN294" i="2"/>
  <c r="BN304" i="2"/>
  <c r="Y315" i="2"/>
  <c r="BN324" i="2"/>
  <c r="Y327" i="2"/>
  <c r="Y362" i="2"/>
  <c r="Z370" i="2"/>
  <c r="Y383" i="2"/>
  <c r="BN417" i="2"/>
  <c r="BN433" i="2"/>
  <c r="BN451" i="2"/>
  <c r="BN461" i="2"/>
  <c r="Z488" i="2"/>
  <c r="W516" i="2"/>
  <c r="Y402" i="2"/>
  <c r="BP70" i="2"/>
  <c r="BP391" i="2"/>
  <c r="BN399" i="2"/>
  <c r="Y424" i="2"/>
  <c r="BN441" i="2"/>
  <c r="BN456" i="2"/>
  <c r="BN466" i="2"/>
  <c r="Y469" i="2"/>
  <c r="BN483" i="2"/>
  <c r="Y504" i="2"/>
  <c r="E516" i="2"/>
  <c r="Y153" i="2"/>
  <c r="Z195" i="2"/>
  <c r="Z226" i="2"/>
  <c r="BN96" i="2"/>
  <c r="BN299" i="2"/>
  <c r="BN309" i="2"/>
  <c r="BP42" i="2"/>
  <c r="BN53" i="2"/>
  <c r="BP75" i="2"/>
  <c r="Z83" i="2"/>
  <c r="Z85" i="2" s="1"/>
  <c r="Z99" i="2"/>
  <c r="BP124" i="2"/>
  <c r="Z146" i="2"/>
  <c r="Z147" i="2" s="1"/>
  <c r="Z180" i="2"/>
  <c r="Z181" i="2" s="1"/>
  <c r="BP195" i="2"/>
  <c r="Z224" i="2"/>
  <c r="Z234" i="2"/>
  <c r="Z235" i="2" s="1"/>
  <c r="Z244" i="2"/>
  <c r="BP246" i="2"/>
  <c r="Z255" i="2"/>
  <c r="Z261" i="2"/>
  <c r="BP269" i="2"/>
  <c r="Z292" i="2"/>
  <c r="Z302" i="2"/>
  <c r="Z312" i="2"/>
  <c r="Z332" i="2"/>
  <c r="Z380" i="2"/>
  <c r="Z415" i="2"/>
  <c r="BP433" i="2"/>
  <c r="Z459" i="2"/>
  <c r="BN488" i="2"/>
  <c r="Z498" i="2"/>
  <c r="F516" i="2"/>
  <c r="Z167" i="2"/>
  <c r="BN47" i="2"/>
  <c r="BN91" i="2"/>
  <c r="Z56" i="2"/>
  <c r="Z89" i="2"/>
  <c r="BP107" i="2"/>
  <c r="BP130" i="2"/>
  <c r="Z151" i="2"/>
  <c r="BP275" i="2"/>
  <c r="Z317" i="2"/>
  <c r="Z338" i="2"/>
  <c r="Z350" i="2"/>
  <c r="Y363" i="2"/>
  <c r="Z385" i="2"/>
  <c r="Z386" i="2" s="1"/>
  <c r="Z397" i="2"/>
  <c r="Z439" i="2"/>
  <c r="Y447" i="2"/>
  <c r="BP466" i="2"/>
  <c r="Z476" i="2"/>
  <c r="BN493" i="2"/>
  <c r="G516" i="2"/>
  <c r="Y23" i="2"/>
  <c r="H9" i="2"/>
  <c r="Z481" i="2"/>
  <c r="Y505" i="2"/>
  <c r="BN89" i="2"/>
  <c r="BN317" i="2"/>
  <c r="Z382" i="2" l="1"/>
  <c r="Z71" i="2"/>
  <c r="Z80" i="2"/>
  <c r="Z220" i="2"/>
  <c r="Z484" i="2"/>
  <c r="Z153" i="2"/>
  <c r="Z264" i="2"/>
  <c r="Z373" i="2"/>
  <c r="Z177" i="2"/>
  <c r="Z340" i="2"/>
  <c r="X509" i="2"/>
  <c r="Z357" i="2"/>
  <c r="Z314" i="2"/>
  <c r="Z296" i="2"/>
  <c r="Z327" i="2"/>
  <c r="Z65" i="2"/>
  <c r="Y508" i="2"/>
  <c r="Z333" i="2"/>
  <c r="Y506" i="2"/>
  <c r="Z215" i="2"/>
  <c r="Z306" i="2"/>
  <c r="Z447" i="2"/>
  <c r="Z499" i="2"/>
  <c r="Y507" i="2"/>
  <c r="Z401" i="2"/>
  <c r="Z352" i="2"/>
  <c r="Z58" i="2"/>
  <c r="Z108" i="2"/>
  <c r="Z171" i="2"/>
  <c r="Z489" i="2"/>
  <c r="Z256" i="2"/>
  <c r="Z320" i="2"/>
  <c r="Z100" i="2"/>
  <c r="Z478" i="2"/>
  <c r="Z418" i="2"/>
  <c r="Z247" i="2"/>
  <c r="Z92" i="2"/>
  <c r="Z469" i="2"/>
  <c r="Y510" i="2"/>
  <c r="Z32" i="2"/>
  <c r="Z231" i="2"/>
  <c r="Z203" i="2"/>
  <c r="Z132" i="2"/>
  <c r="Z463" i="2"/>
  <c r="Z511" i="2" l="1"/>
  <c r="Y509" i="2"/>
</calcChain>
</file>

<file path=xl/sharedStrings.xml><?xml version="1.0" encoding="utf-8"?>
<sst xmlns="http://schemas.openxmlformats.org/spreadsheetml/2006/main" count="3726" uniqueCount="800">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</sst>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7" t="s">
        <v>8</v>
      </c>
      <c r="B5" s="867"/>
      <c r="C5" s="867"/>
      <c r="D5" s="889"/>
      <c r="E5" s="889"/>
      <c r="F5" s="890" t="s">
        <v>14</v>
      </c>
      <c r="G5" s="890"/>
      <c r="H5" s="889" t="s">
        <v>799</v>
      </c>
      <c r="I5" s="889"/>
      <c r="J5" s="889"/>
      <c r="K5" s="889"/>
      <c r="L5" s="889"/>
      <c r="M5" s="889"/>
      <c r="N5" s="72"/>
      <c r="P5" s="27" t="s">
        <v>4</v>
      </c>
      <c r="Q5" s="891">
        <v>45897</v>
      </c>
      <c r="R5" s="891"/>
      <c r="T5" s="892" t="s">
        <v>3</v>
      </c>
      <c r="U5" s="893"/>
      <c r="V5" s="894" t="s">
        <v>785</v>
      </c>
      <c r="W5" s="895"/>
      <c r="AB5" s="59"/>
      <c r="AC5" s="59"/>
      <c r="AD5" s="59"/>
      <c r="AE5" s="59"/>
    </row>
    <row r="6" spans="1:32" s="17" customFormat="1" ht="24" customHeight="1" x14ac:dyDescent="0.2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 x14ac:dyDescent="0.2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0.45833333333333331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 x14ac:dyDescent="0.2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 x14ac:dyDescent="0.2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hidden="1" customHeight="1" x14ac:dyDescent="0.2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hidden="1" customHeight="1" x14ac:dyDescent="0.25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hidden="1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72" t="s">
        <v>84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72" t="s">
        <v>105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7" t="s">
        <v>111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hidden="1" customHeight="1" x14ac:dyDescent="0.25">
      <c r="A39" s="588" t="s">
        <v>112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hidden="1" customHeight="1" x14ac:dyDescent="0.25">
      <c r="A40" s="572" t="s">
        <v>113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124</v>
      </c>
      <c r="B43" s="63" t="s">
        <v>125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54.518518518518519</v>
      </c>
      <c r="Y44" s="43">
        <f>IFERROR(Y41/H41,"0")+IFERROR(Y42/H42,"0")+IFERROR(Y43/H43,"0")</f>
        <v>55</v>
      </c>
      <c r="Z44" s="43">
        <f>IFERROR(IF(Z41="",0,Z41),"0")+IFERROR(IF(Z42="",0,Z42),"0")+IFERROR(IF(Z43="",0,Z43),"0")</f>
        <v>0.68534000000000006</v>
      </c>
      <c r="AA44" s="67"/>
      <c r="AB44" s="67"/>
      <c r="AC44" s="67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344</v>
      </c>
      <c r="Y45" s="43">
        <f>IFERROR(SUM(Y41:Y43),"0")</f>
        <v>349.20000000000005</v>
      </c>
      <c r="Z45" s="42"/>
      <c r="AA45" s="67"/>
      <c r="AB45" s="67"/>
      <c r="AC45" s="67"/>
    </row>
    <row r="46" spans="1:68" ht="14.25" hidden="1" customHeight="1" x14ac:dyDescent="0.25">
      <c r="A46" s="572" t="s">
        <v>84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hidden="1" customHeight="1" x14ac:dyDescent="0.25">
      <c r="A47" s="63" t="s">
        <v>126</v>
      </c>
      <c r="B47" s="63" t="s">
        <v>127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88" t="s">
        <v>129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hidden="1" customHeight="1" x14ac:dyDescent="0.25">
      <c r="A51" s="572" t="s">
        <v>113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hidden="1" customHeight="1" x14ac:dyDescent="0.25">
      <c r="A52" s="63" t="s">
        <v>130</v>
      </c>
      <c r="B52" s="63" t="s">
        <v>131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133</v>
      </c>
      <c r="B53" s="63" t="s">
        <v>134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138</v>
      </c>
      <c r="B54" s="63" t="s">
        <v>139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141</v>
      </c>
      <c r="B55" s="63" t="s">
        <v>142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143</v>
      </c>
      <c r="B56" s="63" t="s">
        <v>144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396</v>
      </c>
      <c r="Y58" s="43">
        <f>IFERROR(Y52/H52,"0")+IFERROR(Y53/H53,"0")+IFERROR(Y54/H54,"0")+IFERROR(Y55/H55,"0")+IFERROR(Y56/H56,"0")+IFERROR(Y57/H57,"0")</f>
        <v>396</v>
      </c>
      <c r="Z58" s="43">
        <f>IFERROR(IF(Z52="",0,Z52),"0")+IFERROR(IF(Z53="",0,Z53),"0")+IFERROR(IF(Z54="",0,Z54),"0")+IFERROR(IF(Z55="",0,Z55),"0")+IFERROR(IF(Z56="",0,Z56),"0")+IFERROR(IF(Z57="",0,Z57),"0")</f>
        <v>3.57192</v>
      </c>
      <c r="AA58" s="67"/>
      <c r="AB58" s="67"/>
      <c r="AC58" s="67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1782</v>
      </c>
      <c r="Y59" s="43">
        <f>IFERROR(SUM(Y52:Y57),"0")</f>
        <v>1782</v>
      </c>
      <c r="Z59" s="42"/>
      <c r="AA59" s="67"/>
      <c r="AB59" s="67"/>
      <c r="AC59" s="67"/>
    </row>
    <row r="60" spans="1:68" ht="14.25" hidden="1" customHeight="1" x14ac:dyDescent="0.25">
      <c r="A60" s="572" t="s">
        <v>149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hidden="1" customHeight="1" x14ac:dyDescent="0.25">
      <c r="A61" s="63" t="s">
        <v>150</v>
      </c>
      <c r="B61" s="63" t="s">
        <v>151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153</v>
      </c>
      <c r="B62" s="63" t="s">
        <v>154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156</v>
      </c>
      <c r="B63" s="63" t="s">
        <v>157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181.99999999999997</v>
      </c>
      <c r="Y65" s="43">
        <f>IFERROR(Y61/H61,"0")+IFERROR(Y62/H62,"0")+IFERROR(Y63/H63,"0")+IFERROR(Y64/H64,"0")</f>
        <v>182</v>
      </c>
      <c r="Z65" s="43">
        <f>IFERROR(IF(Z61="",0,Z61),"0")+IFERROR(IF(Z62="",0,Z62),"0")+IFERROR(IF(Z63="",0,Z63),"0")+IFERROR(IF(Z64="",0,Z64),"0")</f>
        <v>1.18482</v>
      </c>
      <c r="AA65" s="67"/>
      <c r="AB65" s="67"/>
      <c r="AC65" s="67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491.4</v>
      </c>
      <c r="Y66" s="43">
        <f>IFERROR(SUM(Y61:Y64),"0")</f>
        <v>491.40000000000003</v>
      </c>
      <c r="Z66" s="42"/>
      <c r="AA66" s="67"/>
      <c r="AB66" s="67"/>
      <c r="AC66" s="67"/>
    </row>
    <row r="67" spans="1:68" ht="14.25" hidden="1" customHeight="1" x14ac:dyDescent="0.25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hidden="1" customHeight="1" x14ac:dyDescent="0.25">
      <c r="A68" s="63" t="s">
        <v>160</v>
      </c>
      <c r="B68" s="63" t="s">
        <v>161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163</v>
      </c>
      <c r="B69" s="63" t="s">
        <v>164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166</v>
      </c>
      <c r="B70" s="63" t="s">
        <v>167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72" t="s">
        <v>84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hidden="1" customHeight="1" x14ac:dyDescent="0.25">
      <c r="A74" s="63" t="s">
        <v>169</v>
      </c>
      <c r="B74" s="63" t="s">
        <v>170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172</v>
      </c>
      <c r="B75" s="63" t="s">
        <v>173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hidden="1" customHeight="1" x14ac:dyDescent="0.25">
      <c r="A77" s="63" t="s">
        <v>178</v>
      </c>
      <c r="B77" s="63" t="s">
        <v>179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180</v>
      </c>
      <c r="B78" s="63" t="s">
        <v>181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182</v>
      </c>
      <c r="B79" s="63" t="s">
        <v>183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hidden="1" customHeight="1" x14ac:dyDescent="0.25">
      <c r="A82" s="572" t="s">
        <v>184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hidden="1" customHeight="1" x14ac:dyDescent="0.25">
      <c r="A83" s="63" t="s">
        <v>185</v>
      </c>
      <c r="B83" s="63" t="s">
        <v>186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188</v>
      </c>
      <c r="B84" s="63" t="s">
        <v>189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588" t="s">
        <v>191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hidden="1" customHeight="1" x14ac:dyDescent="0.25">
      <c r="A88" s="572" t="s">
        <v>113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 x14ac:dyDescent="0.25">
      <c r="A89" s="63" t="s">
        <v>192</v>
      </c>
      <c r="B89" s="63" t="s">
        <v>193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hidden="1" customHeight="1" x14ac:dyDescent="0.25">
      <c r="A90" s="63" t="s">
        <v>195</v>
      </c>
      <c r="B90" s="63" t="s">
        <v>196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hidden="1" customHeight="1" x14ac:dyDescent="0.25">
      <c r="A94" s="572" t="s">
        <v>84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hidden="1" customHeight="1" x14ac:dyDescent="0.25">
      <c r="A95" s="63" t="s">
        <v>199</v>
      </c>
      <c r="B95" s="63" t="s">
        <v>200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793" t="s">
        <v>201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203</v>
      </c>
      <c r="B96" s="63" t="s">
        <v>204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206</v>
      </c>
      <c r="B97" s="63" t="s">
        <v>207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206</v>
      </c>
      <c r="B98" s="63" t="s">
        <v>208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210</v>
      </c>
      <c r="B99" s="63" t="s">
        <v>211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588" t="s">
        <v>213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hidden="1" customHeight="1" x14ac:dyDescent="0.25">
      <c r="A103" s="572" t="s">
        <v>113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100</v>
      </c>
      <c r="Y104" s="55">
        <f>IFERROR(IF(X104="",0,CEILING((X104/$H104),1)*$H104),"")</f>
        <v>108</v>
      </c>
      <c r="Z104" s="41">
        <f>IFERROR(IF(Y104=0,"",ROUNDUP(Y104/H104,0)*0.01898),"")</f>
        <v>0.1898</v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104.02777777777777</v>
      </c>
      <c r="BN104" s="78">
        <f>IFERROR(Y104*I104/H104,"0")</f>
        <v>112.34999999999998</v>
      </c>
      <c r="BO104" s="78">
        <f>IFERROR(1/J104*(X104/H104),"0")</f>
        <v>0.14467592592592593</v>
      </c>
      <c r="BP104" s="78">
        <f>IFERROR(1/J104*(Y104/H104),"0")</f>
        <v>0.15625</v>
      </c>
    </row>
    <row r="105" spans="1:68" ht="16.5" hidden="1" customHeight="1" x14ac:dyDescent="0.25">
      <c r="A105" s="63" t="s">
        <v>217</v>
      </c>
      <c r="B105" s="63" t="s">
        <v>218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9.2592592592592595</v>
      </c>
      <c r="Y108" s="43">
        <f>IFERROR(Y104/H104,"0")+IFERROR(Y105/H105,"0")+IFERROR(Y106/H106,"0")+IFERROR(Y107/H107,"0")</f>
        <v>10</v>
      </c>
      <c r="Z108" s="43">
        <f>IFERROR(IF(Z104="",0,Z104),"0")+IFERROR(IF(Z105="",0,Z105),"0")+IFERROR(IF(Z106="",0,Z106),"0")+IFERROR(IF(Z107="",0,Z107),"0")</f>
        <v>0.1898</v>
      </c>
      <c r="AA108" s="67"/>
      <c r="AB108" s="67"/>
      <c r="AC108" s="67"/>
    </row>
    <row r="109" spans="1:68" x14ac:dyDescent="0.2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100</v>
      </c>
      <c r="Y109" s="43">
        <f>IFERROR(SUM(Y104:Y107),"0")</f>
        <v>108</v>
      </c>
      <c r="Z109" s="42"/>
      <c r="AA109" s="67"/>
      <c r="AB109" s="67"/>
      <c r="AC109" s="67"/>
    </row>
    <row r="110" spans="1:68" ht="14.25" hidden="1" customHeight="1" x14ac:dyDescent="0.25">
      <c r="A110" s="572" t="s">
        <v>149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hidden="1" customHeight="1" x14ac:dyDescent="0.25">
      <c r="A111" s="63" t="s">
        <v>223</v>
      </c>
      <c r="B111" s="63" t="s">
        <v>224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226</v>
      </c>
      <c r="B112" s="63" t="s">
        <v>227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572" t="s">
        <v>84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hidden="1" customHeight="1" x14ac:dyDescent="0.25">
      <c r="A117" s="63" t="s">
        <v>230</v>
      </c>
      <c r="B117" s="63" t="s">
        <v>231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233</v>
      </c>
      <c r="B118" s="63" t="s">
        <v>234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237</v>
      </c>
      <c r="B120" s="63" t="s">
        <v>238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hidden="1" x14ac:dyDescent="0.2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hidden="1" customHeight="1" x14ac:dyDescent="0.25">
      <c r="A123" s="572" t="s">
        <v>184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hidden="1" customHeight="1" x14ac:dyDescent="0.25">
      <c r="A124" s="63" t="s">
        <v>240</v>
      </c>
      <c r="B124" s="63" t="s">
        <v>241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243</v>
      </c>
      <c r="B125" s="63" t="s">
        <v>244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588" t="s">
        <v>246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hidden="1" customHeight="1" x14ac:dyDescent="0.25">
      <c r="A129" s="572" t="s">
        <v>113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hidden="1" customHeight="1" x14ac:dyDescent="0.25">
      <c r="A130" s="63" t="s">
        <v>247</v>
      </c>
      <c r="B130" s="63" t="s">
        <v>248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247</v>
      </c>
      <c r="B131" s="63" t="s">
        <v>250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hidden="1" customHeight="1" x14ac:dyDescent="0.25">
      <c r="A135" s="63" t="s">
        <v>251</v>
      </c>
      <c r="B135" s="63" t="s">
        <v>252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251</v>
      </c>
      <c r="B136" s="63" t="s">
        <v>254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572" t="s">
        <v>84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hidden="1" customHeight="1" x14ac:dyDescent="0.25">
      <c r="A140" s="63" t="s">
        <v>255</v>
      </c>
      <c r="B140" s="63" t="s">
        <v>256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255</v>
      </c>
      <c r="B141" s="63" t="s">
        <v>257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588" t="s">
        <v>111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hidden="1" customHeight="1" x14ac:dyDescent="0.25">
      <c r="A145" s="572" t="s">
        <v>113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hidden="1" customHeight="1" x14ac:dyDescent="0.25">
      <c r="A146" s="63" t="s">
        <v>258</v>
      </c>
      <c r="B146" s="63" t="s">
        <v>259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hidden="1" customHeight="1" x14ac:dyDescent="0.25">
      <c r="A150" s="63" t="s">
        <v>261</v>
      </c>
      <c r="B150" s="63" t="s">
        <v>262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264</v>
      </c>
      <c r="B151" s="63" t="s">
        <v>265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120</v>
      </c>
      <c r="Y152" s="55">
        <f>IFERROR(IF(X152="",0,CEILING((X152/$H152),1)*$H152),"")</f>
        <v>126</v>
      </c>
      <c r="Z152" s="41">
        <f>IFERROR(IF(Y152=0,"",ROUNDUP(Y152/H152,0)*0.01898),"")</f>
        <v>0.26572000000000001</v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127.80000000000001</v>
      </c>
      <c r="BN152" s="78">
        <f>IFERROR(Y152*I152/H152,"0")</f>
        <v>134.19</v>
      </c>
      <c r="BO152" s="78">
        <f>IFERROR(1/J152*(X152/H152),"0")</f>
        <v>0.20833333333333334</v>
      </c>
      <c r="BP152" s="78">
        <f>IFERROR(1/J152*(Y152/H152),"0")</f>
        <v>0.21875</v>
      </c>
    </row>
    <row r="153" spans="1:68" x14ac:dyDescent="0.2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13.333333333333334</v>
      </c>
      <c r="Y153" s="43">
        <f>IFERROR(Y150/H150,"0")+IFERROR(Y151/H151,"0")+IFERROR(Y152/H152,"0")</f>
        <v>14</v>
      </c>
      <c r="Z153" s="43">
        <f>IFERROR(IF(Z150="",0,Z150),"0")+IFERROR(IF(Z151="",0,Z151),"0")+IFERROR(IF(Z152="",0,Z152),"0")</f>
        <v>0.26572000000000001</v>
      </c>
      <c r="AA153" s="67"/>
      <c r="AB153" s="67"/>
      <c r="AC153" s="67"/>
    </row>
    <row r="154" spans="1:68" x14ac:dyDescent="0.2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120</v>
      </c>
      <c r="Y154" s="43">
        <f>IFERROR(SUM(Y150:Y152),"0")</f>
        <v>126</v>
      </c>
      <c r="Z154" s="42"/>
      <c r="AA154" s="67"/>
      <c r="AB154" s="67"/>
      <c r="AC154" s="67"/>
    </row>
    <row r="155" spans="1:68" ht="27.75" hidden="1" customHeight="1" x14ac:dyDescent="0.2">
      <c r="A155" s="597" t="s">
        <v>270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hidden="1" customHeight="1" x14ac:dyDescent="0.25">
      <c r="A156" s="588" t="s">
        <v>271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hidden="1" customHeight="1" x14ac:dyDescent="0.25">
      <c r="A157" s="572" t="s">
        <v>149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hidden="1" customHeight="1" x14ac:dyDescent="0.25">
      <c r="A158" s="63" t="s">
        <v>272</v>
      </c>
      <c r="B158" s="63" t="s">
        <v>273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hidden="1" customHeight="1" x14ac:dyDescent="0.25">
      <c r="A162" s="63" t="s">
        <v>275</v>
      </c>
      <c r="B162" s="63" t="s">
        <v>276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278</v>
      </c>
      <c r="B163" s="63" t="s">
        <v>279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281</v>
      </c>
      <c r="B164" s="63" t="s">
        <v>282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286</v>
      </c>
      <c r="B166" s="63" t="s">
        <v>287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291</v>
      </c>
      <c r="B168" s="63" t="s">
        <v>292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572" t="s">
        <v>105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hidden="1" customHeight="1" x14ac:dyDescent="0.25">
      <c r="A174" s="63" t="s">
        <v>298</v>
      </c>
      <c r="B174" s="63" t="s">
        <v>299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303</v>
      </c>
      <c r="B175" s="63" t="s">
        <v>304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306</v>
      </c>
      <c r="B176" s="63" t="s">
        <v>307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572" t="s">
        <v>308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hidden="1" customHeight="1" x14ac:dyDescent="0.25">
      <c r="A180" s="63" t="s">
        <v>309</v>
      </c>
      <c r="B180" s="63" t="s">
        <v>310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588" t="s">
        <v>311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hidden="1" customHeight="1" x14ac:dyDescent="0.25">
      <c r="A184" s="572" t="s">
        <v>113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hidden="1" customHeight="1" x14ac:dyDescent="0.25">
      <c r="A185" s="63" t="s">
        <v>312</v>
      </c>
      <c r="B185" s="63" t="s">
        <v>313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315</v>
      </c>
      <c r="B186" s="63" t="s">
        <v>316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572" t="s">
        <v>149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hidden="1" customHeight="1" x14ac:dyDescent="0.25">
      <c r="A190" s="63" t="s">
        <v>317</v>
      </c>
      <c r="B190" s="63" t="s">
        <v>318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320</v>
      </c>
      <c r="B191" s="63" t="s">
        <v>321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100</v>
      </c>
      <c r="Y195" s="55">
        <f t="shared" ref="Y195:Y202" si="21">IFERROR(IF(X195="",0,CEILING((X195/$H195),1)*$H195),"")</f>
        <v>102.60000000000001</v>
      </c>
      <c r="Z195" s="41">
        <f>IFERROR(IF(Y195=0,"",ROUNDUP(Y195/H195,0)*0.00902),"")</f>
        <v>0.17138</v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103.88888888888889</v>
      </c>
      <c r="BN195" s="78">
        <f t="shared" ref="BN195:BN202" si="23">IFERROR(Y195*I195/H195,"0")</f>
        <v>106.59000000000002</v>
      </c>
      <c r="BO195" s="78">
        <f t="shared" ref="BO195:BO202" si="24">IFERROR(1/J195*(X195/H195),"0")</f>
        <v>0.14029180695847362</v>
      </c>
      <c r="BP195" s="78">
        <f t="shared" ref="BP195:BP202" si="25">IFERROR(1/J195*(Y195/H195),"0")</f>
        <v>0.14393939393939395</v>
      </c>
    </row>
    <row r="196" spans="1:68" ht="27" hidden="1" customHeight="1" x14ac:dyDescent="0.25">
      <c r="A196" s="63" t="s">
        <v>325</v>
      </c>
      <c r="B196" s="63" t="s">
        <v>326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hidden="1" customHeight="1" x14ac:dyDescent="0.25">
      <c r="A197" s="63" t="s">
        <v>328</v>
      </c>
      <c r="B197" s="63" t="s">
        <v>329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hidden="1" customHeight="1" x14ac:dyDescent="0.25">
      <c r="A198" s="63" t="s">
        <v>331</v>
      </c>
      <c r="B198" s="63" t="s">
        <v>332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336</v>
      </c>
      <c r="B200" s="63" t="s">
        <v>337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18.518518518518519</v>
      </c>
      <c r="Y203" s="43">
        <f>IFERROR(Y195/H195,"0")+IFERROR(Y196/H196,"0")+IFERROR(Y197/H197,"0")+IFERROR(Y198/H198,"0")+IFERROR(Y199/H199,"0")+IFERROR(Y200/H200,"0")+IFERROR(Y201/H201,"0")+IFERROR(Y202/H202,"0")</f>
        <v>19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0.17138</v>
      </c>
      <c r="AA203" s="67"/>
      <c r="AB203" s="67"/>
      <c r="AC203" s="67"/>
    </row>
    <row r="204" spans="1:68" x14ac:dyDescent="0.2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100</v>
      </c>
      <c r="Y204" s="43">
        <f>IFERROR(SUM(Y195:Y202),"0")</f>
        <v>102.60000000000001</v>
      </c>
      <c r="Z204" s="42"/>
      <c r="AA204" s="67"/>
      <c r="AB204" s="67"/>
      <c r="AC204" s="67"/>
    </row>
    <row r="205" spans="1:68" ht="14.25" hidden="1" customHeight="1" x14ac:dyDescent="0.25">
      <c r="A205" s="572" t="s">
        <v>84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hidden="1" customHeight="1" x14ac:dyDescent="0.25">
      <c r="A206" s="63" t="s">
        <v>342</v>
      </c>
      <c r="B206" s="63" t="s">
        <v>343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345</v>
      </c>
      <c r="B207" s="63" t="s">
        <v>346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348</v>
      </c>
      <c r="B208" s="63" t="s">
        <v>349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351</v>
      </c>
      <c r="B209" s="63" t="s">
        <v>352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353</v>
      </c>
      <c r="B210" s="63" t="s">
        <v>354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356</v>
      </c>
      <c r="B211" s="63" t="s">
        <v>357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358</v>
      </c>
      <c r="B212" s="63" t="s">
        <v>359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572" t="s">
        <v>184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hidden="1" customHeight="1" x14ac:dyDescent="0.25">
      <c r="A218" s="63" t="s">
        <v>366</v>
      </c>
      <c r="B218" s="63" t="s">
        <v>367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369</v>
      </c>
      <c r="B219" s="63" t="s">
        <v>370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588" t="s">
        <v>372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hidden="1" customHeight="1" x14ac:dyDescent="0.25">
      <c r="A223" s="572" t="s">
        <v>113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hidden="1" customHeight="1" x14ac:dyDescent="0.25">
      <c r="A224" s="63" t="s">
        <v>373</v>
      </c>
      <c r="B224" s="63" t="s">
        <v>374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376</v>
      </c>
      <c r="B225" s="63" t="s">
        <v>377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72" t="s">
        <v>149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hidden="1" customHeight="1" x14ac:dyDescent="0.25">
      <c r="A234" s="63" t="s">
        <v>391</v>
      </c>
      <c r="B234" s="63" t="s">
        <v>392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72" t="s">
        <v>394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hidden="1" customHeight="1" x14ac:dyDescent="0.25">
      <c r="A238" s="63" t="s">
        <v>395</v>
      </c>
      <c r="B238" s="63" t="s">
        <v>396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17" t="s">
        <v>397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72" t="s">
        <v>399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hidden="1" customHeight="1" x14ac:dyDescent="0.25">
      <c r="A242" s="63" t="s">
        <v>400</v>
      </c>
      <c r="B242" s="63" t="s">
        <v>401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403</v>
      </c>
      <c r="B243" s="63" t="s">
        <v>404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13" t="s">
        <v>405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406</v>
      </c>
      <c r="B244" s="63" t="s">
        <v>407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408</v>
      </c>
      <c r="B245" s="63" t="s">
        <v>409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410</v>
      </c>
      <c r="B246" s="63" t="s">
        <v>411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88" t="s">
        <v>412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hidden="1" customHeight="1" x14ac:dyDescent="0.25">
      <c r="A250" s="572" t="s">
        <v>113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hidden="1" customHeight="1" x14ac:dyDescent="0.25">
      <c r="A251" s="63" t="s">
        <v>413</v>
      </c>
      <c r="B251" s="63" t="s">
        <v>414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416</v>
      </c>
      <c r="B252" s="63" t="s">
        <v>417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419</v>
      </c>
      <c r="B253" s="63" t="s">
        <v>420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422</v>
      </c>
      <c r="B254" s="63" t="s">
        <v>423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425</v>
      </c>
      <c r="B255" s="63" t="s">
        <v>426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588" t="s">
        <v>428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hidden="1" customHeight="1" x14ac:dyDescent="0.25">
      <c r="A259" s="572" t="s">
        <v>113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hidden="1" customHeight="1" x14ac:dyDescent="0.25">
      <c r="A260" s="63" t="s">
        <v>429</v>
      </c>
      <c r="B260" s="63" t="s">
        <v>430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431</v>
      </c>
      <c r="B261" s="63" t="s">
        <v>432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04" t="s">
        <v>433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435</v>
      </c>
      <c r="B262" s="63" t="s">
        <v>436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438</v>
      </c>
      <c r="B263" s="63" t="s">
        <v>439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06" t="s">
        <v>440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88" t="s">
        <v>442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hidden="1" customHeight="1" x14ac:dyDescent="0.25">
      <c r="A267" s="572" t="s">
        <v>84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hidden="1" customHeight="1" x14ac:dyDescent="0.25">
      <c r="A268" s="63" t="s">
        <v>443</v>
      </c>
      <c r="B268" s="63" t="s">
        <v>444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446</v>
      </c>
      <c r="B269" s="63" t="s">
        <v>447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449</v>
      </c>
      <c r="B270" s="63" t="s">
        <v>450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88" t="s">
        <v>452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hidden="1" customHeight="1" x14ac:dyDescent="0.25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hidden="1" customHeight="1" x14ac:dyDescent="0.25">
      <c r="A275" s="63" t="s">
        <v>453</v>
      </c>
      <c r="B275" s="63" t="s">
        <v>454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72" t="s">
        <v>84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hidden="1" customHeight="1" x14ac:dyDescent="0.25">
      <c r="A279" s="63" t="s">
        <v>456</v>
      </c>
      <c r="B279" s="63" t="s">
        <v>457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88" t="s">
        <v>459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hidden="1" customHeight="1" x14ac:dyDescent="0.25">
      <c r="A283" s="572" t="s">
        <v>113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hidden="1" customHeight="1" x14ac:dyDescent="0.25">
      <c r="A284" s="63" t="s">
        <v>460</v>
      </c>
      <c r="B284" s="63" t="s">
        <v>461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88" t="s">
        <v>464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hidden="1" customHeight="1" x14ac:dyDescent="0.25">
      <c r="A288" s="572" t="s">
        <v>113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hidden="1" customHeight="1" x14ac:dyDescent="0.25">
      <c r="A289" s="63" t="s">
        <v>465</v>
      </c>
      <c r="B289" s="63" t="s">
        <v>466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468</v>
      </c>
      <c r="B290" s="63" t="s">
        <v>469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471</v>
      </c>
      <c r="B291" s="63" t="s">
        <v>472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471</v>
      </c>
      <c r="B292" s="63" t="s">
        <v>474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150</v>
      </c>
      <c r="Y293" s="55">
        <f t="shared" si="37"/>
        <v>151.20000000000002</v>
      </c>
      <c r="Z293" s="41">
        <f>IFERROR(IF(Y293=0,"",ROUNDUP(Y293/H293,0)*0.01898),"")</f>
        <v>0.26572000000000001</v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156.04166666666666</v>
      </c>
      <c r="BN293" s="78">
        <f t="shared" si="39"/>
        <v>157.29000000000002</v>
      </c>
      <c r="BO293" s="78">
        <f t="shared" si="40"/>
        <v>0.21701388888888887</v>
      </c>
      <c r="BP293" s="78">
        <f t="shared" si="41"/>
        <v>0.21875</v>
      </c>
    </row>
    <row r="294" spans="1:68" ht="27" hidden="1" customHeight="1" x14ac:dyDescent="0.25">
      <c r="A294" s="63" t="s">
        <v>480</v>
      </c>
      <c r="B294" s="63" t="s">
        <v>481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240</v>
      </c>
      <c r="Y295" s="55">
        <f t="shared" si="37"/>
        <v>240</v>
      </c>
      <c r="Z295" s="41">
        <f>IFERROR(IF(Y295=0,"",ROUNDUP(Y295/H295,0)*0.00902),"")</f>
        <v>0.54120000000000001</v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252.6</v>
      </c>
      <c r="BN295" s="78">
        <f t="shared" si="39"/>
        <v>252.6</v>
      </c>
      <c r="BO295" s="78">
        <f t="shared" si="40"/>
        <v>0.45454545454545459</v>
      </c>
      <c r="BP295" s="78">
        <f t="shared" si="41"/>
        <v>0.45454545454545459</v>
      </c>
    </row>
    <row r="296" spans="1:68" x14ac:dyDescent="0.2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73.888888888888886</v>
      </c>
      <c r="Y296" s="43">
        <f>IFERROR(Y289/H289,"0")+IFERROR(Y290/H290,"0")+IFERROR(Y291/H291,"0")+IFERROR(Y292/H292,"0")+IFERROR(Y293/H293,"0")+IFERROR(Y294/H294,"0")+IFERROR(Y295/H295,"0")</f>
        <v>74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0.80692000000000008</v>
      </c>
      <c r="AA296" s="67"/>
      <c r="AB296" s="67"/>
      <c r="AC296" s="67"/>
    </row>
    <row r="297" spans="1:68" x14ac:dyDescent="0.2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390</v>
      </c>
      <c r="Y297" s="43">
        <f>IFERROR(SUM(Y289:Y295),"0")</f>
        <v>391.20000000000005</v>
      </c>
      <c r="Z297" s="42"/>
      <c r="AA297" s="67"/>
      <c r="AB297" s="67"/>
      <c r="AC297" s="67"/>
    </row>
    <row r="298" spans="1:68" ht="14.25" hidden="1" customHeight="1" x14ac:dyDescent="0.25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hidden="1" customHeight="1" x14ac:dyDescent="0.25">
      <c r="A299" s="63" t="s">
        <v>485</v>
      </c>
      <c r="B299" s="63" t="s">
        <v>486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490</v>
      </c>
      <c r="Y300" s="55">
        <f t="shared" si="42"/>
        <v>491.40000000000003</v>
      </c>
      <c r="Z300" s="41">
        <f>IFERROR(IF(Y300=0,"",ROUNDUP(Y300/H300,0)*0.00902),"")</f>
        <v>1.0553399999999999</v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521.49999999999989</v>
      </c>
      <c r="BN300" s="78">
        <f t="shared" si="44"/>
        <v>522.99</v>
      </c>
      <c r="BO300" s="78">
        <f t="shared" si="45"/>
        <v>0.88383838383838376</v>
      </c>
      <c r="BP300" s="78">
        <f t="shared" si="46"/>
        <v>0.88636363636363635</v>
      </c>
    </row>
    <row r="301" spans="1:68" ht="27" hidden="1" customHeight="1" x14ac:dyDescent="0.25">
      <c r="A301" s="63" t="s">
        <v>491</v>
      </c>
      <c r="B301" s="63" t="s">
        <v>492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42</v>
      </c>
      <c r="Y302" s="55">
        <f t="shared" si="42"/>
        <v>42</v>
      </c>
      <c r="Z302" s="41">
        <f>IFERROR(IF(Y302=0,"",ROUNDUP(Y302/H302,0)*0.00502),"")</f>
        <v>0.1004</v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44.599999999999994</v>
      </c>
      <c r="BN302" s="78">
        <f t="shared" si="44"/>
        <v>44.599999999999994</v>
      </c>
      <c r="BO302" s="78">
        <f t="shared" si="45"/>
        <v>8.5470085470085472E-2</v>
      </c>
      <c r="BP302" s="78">
        <f t="shared" si="46"/>
        <v>8.5470085470085472E-2</v>
      </c>
    </row>
    <row r="303" spans="1:68" ht="27" hidden="1" customHeight="1" x14ac:dyDescent="0.25">
      <c r="A303" s="63" t="s">
        <v>496</v>
      </c>
      <c r="B303" s="63" t="s">
        <v>497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499</v>
      </c>
      <c r="B304" s="63" t="s">
        <v>500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501</v>
      </c>
      <c r="B305" s="63" t="s">
        <v>502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136.66666666666666</v>
      </c>
      <c r="Y306" s="43">
        <f>IFERROR(Y299/H299,"0")+IFERROR(Y300/H300,"0")+IFERROR(Y301/H301,"0")+IFERROR(Y302/H302,"0")+IFERROR(Y303/H303,"0")+IFERROR(Y304/H304,"0")+IFERROR(Y305/H305,"0")</f>
        <v>137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1.15574</v>
      </c>
      <c r="AA306" s="67"/>
      <c r="AB306" s="67"/>
      <c r="AC306" s="67"/>
    </row>
    <row r="307" spans="1:68" x14ac:dyDescent="0.2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532</v>
      </c>
      <c r="Y307" s="43">
        <f>IFERROR(SUM(Y299:Y305),"0")</f>
        <v>533.40000000000009</v>
      </c>
      <c r="Z307" s="42"/>
      <c r="AA307" s="67"/>
      <c r="AB307" s="67"/>
      <c r="AC307" s="67"/>
    </row>
    <row r="308" spans="1:68" ht="14.25" hidden="1" customHeight="1" x14ac:dyDescent="0.25">
      <c r="A308" s="572" t="s">
        <v>84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4800</v>
      </c>
      <c r="Y309" s="55">
        <f>IFERROR(IF(X309="",0,CEILING((X309/$H309),1)*$H309),"")</f>
        <v>4804.8</v>
      </c>
      <c r="Z309" s="41">
        <f>IFERROR(IF(Y309=0,"",ROUNDUP(Y309/H309,0)*0.01898),"")</f>
        <v>11.69168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5115.6923076923076</v>
      </c>
      <c r="BN309" s="78">
        <f>IFERROR(Y309*I309/H309,"0")</f>
        <v>5120.8080000000009</v>
      </c>
      <c r="BO309" s="78">
        <f>IFERROR(1/J309*(X309/H309),"0")</f>
        <v>9.615384615384615</v>
      </c>
      <c r="BP309" s="78">
        <f>IFERROR(1/J309*(Y309/H309),"0")</f>
        <v>9.625</v>
      </c>
    </row>
    <row r="310" spans="1:68" ht="27" hidden="1" customHeight="1" x14ac:dyDescent="0.25">
      <c r="A310" s="63" t="s">
        <v>507</v>
      </c>
      <c r="B310" s="63" t="s">
        <v>508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510</v>
      </c>
      <c r="B311" s="63" t="s">
        <v>511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120</v>
      </c>
      <c r="Y312" s="55">
        <f>IFERROR(IF(X312="",0,CEILING((X312/$H312),1)*$H312),"")</f>
        <v>120</v>
      </c>
      <c r="Z312" s="41">
        <f>IFERROR(IF(Y312=0,"",ROUNDUP(Y312/H312,0)*0.00651),"")</f>
        <v>0.26040000000000002</v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129.84</v>
      </c>
      <c r="BN312" s="78">
        <f>IFERROR(Y312*I312/H312,"0")</f>
        <v>129.84</v>
      </c>
      <c r="BO312" s="78">
        <f>IFERROR(1/J312*(X312/H312),"0")</f>
        <v>0.2197802197802198</v>
      </c>
      <c r="BP312" s="78">
        <f>IFERROR(1/J312*(Y312/H312),"0")</f>
        <v>0.2197802197802198</v>
      </c>
    </row>
    <row r="313" spans="1:68" ht="27" hidden="1" customHeight="1" x14ac:dyDescent="0.25">
      <c r="A313" s="63" t="s">
        <v>516</v>
      </c>
      <c r="B313" s="63" t="s">
        <v>517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655.38461538461536</v>
      </c>
      <c r="Y314" s="43">
        <f>IFERROR(Y309/H309,"0")+IFERROR(Y310/H310,"0")+IFERROR(Y311/H311,"0")+IFERROR(Y312/H312,"0")+IFERROR(Y313/H313,"0")</f>
        <v>656</v>
      </c>
      <c r="Z314" s="43">
        <f>IFERROR(IF(Z309="",0,Z309),"0")+IFERROR(IF(Z310="",0,Z310),"0")+IFERROR(IF(Z311="",0,Z311),"0")+IFERROR(IF(Z312="",0,Z312),"0")+IFERROR(IF(Z313="",0,Z313),"0")</f>
        <v>11.95208</v>
      </c>
      <c r="AA314" s="67"/>
      <c r="AB314" s="67"/>
      <c r="AC314" s="67"/>
    </row>
    <row r="315" spans="1:68" x14ac:dyDescent="0.2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4920</v>
      </c>
      <c r="Y315" s="43">
        <f>IFERROR(SUM(Y309:Y313),"0")</f>
        <v>4924.8</v>
      </c>
      <c r="Z315" s="42"/>
      <c r="AA315" s="67"/>
      <c r="AB315" s="67"/>
      <c r="AC315" s="67"/>
    </row>
    <row r="316" spans="1:68" ht="14.25" hidden="1" customHeight="1" x14ac:dyDescent="0.25">
      <c r="A316" s="572" t="s">
        <v>184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hidden="1" customHeight="1" x14ac:dyDescent="0.25">
      <c r="A317" s="63" t="s">
        <v>519</v>
      </c>
      <c r="B317" s="63" t="s">
        <v>520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300</v>
      </c>
      <c r="Y318" s="55">
        <f>IFERROR(IF(X318="",0,CEILING((X318/$H318),1)*$H318),"")</f>
        <v>304.2</v>
      </c>
      <c r="Z318" s="41">
        <f>IFERROR(IF(Y318=0,"",ROUNDUP(Y318/H318,0)*0.01898),"")</f>
        <v>0.74021999999999999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319.96153846153851</v>
      </c>
      <c r="BN318" s="78">
        <f>IFERROR(Y318*I318/H318,"0")</f>
        <v>324.44100000000003</v>
      </c>
      <c r="BO318" s="78">
        <f>IFERROR(1/J318*(X318/H318),"0")</f>
        <v>0.60096153846153844</v>
      </c>
      <c r="BP318" s="78">
        <f>IFERROR(1/J318*(Y318/H318),"0")</f>
        <v>0.609375</v>
      </c>
    </row>
    <row r="319" spans="1:68" ht="16.5" hidden="1" customHeight="1" x14ac:dyDescent="0.25">
      <c r="A319" s="63" t="s">
        <v>525</v>
      </c>
      <c r="B319" s="63" t="s">
        <v>526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38.46153846153846</v>
      </c>
      <c r="Y320" s="43">
        <f>IFERROR(Y317/H317,"0")+IFERROR(Y318/H318,"0")+IFERROR(Y319/H319,"0")</f>
        <v>39</v>
      </c>
      <c r="Z320" s="43">
        <f>IFERROR(IF(Z317="",0,Z317),"0")+IFERROR(IF(Z318="",0,Z318),"0")+IFERROR(IF(Z319="",0,Z319),"0")</f>
        <v>0.74021999999999999</v>
      </c>
      <c r="AA320" s="67"/>
      <c r="AB320" s="67"/>
      <c r="AC320" s="67"/>
    </row>
    <row r="321" spans="1:68" x14ac:dyDescent="0.2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300</v>
      </c>
      <c r="Y321" s="43">
        <f>IFERROR(SUM(Y317:Y319),"0")</f>
        <v>304.2</v>
      </c>
      <c r="Z321" s="42"/>
      <c r="AA321" s="67"/>
      <c r="AB321" s="67"/>
      <c r="AC321" s="67"/>
    </row>
    <row r="322" spans="1:68" ht="14.25" hidden="1" customHeight="1" x14ac:dyDescent="0.25">
      <c r="A322" s="572" t="s">
        <v>105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hidden="1" customHeight="1" x14ac:dyDescent="0.25">
      <c r="A323" s="63" t="s">
        <v>528</v>
      </c>
      <c r="B323" s="63" t="s">
        <v>529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675" t="s">
        <v>530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532</v>
      </c>
      <c r="B324" s="63" t="s">
        <v>533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676" t="s">
        <v>534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535</v>
      </c>
      <c r="B325" s="63" t="s">
        <v>536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538</v>
      </c>
      <c r="B326" s="63" t="s">
        <v>539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572" t="s">
        <v>540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hidden="1" customHeight="1" x14ac:dyDescent="0.25">
      <c r="A330" s="63" t="s">
        <v>541</v>
      </c>
      <c r="B330" s="63" t="s">
        <v>542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547</v>
      </c>
      <c r="B332" s="63" t="s">
        <v>548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588" t="s">
        <v>549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hidden="1" customHeight="1" x14ac:dyDescent="0.25">
      <c r="A336" s="572" t="s">
        <v>84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250</v>
      </c>
      <c r="Y337" s="55">
        <f>IFERROR(IF(X337="",0,CEILING((X337/$H337),1)*$H337),"")</f>
        <v>251.1</v>
      </c>
      <c r="Z337" s="41">
        <f>IFERROR(IF(Y337=0,"",ROUNDUP(Y337/H337,0)*0.01898),"")</f>
        <v>0.58838000000000001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266.01851851851853</v>
      </c>
      <c r="BN337" s="78">
        <f>IFERROR(Y337*I337/H337,"0")</f>
        <v>267.18900000000002</v>
      </c>
      <c r="BO337" s="78">
        <f>IFERROR(1/J337*(X337/H337),"0")</f>
        <v>0.48225308641975312</v>
      </c>
      <c r="BP337" s="78">
        <f>IFERROR(1/J337*(Y337/H337),"0")</f>
        <v>0.484375</v>
      </c>
    </row>
    <row r="338" spans="1:68" ht="27" hidden="1" customHeight="1" x14ac:dyDescent="0.25">
      <c r="A338" s="63" t="s">
        <v>553</v>
      </c>
      <c r="B338" s="63" t="s">
        <v>554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105</v>
      </c>
      <c r="Y339" s="55">
        <f>IFERROR(IF(X339="",0,CEILING((X339/$H339),1)*$H339),"")</f>
        <v>105</v>
      </c>
      <c r="Z339" s="41">
        <f>IFERROR(IF(Y339=0,"",ROUNDUP(Y339/H339,0)*0.00651),"")</f>
        <v>0.32550000000000001</v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116.99999999999999</v>
      </c>
      <c r="BN339" s="78">
        <f>IFERROR(Y339*I339/H339,"0")</f>
        <v>116.99999999999999</v>
      </c>
      <c r="BO339" s="78">
        <f>IFERROR(1/J339*(X339/H339),"0")</f>
        <v>0.27472527472527475</v>
      </c>
      <c r="BP339" s="78">
        <f>IFERROR(1/J339*(Y339/H339),"0")</f>
        <v>0.27472527472527475</v>
      </c>
    </row>
    <row r="340" spans="1:68" x14ac:dyDescent="0.2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80.864197530864203</v>
      </c>
      <c r="Y340" s="43">
        <f>IFERROR(Y337/H337,"0")+IFERROR(Y338/H338,"0")+IFERROR(Y339/H339,"0")</f>
        <v>81</v>
      </c>
      <c r="Z340" s="43">
        <f>IFERROR(IF(Z337="",0,Z337),"0")+IFERROR(IF(Z338="",0,Z338),"0")+IFERROR(IF(Z339="",0,Z339),"0")</f>
        <v>0.91388000000000003</v>
      </c>
      <c r="AA340" s="67"/>
      <c r="AB340" s="67"/>
      <c r="AC340" s="67"/>
    </row>
    <row r="341" spans="1:68" x14ac:dyDescent="0.2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355</v>
      </c>
      <c r="Y341" s="43">
        <f>IFERROR(SUM(Y337:Y339),"0")</f>
        <v>356.1</v>
      </c>
      <c r="Z341" s="42"/>
      <c r="AA341" s="67"/>
      <c r="AB341" s="67"/>
      <c r="AC341" s="67"/>
    </row>
    <row r="342" spans="1:68" ht="27.75" hidden="1" customHeight="1" x14ac:dyDescent="0.2">
      <c r="A342" s="597" t="s">
        <v>559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hidden="1" customHeight="1" x14ac:dyDescent="0.25">
      <c r="A343" s="588" t="s">
        <v>560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hidden="1" customHeight="1" x14ac:dyDescent="0.25">
      <c r="A344" s="572" t="s">
        <v>113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hidden="1" customHeight="1" x14ac:dyDescent="0.25">
      <c r="A345" s="63" t="s">
        <v>561</v>
      </c>
      <c r="B345" s="63" t="s">
        <v>562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hidden="1" customHeight="1" x14ac:dyDescent="0.25">
      <c r="A346" s="63" t="s">
        <v>564</v>
      </c>
      <c r="B346" s="63" t="s">
        <v>565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1390</v>
      </c>
      <c r="Y347" s="55">
        <f t="shared" si="47"/>
        <v>1395</v>
      </c>
      <c r="Z347" s="41">
        <f>IFERROR(IF(Y347=0,"",ROUNDUP(Y347/H347,0)*0.02175),"")</f>
        <v>2.0227499999999998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1434.48</v>
      </c>
      <c r="BN347" s="78">
        <f t="shared" si="49"/>
        <v>1439.64</v>
      </c>
      <c r="BO347" s="78">
        <f t="shared" si="50"/>
        <v>1.9305555555555556</v>
      </c>
      <c r="BP347" s="78">
        <f t="shared" si="51"/>
        <v>1.9375</v>
      </c>
    </row>
    <row r="348" spans="1:68" ht="37.5" hidden="1" customHeight="1" x14ac:dyDescent="0.25">
      <c r="A348" s="63" t="s">
        <v>570</v>
      </c>
      <c r="B348" s="63" t="s">
        <v>571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573</v>
      </c>
      <c r="B349" s="63" t="s">
        <v>574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576</v>
      </c>
      <c r="B350" s="63" t="s">
        <v>577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75</v>
      </c>
      <c r="Y351" s="55">
        <f t="shared" si="47"/>
        <v>75</v>
      </c>
      <c r="Z351" s="41">
        <f>IFERROR(IF(Y351=0,"",ROUNDUP(Y351/H351,0)*0.00902),"")</f>
        <v>0.1353</v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78.150000000000006</v>
      </c>
      <c r="BN351" s="78">
        <f t="shared" si="49"/>
        <v>78.150000000000006</v>
      </c>
      <c r="BO351" s="78">
        <f t="shared" si="50"/>
        <v>0.11363636363636365</v>
      </c>
      <c r="BP351" s="78">
        <f t="shared" si="51"/>
        <v>0.11363636363636365</v>
      </c>
    </row>
    <row r="352" spans="1:68" x14ac:dyDescent="0.2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107.66666666666667</v>
      </c>
      <c r="Y352" s="43">
        <f>IFERROR(Y345/H345,"0")+IFERROR(Y346/H346,"0")+IFERROR(Y347/H347,"0")+IFERROR(Y348/H348,"0")+IFERROR(Y349/H349,"0")+IFERROR(Y350/H350,"0")+IFERROR(Y351/H351,"0")</f>
        <v>108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2.1580499999999998</v>
      </c>
      <c r="AA352" s="67"/>
      <c r="AB352" s="67"/>
      <c r="AC352" s="67"/>
    </row>
    <row r="353" spans="1:68" x14ac:dyDescent="0.2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1465</v>
      </c>
      <c r="Y353" s="43">
        <f>IFERROR(SUM(Y345:Y351),"0")</f>
        <v>1470</v>
      </c>
      <c r="Z353" s="42"/>
      <c r="AA353" s="67"/>
      <c r="AB353" s="67"/>
      <c r="AC353" s="67"/>
    </row>
    <row r="354" spans="1:68" ht="14.25" hidden="1" customHeight="1" x14ac:dyDescent="0.25">
      <c r="A354" s="572" t="s">
        <v>149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3600</v>
      </c>
      <c r="Y355" s="55">
        <f>IFERROR(IF(X355="",0,CEILING((X355/$H355),1)*$H355),"")</f>
        <v>3600</v>
      </c>
      <c r="Z355" s="41">
        <f>IFERROR(IF(Y355=0,"",ROUNDUP(Y355/H355,0)*0.02175),"")</f>
        <v>5.22</v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3715.2</v>
      </c>
      <c r="BN355" s="78">
        <f>IFERROR(Y355*I355/H355,"0")</f>
        <v>3715.2</v>
      </c>
      <c r="BO355" s="78">
        <f>IFERROR(1/J355*(X355/H355),"0")</f>
        <v>5</v>
      </c>
      <c r="BP355" s="78">
        <f>IFERROR(1/J355*(Y355/H355),"0")</f>
        <v>5</v>
      </c>
    </row>
    <row r="356" spans="1:68" ht="16.5" hidden="1" customHeight="1" x14ac:dyDescent="0.25">
      <c r="A356" s="63" t="s">
        <v>583</v>
      </c>
      <c r="B356" s="63" t="s">
        <v>584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240</v>
      </c>
      <c r="Y357" s="43">
        <f>IFERROR(Y355/H355,"0")+IFERROR(Y356/H356,"0")</f>
        <v>240</v>
      </c>
      <c r="Z357" s="43">
        <f>IFERROR(IF(Z355="",0,Z355),"0")+IFERROR(IF(Z356="",0,Z356),"0")</f>
        <v>5.22</v>
      </c>
      <c r="AA357" s="67"/>
      <c r="AB357" s="67"/>
      <c r="AC357" s="67"/>
    </row>
    <row r="358" spans="1:68" x14ac:dyDescent="0.2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3600</v>
      </c>
      <c r="Y358" s="43">
        <f>IFERROR(SUM(Y355:Y356),"0")</f>
        <v>3600</v>
      </c>
      <c r="Z358" s="42"/>
      <c r="AA358" s="67"/>
      <c r="AB358" s="67"/>
      <c r="AC358" s="67"/>
    </row>
    <row r="359" spans="1:68" ht="14.25" hidden="1" customHeight="1" x14ac:dyDescent="0.25">
      <c r="A359" s="572" t="s">
        <v>84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hidden="1" customHeight="1" x14ac:dyDescent="0.25">
      <c r="A360" s="63" t="s">
        <v>585</v>
      </c>
      <c r="B360" s="63" t="s">
        <v>586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hidden="1" customHeight="1" x14ac:dyDescent="0.25">
      <c r="A361" s="63" t="s">
        <v>588</v>
      </c>
      <c r="B361" s="63" t="s">
        <v>589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hidden="1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572" t="s">
        <v>184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hidden="1" customHeight="1" x14ac:dyDescent="0.25">
      <c r="A365" s="63" t="s">
        <v>591</v>
      </c>
      <c r="B365" s="63" t="s">
        <v>592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hidden="1" x14ac:dyDescent="0.2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hidden="1" customHeight="1" x14ac:dyDescent="0.25">
      <c r="A368" s="588" t="s">
        <v>594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hidden="1" customHeight="1" x14ac:dyDescent="0.25">
      <c r="A369" s="572" t="s">
        <v>113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hidden="1" customHeight="1" x14ac:dyDescent="0.25">
      <c r="A370" s="63" t="s">
        <v>595</v>
      </c>
      <c r="B370" s="63" t="s">
        <v>596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120</v>
      </c>
      <c r="Y371" s="55">
        <f>IFERROR(IF(X371="",0,CEILING((X371/$H371),1)*$H371),"")</f>
        <v>120</v>
      </c>
      <c r="Z371" s="41">
        <f>IFERROR(IF(Y371=0,"",ROUNDUP(Y371/H371,0)*0.01898),"")</f>
        <v>0.1898</v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124.35000000000001</v>
      </c>
      <c r="BN371" s="78">
        <f>IFERROR(Y371*I371/H371,"0")</f>
        <v>124.35000000000001</v>
      </c>
      <c r="BO371" s="78">
        <f>IFERROR(1/J371*(X371/H371),"0")</f>
        <v>0.15625</v>
      </c>
      <c r="BP371" s="78">
        <f>IFERROR(1/J371*(Y371/H371),"0")</f>
        <v>0.15625</v>
      </c>
    </row>
    <row r="372" spans="1:68" ht="37.5" hidden="1" customHeight="1" x14ac:dyDescent="0.25">
      <c r="A372" s="63" t="s">
        <v>601</v>
      </c>
      <c r="B372" s="63" t="s">
        <v>602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10</v>
      </c>
      <c r="Y373" s="43">
        <f>IFERROR(Y370/H370,"0")+IFERROR(Y371/H371,"0")+IFERROR(Y372/H372,"0")</f>
        <v>10</v>
      </c>
      <c r="Z373" s="43">
        <f>IFERROR(IF(Z370="",0,Z370),"0")+IFERROR(IF(Z371="",0,Z371),"0")+IFERROR(IF(Z372="",0,Z372),"0")</f>
        <v>0.1898</v>
      </c>
      <c r="AA373" s="67"/>
      <c r="AB373" s="67"/>
      <c r="AC373" s="67"/>
    </row>
    <row r="374" spans="1:68" x14ac:dyDescent="0.2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120</v>
      </c>
      <c r="Y374" s="43">
        <f>IFERROR(SUM(Y370:Y372),"0")</f>
        <v>120</v>
      </c>
      <c r="Z374" s="42"/>
      <c r="AA374" s="67"/>
      <c r="AB374" s="67"/>
      <c r="AC374" s="67"/>
    </row>
    <row r="375" spans="1:68" ht="14.25" hidden="1" customHeight="1" x14ac:dyDescent="0.25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hidden="1" customHeight="1" x14ac:dyDescent="0.25">
      <c r="A376" s="63" t="s">
        <v>603</v>
      </c>
      <c r="B376" s="63" t="s">
        <v>604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hidden="1" x14ac:dyDescent="0.2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572" t="s">
        <v>84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hidden="1" customHeight="1" x14ac:dyDescent="0.25">
      <c r="A380" s="63" t="s">
        <v>606</v>
      </c>
      <c r="B380" s="63" t="s">
        <v>607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hidden="1" customHeight="1" x14ac:dyDescent="0.25">
      <c r="A381" s="63" t="s">
        <v>609</v>
      </c>
      <c r="B381" s="63" t="s">
        <v>610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idden="1" x14ac:dyDescent="0.2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hidden="1" x14ac:dyDescent="0.2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hidden="1" customHeight="1" x14ac:dyDescent="0.25">
      <c r="A384" s="572" t="s">
        <v>184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hidden="1" customHeight="1" x14ac:dyDescent="0.25">
      <c r="A385" s="63" t="s">
        <v>611</v>
      </c>
      <c r="B385" s="63" t="s">
        <v>612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hidden="1" x14ac:dyDescent="0.2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hidden="1" customHeight="1" x14ac:dyDescent="0.2">
      <c r="A388" s="597" t="s">
        <v>614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hidden="1" customHeight="1" x14ac:dyDescent="0.25">
      <c r="A389" s="588" t="s">
        <v>615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hidden="1" customHeight="1" x14ac:dyDescent="0.25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hidden="1" customHeight="1" x14ac:dyDescent="0.25">
      <c r="A391" s="63" t="s">
        <v>616</v>
      </c>
      <c r="B391" s="63" t="s">
        <v>617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619</v>
      </c>
      <c r="B392" s="63" t="s">
        <v>620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619</v>
      </c>
      <c r="B393" s="63" t="s">
        <v>622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623</v>
      </c>
      <c r="B394" s="63" t="s">
        <v>624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626</v>
      </c>
      <c r="B395" s="63" t="s">
        <v>627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628</v>
      </c>
      <c r="B396" s="63" t="s">
        <v>629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630</v>
      </c>
      <c r="B397" s="63" t="s">
        <v>631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633</v>
      </c>
      <c r="B398" s="63" t="s">
        <v>634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636</v>
      </c>
      <c r="B399" s="63" t="s">
        <v>637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639</v>
      </c>
      <c r="B400" s="63" t="s">
        <v>640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idden="1" x14ac:dyDescent="0.2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hidden="1" customHeight="1" x14ac:dyDescent="0.25">
      <c r="A403" s="572" t="s">
        <v>84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hidden="1" customHeight="1" x14ac:dyDescent="0.25">
      <c r="A404" s="63" t="s">
        <v>641</v>
      </c>
      <c r="B404" s="63" t="s">
        <v>642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644</v>
      </c>
      <c r="B405" s="63" t="s">
        <v>645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588" t="s">
        <v>647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hidden="1" customHeight="1" x14ac:dyDescent="0.25">
      <c r="A409" s="572" t="s">
        <v>149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hidden="1" customHeight="1" x14ac:dyDescent="0.25">
      <c r="A410" s="63" t="s">
        <v>648</v>
      </c>
      <c r="B410" s="63" t="s">
        <v>649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hidden="1" customHeight="1" x14ac:dyDescent="0.25">
      <c r="A414" s="63" t="s">
        <v>651</v>
      </c>
      <c r="B414" s="63" t="s">
        <v>652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654</v>
      </c>
      <c r="B415" s="63" t="s">
        <v>655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657</v>
      </c>
      <c r="B416" s="63" t="s">
        <v>658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hidden="1" x14ac:dyDescent="0.2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hidden="1" customHeight="1" x14ac:dyDescent="0.25">
      <c r="A420" s="588" t="s">
        <v>662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hidden="1" customHeight="1" x14ac:dyDescent="0.25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hidden="1" customHeight="1" x14ac:dyDescent="0.25">
      <c r="A422" s="63" t="s">
        <v>663</v>
      </c>
      <c r="B422" s="63" t="s">
        <v>664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588" t="s">
        <v>666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hidden="1" customHeight="1" x14ac:dyDescent="0.25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hidden="1" customHeight="1" x14ac:dyDescent="0.25">
      <c r="A427" s="63" t="s">
        <v>667</v>
      </c>
      <c r="B427" s="63" t="s">
        <v>668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597" t="s">
        <v>670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hidden="1" customHeight="1" x14ac:dyDescent="0.25">
      <c r="A431" s="588" t="s">
        <v>670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hidden="1" customHeight="1" x14ac:dyDescent="0.25">
      <c r="A432" s="572" t="s">
        <v>113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hidden="1" customHeight="1" x14ac:dyDescent="0.25">
      <c r="A433" s="63" t="s">
        <v>671</v>
      </c>
      <c r="B433" s="63" t="s">
        <v>672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674</v>
      </c>
      <c r="B434" s="63" t="s">
        <v>675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677</v>
      </c>
      <c r="B435" s="63" t="s">
        <v>678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624" t="s">
        <v>682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1050</v>
      </c>
      <c r="Y436" s="55">
        <f t="shared" si="58"/>
        <v>1050.72</v>
      </c>
      <c r="Z436" s="41">
        <f t="shared" si="59"/>
        <v>2.3800400000000002</v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1121.590909090909</v>
      </c>
      <c r="BN436" s="78">
        <f t="shared" si="61"/>
        <v>1122.3599999999999</v>
      </c>
      <c r="BO436" s="78">
        <f t="shared" si="62"/>
        <v>1.9121503496503496</v>
      </c>
      <c r="BP436" s="78">
        <f t="shared" si="63"/>
        <v>1.9134615384615385</v>
      </c>
    </row>
    <row r="437" spans="1:68" ht="16.5" hidden="1" customHeight="1" x14ac:dyDescent="0.25">
      <c r="A437" s="63" t="s">
        <v>684</v>
      </c>
      <c r="B437" s="63" t="s">
        <v>685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hidden="1" customHeight="1" x14ac:dyDescent="0.25">
      <c r="A438" s="63" t="s">
        <v>687</v>
      </c>
      <c r="B438" s="63" t="s">
        <v>688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hidden="1" customHeight="1" x14ac:dyDescent="0.25">
      <c r="A439" s="63" t="s">
        <v>690</v>
      </c>
      <c r="B439" s="63" t="s">
        <v>691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693</v>
      </c>
      <c r="B440" s="63" t="s">
        <v>694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695</v>
      </c>
      <c r="B441" s="63" t="s">
        <v>696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697</v>
      </c>
      <c r="B442" s="63" t="s">
        <v>698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620" t="s">
        <v>699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700</v>
      </c>
      <c r="B443" s="63" t="s">
        <v>701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702</v>
      </c>
      <c r="B444" s="63" t="s">
        <v>703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704</v>
      </c>
      <c r="B446" s="63" t="s">
        <v>706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198.86363636363635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199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2.3800400000000002</v>
      </c>
      <c r="AA447" s="67"/>
      <c r="AB447" s="67"/>
      <c r="AC447" s="67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1050</v>
      </c>
      <c r="Y448" s="43">
        <f>IFERROR(SUM(Y433:Y446),"0")</f>
        <v>1050.72</v>
      </c>
      <c r="Z448" s="42"/>
      <c r="AA448" s="67"/>
      <c r="AB448" s="67"/>
      <c r="AC448" s="67"/>
    </row>
    <row r="449" spans="1:68" ht="14.25" hidden="1" customHeight="1" x14ac:dyDescent="0.25">
      <c r="A449" s="572" t="s">
        <v>149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 x14ac:dyDescent="0.25">
      <c r="A450" s="63" t="s">
        <v>707</v>
      </c>
      <c r="B450" s="63" t="s">
        <v>708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1050</v>
      </c>
      <c r="Y450" s="55">
        <f>IFERROR(IF(X450="",0,CEILING((X450/$H450),1)*$H450),"")</f>
        <v>1050.72</v>
      </c>
      <c r="Z450" s="41">
        <f>IFERROR(IF(Y450=0,"",ROUNDUP(Y450/H450,0)*0.01196),"")</f>
        <v>2.3800400000000002</v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1121.590909090909</v>
      </c>
      <c r="BN450" s="78">
        <f>IFERROR(Y450*I450/H450,"0")</f>
        <v>1122.3599999999999</v>
      </c>
      <c r="BO450" s="78">
        <f>IFERROR(1/J450*(X450/H450),"0")</f>
        <v>1.9121503496503496</v>
      </c>
      <c r="BP450" s="78">
        <f>IFERROR(1/J450*(Y450/H450),"0")</f>
        <v>1.9134615384615385</v>
      </c>
    </row>
    <row r="451" spans="1:68" ht="16.5" hidden="1" customHeight="1" x14ac:dyDescent="0.25">
      <c r="A451" s="63" t="s">
        <v>710</v>
      </c>
      <c r="B451" s="63" t="s">
        <v>711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712</v>
      </c>
      <c r="B452" s="63" t="s">
        <v>713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198.86363636363635</v>
      </c>
      <c r="Y453" s="43">
        <f>IFERROR(Y450/H450,"0")+IFERROR(Y451/H451,"0")+IFERROR(Y452/H452,"0")</f>
        <v>199</v>
      </c>
      <c r="Z453" s="43">
        <f>IFERROR(IF(Z450="",0,Z450),"0")+IFERROR(IF(Z451="",0,Z451),"0")+IFERROR(IF(Z452="",0,Z452),"0")</f>
        <v>2.3800400000000002</v>
      </c>
      <c r="AA453" s="67"/>
      <c r="AB453" s="67"/>
      <c r="AC453" s="67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1050</v>
      </c>
      <c r="Y454" s="43">
        <f>IFERROR(SUM(Y450:Y452),"0")</f>
        <v>1050.72</v>
      </c>
      <c r="Z454" s="42"/>
      <c r="AA454" s="67"/>
      <c r="AB454" s="67"/>
      <c r="AC454" s="67"/>
    </row>
    <row r="455" spans="1:68" ht="14.25" hidden="1" customHeight="1" x14ac:dyDescent="0.25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hidden="1" customHeight="1" x14ac:dyDescent="0.25">
      <c r="A456" s="63" t="s">
        <v>714</v>
      </c>
      <c r="B456" s="63" t="s">
        <v>715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hidden="1" customHeight="1" x14ac:dyDescent="0.25">
      <c r="A457" s="63" t="s">
        <v>717</v>
      </c>
      <c r="B457" s="63" t="s">
        <v>718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150</v>
      </c>
      <c r="Y458" s="55">
        <f t="shared" si="64"/>
        <v>153.12</v>
      </c>
      <c r="Z458" s="41">
        <f>IFERROR(IF(Y458=0,"",ROUNDUP(Y458/H458,0)*0.01196),"")</f>
        <v>0.34683999999999998</v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160.22727272727272</v>
      </c>
      <c r="BN458" s="78">
        <f t="shared" si="66"/>
        <v>163.56</v>
      </c>
      <c r="BO458" s="78">
        <f t="shared" si="67"/>
        <v>0.27316433566433568</v>
      </c>
      <c r="BP458" s="78">
        <f t="shared" si="68"/>
        <v>0.27884615384615385</v>
      </c>
    </row>
    <row r="459" spans="1:68" ht="27" hidden="1" customHeight="1" x14ac:dyDescent="0.25">
      <c r="A459" s="63" t="s">
        <v>723</v>
      </c>
      <c r="B459" s="63" t="s">
        <v>724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723</v>
      </c>
      <c r="B460" s="63" t="s">
        <v>725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726</v>
      </c>
      <c r="B461" s="63" t="s">
        <v>727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728</v>
      </c>
      <c r="B462" s="63" t="s">
        <v>729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28.409090909090907</v>
      </c>
      <c r="Y463" s="43">
        <f>IFERROR(Y456/H456,"0")+IFERROR(Y457/H457,"0")+IFERROR(Y458/H458,"0")+IFERROR(Y459/H459,"0")+IFERROR(Y460/H460,"0")+IFERROR(Y461/H461,"0")+IFERROR(Y462/H462,"0")</f>
        <v>29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0.34683999999999998</v>
      </c>
      <c r="AA463" s="67"/>
      <c r="AB463" s="67"/>
      <c r="AC463" s="67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150</v>
      </c>
      <c r="Y464" s="43">
        <f>IFERROR(SUM(Y456:Y462),"0")</f>
        <v>153.12</v>
      </c>
      <c r="Z464" s="42"/>
      <c r="AA464" s="67"/>
      <c r="AB464" s="67"/>
      <c r="AC464" s="67"/>
    </row>
    <row r="465" spans="1:68" ht="14.25" hidden="1" customHeight="1" x14ac:dyDescent="0.25">
      <c r="A465" s="572" t="s">
        <v>84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hidden="1" customHeight="1" x14ac:dyDescent="0.25">
      <c r="A466" s="63" t="s">
        <v>730</v>
      </c>
      <c r="B466" s="63" t="s">
        <v>731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733</v>
      </c>
      <c r="B467" s="63" t="s">
        <v>734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736</v>
      </c>
      <c r="B468" s="63" t="s">
        <v>737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597" t="s">
        <v>739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hidden="1" customHeight="1" x14ac:dyDescent="0.25">
      <c r="A472" s="588" t="s">
        <v>739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hidden="1" customHeight="1" x14ac:dyDescent="0.25">
      <c r="A473" s="572" t="s">
        <v>113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hidden="1" customHeight="1" x14ac:dyDescent="0.25">
      <c r="A474" s="63" t="s">
        <v>740</v>
      </c>
      <c r="B474" s="63" t="s">
        <v>741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59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743</v>
      </c>
      <c r="B475" s="63" t="s">
        <v>744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9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746</v>
      </c>
      <c r="B476" s="63" t="s">
        <v>747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60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749</v>
      </c>
      <c r="B477" s="63" t="s">
        <v>750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572" t="s">
        <v>149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hidden="1" customHeight="1" x14ac:dyDescent="0.25">
      <c r="A481" s="63" t="s">
        <v>751</v>
      </c>
      <c r="B481" s="63" t="s">
        <v>752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59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754</v>
      </c>
      <c r="B482" s="63" t="s">
        <v>755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596" t="s">
        <v>756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758</v>
      </c>
      <c r="B483" s="63" t="s">
        <v>759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59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hidden="1" customHeight="1" x14ac:dyDescent="0.25">
      <c r="A487" s="63" t="s">
        <v>761</v>
      </c>
      <c r="B487" s="63" t="s">
        <v>762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59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764</v>
      </c>
      <c r="B488" s="63" t="s">
        <v>765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59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680</v>
      </c>
      <c r="Y488" s="55">
        <f>IFERROR(IF(X488="",0,CEILING((X488/$H488),1)*$H488),"")</f>
        <v>680.4</v>
      </c>
      <c r="Z488" s="41">
        <f>IFERROR(IF(Y488=0,"",ROUNDUP(Y488/H488,0)*0.00902),"")</f>
        <v>1.4612400000000001</v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723.71428571428567</v>
      </c>
      <c r="BN488" s="78">
        <f>IFERROR(Y488*I488/H488,"0")</f>
        <v>724.14</v>
      </c>
      <c r="BO488" s="78">
        <f>IFERROR(1/J488*(X488/H488),"0")</f>
        <v>1.2265512265512266</v>
      </c>
      <c r="BP488" s="78">
        <f>IFERROR(1/J488*(Y488/H488),"0")</f>
        <v>1.2272727272727273</v>
      </c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161.9047619047619</v>
      </c>
      <c r="Y489" s="43">
        <f>IFERROR(Y487/H487,"0")+IFERROR(Y488/H488,"0")</f>
        <v>162</v>
      </c>
      <c r="Z489" s="43">
        <f>IFERROR(IF(Z487="",0,Z487),"0")+IFERROR(IF(Z488="",0,Z488),"0")</f>
        <v>1.4612400000000001</v>
      </c>
      <c r="AA489" s="67"/>
      <c r="AB489" s="67"/>
      <c r="AC489" s="67"/>
    </row>
    <row r="490" spans="1:68" x14ac:dyDescent="0.2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680</v>
      </c>
      <c r="Y490" s="43">
        <f>IFERROR(SUM(Y487:Y488),"0")</f>
        <v>680.4</v>
      </c>
      <c r="Z490" s="42"/>
      <c r="AA490" s="67"/>
      <c r="AB490" s="67"/>
      <c r="AC490" s="67"/>
    </row>
    <row r="491" spans="1:68" ht="14.25" hidden="1" customHeight="1" x14ac:dyDescent="0.25">
      <c r="A491" s="572" t="s">
        <v>84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hidden="1" customHeight="1" x14ac:dyDescent="0.25">
      <c r="A492" s="63" t="s">
        <v>767</v>
      </c>
      <c r="B492" s="63" t="s">
        <v>768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58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770</v>
      </c>
      <c r="B493" s="63" t="s">
        <v>771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59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572" t="s">
        <v>184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hidden="1" customHeight="1" x14ac:dyDescent="0.25">
      <c r="A497" s="63" t="s">
        <v>772</v>
      </c>
      <c r="B497" s="63" t="s">
        <v>773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5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775</v>
      </c>
      <c r="B498" s="63" t="s">
        <v>776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58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588" t="s">
        <v>778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hidden="1" customHeight="1" x14ac:dyDescent="0.25">
      <c r="A502" s="572" t="s">
        <v>149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hidden="1" customHeight="1" x14ac:dyDescent="0.25">
      <c r="A503" s="63" t="s">
        <v>779</v>
      </c>
      <c r="B503" s="63" t="s">
        <v>780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574" t="s">
        <v>781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17991.400000000001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18045.060000000001</v>
      </c>
      <c r="Z506" s="42"/>
      <c r="AA506" s="67"/>
      <c r="AB506" s="67"/>
      <c r="AC506" s="67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18949.653757168755</v>
      </c>
      <c r="Y507" s="43">
        <f>IFERROR(SUM(BN22:BN503),"0")</f>
        <v>19006.088</v>
      </c>
      <c r="Z507" s="42"/>
      <c r="AA507" s="67"/>
      <c r="AB507" s="67"/>
      <c r="AC507" s="67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32</v>
      </c>
      <c r="Y508" s="44">
        <f>ROUNDUP(SUM(BP22:BP503),0)</f>
        <v>32</v>
      </c>
      <c r="Z508" s="42"/>
      <c r="AA508" s="67"/>
      <c r="AB508" s="67"/>
      <c r="AC508" s="67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19749.653757168755</v>
      </c>
      <c r="Y509" s="43">
        <f>GrossWeightTotalR+PalletQtyTotalR*25</f>
        <v>19806.088</v>
      </c>
      <c r="Z509" s="42"/>
      <c r="AA509" s="67"/>
      <c r="AB509" s="67"/>
      <c r="AC509" s="67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2668.6456568123235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2675</v>
      </c>
      <c r="Z510" s="42"/>
      <c r="AA510" s="67"/>
      <c r="AB510" s="67"/>
      <c r="AC510" s="67"/>
    </row>
    <row r="511" spans="1:68" ht="14.25" hidden="1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36.648970000000006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568" t="s">
        <v>111</v>
      </c>
      <c r="D513" s="568" t="s">
        <v>111</v>
      </c>
      <c r="E513" s="568" t="s">
        <v>111</v>
      </c>
      <c r="F513" s="568" t="s">
        <v>111</v>
      </c>
      <c r="G513" s="568" t="s">
        <v>111</v>
      </c>
      <c r="H513" s="568" t="s">
        <v>111</v>
      </c>
      <c r="I513" s="568" t="s">
        <v>270</v>
      </c>
      <c r="J513" s="568" t="s">
        <v>270</v>
      </c>
      <c r="K513" s="568" t="s">
        <v>270</v>
      </c>
      <c r="L513" s="568" t="s">
        <v>270</v>
      </c>
      <c r="M513" s="568" t="s">
        <v>270</v>
      </c>
      <c r="N513" s="569"/>
      <c r="O513" s="568" t="s">
        <v>270</v>
      </c>
      <c r="P513" s="568" t="s">
        <v>270</v>
      </c>
      <c r="Q513" s="568" t="s">
        <v>270</v>
      </c>
      <c r="R513" s="568" t="s">
        <v>270</v>
      </c>
      <c r="S513" s="568" t="s">
        <v>270</v>
      </c>
      <c r="T513" s="568" t="s">
        <v>559</v>
      </c>
      <c r="U513" s="568" t="s">
        <v>559</v>
      </c>
      <c r="V513" s="568" t="s">
        <v>614</v>
      </c>
      <c r="W513" s="568" t="s">
        <v>614</v>
      </c>
      <c r="X513" s="568" t="s">
        <v>614</v>
      </c>
      <c r="Y513" s="568" t="s">
        <v>614</v>
      </c>
      <c r="Z513" s="85" t="s">
        <v>670</v>
      </c>
      <c r="AA513" s="568" t="s">
        <v>739</v>
      </c>
      <c r="AB513" s="568" t="s">
        <v>739</v>
      </c>
      <c r="AC513" s="60"/>
      <c r="AF513" s="1"/>
    </row>
    <row r="514" spans="1:32" ht="14.25" customHeight="1" thickTop="1" x14ac:dyDescent="0.2">
      <c r="A514" s="570" t="s">
        <v>10</v>
      </c>
      <c r="B514" s="568" t="s">
        <v>77</v>
      </c>
      <c r="C514" s="568" t="s">
        <v>112</v>
      </c>
      <c r="D514" s="568" t="s">
        <v>129</v>
      </c>
      <c r="E514" s="568" t="s">
        <v>191</v>
      </c>
      <c r="F514" s="568" t="s">
        <v>213</v>
      </c>
      <c r="G514" s="568" t="s">
        <v>246</v>
      </c>
      <c r="H514" s="568" t="s">
        <v>111</v>
      </c>
      <c r="I514" s="568" t="s">
        <v>271</v>
      </c>
      <c r="J514" s="568" t="s">
        <v>311</v>
      </c>
      <c r="K514" s="568" t="s">
        <v>372</v>
      </c>
      <c r="L514" s="568" t="s">
        <v>412</v>
      </c>
      <c r="M514" s="568" t="s">
        <v>428</v>
      </c>
      <c r="N514" s="1"/>
      <c r="O514" s="568" t="s">
        <v>442</v>
      </c>
      <c r="P514" s="568" t="s">
        <v>452</v>
      </c>
      <c r="Q514" s="568" t="s">
        <v>459</v>
      </c>
      <c r="R514" s="568" t="s">
        <v>464</v>
      </c>
      <c r="S514" s="568" t="s">
        <v>549</v>
      </c>
      <c r="T514" s="568" t="s">
        <v>560</v>
      </c>
      <c r="U514" s="568" t="s">
        <v>594</v>
      </c>
      <c r="V514" s="568" t="s">
        <v>615</v>
      </c>
      <c r="W514" s="568" t="s">
        <v>647</v>
      </c>
      <c r="X514" s="568" t="s">
        <v>662</v>
      </c>
      <c r="Y514" s="568" t="s">
        <v>666</v>
      </c>
      <c r="Z514" s="568" t="s">
        <v>670</v>
      </c>
      <c r="AA514" s="568" t="s">
        <v>739</v>
      </c>
      <c r="AB514" s="568" t="s">
        <v>778</v>
      </c>
      <c r="AC514" s="60"/>
      <c r="AF514" s="1"/>
    </row>
    <row r="515" spans="1:32" ht="13.5" thickBot="1" x14ac:dyDescent="0.25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349.20000000000005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2357.4</v>
      </c>
      <c r="E516" s="52">
        <f>IFERROR(Y89*1,"0")+IFERROR(Y90*1,"0")+IFERROR(Y91*1,"0")+IFERROR(Y95*1,"0")+IFERROR(Y96*1,"0")+IFERROR(Y97*1,"0")+IFERROR(Y98*1,"0")+IFERROR(Y99*1,"0")</f>
        <v>367.20000000000005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108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126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102.60000000000001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6153.6</v>
      </c>
      <c r="S516" s="52">
        <f>IFERROR(Y337*1,"0")+IFERROR(Y338*1,"0")+IFERROR(Y339*1,"0")</f>
        <v>356.1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5070</v>
      </c>
      <c r="U516" s="52">
        <f>IFERROR(Y370*1,"0")+IFERROR(Y371*1,"0")+IFERROR(Y372*1,"0")+IFERROR(Y376*1,"0")+IFERROR(Y380*1,"0")+IFERROR(Y381*1,"0")+IFERROR(Y385*1,"0")</f>
        <v>120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2254.56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680.4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440,00"/>
        <filter val="1 515,00"/>
        <filter val="1 782,00"/>
        <filter val="10,00"/>
        <filter val="100,00"/>
        <filter val="105,00"/>
        <filter val="111,00"/>
        <filter val="120,00"/>
        <filter val="13,33"/>
        <filter val="139,05"/>
        <filter val="144,00"/>
        <filter val="150,00"/>
        <filter val="162,00"/>
        <filter val="166,67"/>
        <filter val="18 371,40"/>
        <filter val="18,52"/>
        <filter val="182,00"/>
        <filter val="19 353,15"/>
        <filter val="2 723,70"/>
        <filter val="20 153,15"/>
        <filter val="200,00"/>
        <filter val="208,33"/>
        <filter val="240,00"/>
        <filter val="250,00"/>
        <filter val="28,41"/>
        <filter val="3 600,00"/>
        <filter val="300,00"/>
        <filter val="32"/>
        <filter val="344,00"/>
        <filter val="355,00"/>
        <filter val="362,00"/>
        <filter val="38,46"/>
        <filter val="390,00"/>
        <filter val="396,00"/>
        <filter val="42,00"/>
        <filter val="491,40"/>
        <filter val="5 000,00"/>
        <filter val="5 120,00"/>
        <filter val="500,00"/>
        <filter val="54,52"/>
        <filter val="542,00"/>
        <filter val="681,03"/>
        <filter val="700,00"/>
        <filter val="73,89"/>
        <filter val="75,00"/>
        <filter val="80,00"/>
        <filter val="80,86"/>
        <filter val="9,26"/>
        <filter val="9,52"/>
      </filters>
    </filterColumn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3" t="s">
        <v>784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786</v>
      </c>
      <c r="D6" s="53" t="s">
        <v>787</v>
      </c>
      <c r="E6" s="53" t="s">
        <v>45</v>
      </c>
    </row>
    <row r="8" spans="2:8" x14ac:dyDescent="0.2">
      <c r="B8" s="53" t="s">
        <v>76</v>
      </c>
      <c r="C8" s="53" t="s">
        <v>786</v>
      </c>
      <c r="D8" s="53" t="s">
        <v>45</v>
      </c>
      <c r="E8" s="53" t="s">
        <v>45</v>
      </c>
    </row>
    <row r="10" spans="2:8" x14ac:dyDescent="0.2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