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D3D217-3739-4E56-9D95-60C925CD93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N254" i="1"/>
  <c r="BM254" i="1"/>
  <c r="Z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62" i="1" l="1"/>
  <c r="BN262" i="1"/>
  <c r="Z262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Y58" i="1"/>
  <c r="Z61" i="1"/>
  <c r="BN61" i="1"/>
  <c r="Z77" i="1"/>
  <c r="BN77" i="1"/>
  <c r="Y101" i="1"/>
  <c r="Z104" i="1"/>
  <c r="BN104" i="1"/>
  <c r="Z120" i="1"/>
  <c r="BN120" i="1"/>
  <c r="Z146" i="1"/>
  <c r="Z147" i="1" s="1"/>
  <c r="BN146" i="1"/>
  <c r="BP146" i="1"/>
  <c r="Z150" i="1"/>
  <c r="BN150" i="1"/>
  <c r="Z168" i="1"/>
  <c r="BN168" i="1"/>
  <c r="Z180" i="1"/>
  <c r="Z181" i="1" s="1"/>
  <c r="BN180" i="1"/>
  <c r="BP180" i="1"/>
  <c r="Y181" i="1"/>
  <c r="Z185" i="1"/>
  <c r="BN185" i="1"/>
  <c r="Z210" i="1"/>
  <c r="BN210" i="1"/>
  <c r="Z225" i="1"/>
  <c r="BN225" i="1"/>
  <c r="Z245" i="1"/>
  <c r="BN245" i="1"/>
  <c r="BP263" i="1"/>
  <c r="BN263" i="1"/>
  <c r="Z263" i="1"/>
  <c r="BP299" i="1"/>
  <c r="BN299" i="1"/>
  <c r="Z299" i="1"/>
  <c r="BP319" i="1"/>
  <c r="BN319" i="1"/>
  <c r="Z319" i="1"/>
  <c r="Y362" i="1"/>
  <c r="BN360" i="1"/>
  <c r="Z360" i="1"/>
  <c r="Z362" i="1" s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Y272" i="1"/>
  <c r="BP268" i="1"/>
  <c r="BN268" i="1"/>
  <c r="Z268" i="1"/>
  <c r="BP295" i="1"/>
  <c r="BN295" i="1"/>
  <c r="Z295" i="1"/>
  <c r="BP305" i="1"/>
  <c r="BN305" i="1"/>
  <c r="Z305" i="1"/>
  <c r="BP317" i="1"/>
  <c r="BN317" i="1"/>
  <c r="Z317" i="1"/>
  <c r="Z320" i="1" s="1"/>
  <c r="BP338" i="1"/>
  <c r="BN338" i="1"/>
  <c r="Z338" i="1"/>
  <c r="BP356" i="1"/>
  <c r="BN356" i="1"/>
  <c r="Z35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2" i="1"/>
  <c r="BN202" i="1"/>
  <c r="Y216" i="1"/>
  <c r="Z208" i="1"/>
  <c r="BN208" i="1"/>
  <c r="Z212" i="1"/>
  <c r="BN212" i="1"/>
  <c r="Z218" i="1"/>
  <c r="BN218" i="1"/>
  <c r="BP218" i="1"/>
  <c r="Z227" i="1"/>
  <c r="BN227" i="1"/>
  <c r="BP243" i="1"/>
  <c r="BN243" i="1"/>
  <c r="BP252" i="1"/>
  <c r="BN252" i="1"/>
  <c r="Z252" i="1"/>
  <c r="Y271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Y307" i="1"/>
  <c r="Y382" i="1"/>
  <c r="Y33" i="1"/>
  <c r="Y49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Y357" i="1"/>
  <c r="F516" i="1"/>
  <c r="H9" i="1"/>
  <c r="A10" i="1"/>
  <c r="Y37" i="1"/>
  <c r="Y45" i="1"/>
  <c r="D516" i="1"/>
  <c r="Y59" i="1"/>
  <c r="BP64" i="1"/>
  <c r="BN64" i="1"/>
  <c r="Z64" i="1"/>
  <c r="Y6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Y215" i="1"/>
  <c r="BP219" i="1"/>
  <c r="BN219" i="1"/>
  <c r="Z219" i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Z247" i="1" s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Z306" i="1" s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Z327" i="1" s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Z352" i="1" s="1"/>
  <c r="BP349" i="1"/>
  <c r="BN349" i="1"/>
  <c r="Z349" i="1"/>
  <c r="Z373" i="1"/>
  <c r="BP371" i="1"/>
  <c r="BN371" i="1"/>
  <c r="Z371" i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Z220" i="1" l="1"/>
  <c r="Z406" i="1"/>
  <c r="Z58" i="1"/>
  <c r="Z357" i="1"/>
  <c r="Z499" i="1"/>
  <c r="Z478" i="1"/>
  <c r="Z447" i="1"/>
  <c r="Z314" i="1"/>
  <c r="Y510" i="1"/>
  <c r="Y508" i="1"/>
  <c r="Z32" i="1"/>
  <c r="Z296" i="1"/>
  <c r="Z203" i="1"/>
  <c r="Z171" i="1"/>
  <c r="Z484" i="1"/>
  <c r="Z463" i="1"/>
  <c r="Z215" i="1"/>
  <c r="Y507" i="1"/>
  <c r="Y509" i="1" s="1"/>
  <c r="Z469" i="1"/>
  <c r="Z453" i="1"/>
  <c r="Z418" i="1"/>
  <c r="X509" i="1"/>
  <c r="Z114" i="1"/>
  <c r="Z71" i="1"/>
  <c r="Z401" i="1"/>
  <c r="Z256" i="1"/>
  <c r="Z231" i="1"/>
  <c r="Z80" i="1"/>
  <c r="Z44" i="1"/>
  <c r="Y506" i="1"/>
  <c r="Z340" i="1"/>
  <c r="Z92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<sst xmlns="http://schemas.openxmlformats.org/spreadsheetml/2006/main" count="2255" uniqueCount="812">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</sst>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15" sqref="AA15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45878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Суббота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0.54166666666666663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450</v>
      </c>
      <c r="Y98" s="560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166.66666666666666</v>
      </c>
      <c r="Y100" s="561">
        <f>IFERROR(Y95/H95,"0")+IFERROR(Y96/H96,"0")+IFERROR(Y97/H97,"0")+IFERROR(Y98/H98,"0")+IFERROR(Y99/H99,"0")</f>
        <v>167</v>
      </c>
      <c r="Z100" s="561">
        <f>IFERROR(IF(Z95="",0,Z95),"0")+IFERROR(IF(Z96="",0,Z96),"0")+IFERROR(IF(Z97="",0,Z97),"0")+IFERROR(IF(Z98="",0,Z98),"0")+IFERROR(IF(Z99="",0,Z99),"0")</f>
        <v>1.08717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450</v>
      </c>
      <c r="Y101" s="561">
        <f>IFERROR(SUM(Y95:Y99),"0")</f>
        <v>450.90000000000003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1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423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430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432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436</v>
      </c>
      <c r="B269" s="54" t="s">
        <v>437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439</v>
      </c>
      <c r="B270" s="54" t="s">
        <v>440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442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446</v>
      </c>
      <c r="B279" s="54" t="s">
        <v>447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449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454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455</v>
      </c>
      <c r="B289" s="54" t="s">
        <v>456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461</v>
      </c>
      <c r="B292" s="54" t="s">
        <v>464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467</v>
      </c>
      <c r="B293" s="54" t="s">
        <v>468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472</v>
      </c>
      <c r="B295" s="54" t="s">
        <v>473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hidden="1" customHeight="1" x14ac:dyDescent="0.25">
      <c r="A299" s="54" t="s">
        <v>475</v>
      </c>
      <c r="B299" s="54" t="s">
        <v>476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491</v>
      </c>
      <c r="B305" s="54" t="s">
        <v>492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hidden="1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hidden="1" customHeight="1" x14ac:dyDescent="0.25">
      <c r="A309" s="54" t="s">
        <v>494</v>
      </c>
      <c r="B309" s="54" t="s">
        <v>495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506</v>
      </c>
      <c r="B313" s="54" t="s">
        <v>507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hidden="1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509</v>
      </c>
      <c r="B317" s="54" t="s">
        <v>510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512</v>
      </c>
      <c r="B318" s="54" t="s">
        <v>513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515</v>
      </c>
      <c r="B319" s="54" t="s">
        <v>516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518</v>
      </c>
      <c r="B323" s="54" t="s">
        <v>519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520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524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528</v>
      </c>
      <c r="B326" s="54" t="s">
        <v>529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530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531</v>
      </c>
      <c r="B330" s="54" t="s">
        <v>532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537</v>
      </c>
      <c r="B332" s="54" t="s">
        <v>538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539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540</v>
      </c>
      <c r="B337" s="54" t="s">
        <v>541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543</v>
      </c>
      <c r="B338" s="54" t="s">
        <v>544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546</v>
      </c>
      <c r="B339" s="54" t="s">
        <v>547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53" t="s">
        <v>549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550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2500</v>
      </c>
      <c r="Y345" s="560">
        <f t="shared" ref="Y345:Y351" si="47">IFERROR(IF(X345="",0,CEILING((X345/$H345),1)*$H345),"")</f>
        <v>2505</v>
      </c>
      <c r="Z345" s="36">
        <f>IFERROR(IF(Y345=0,"",ROUNDUP(Y345/H345,0)*0.02175),"")</f>
        <v>3.6322499999999995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2580</v>
      </c>
      <c r="BN345" s="64">
        <f t="shared" ref="BN345:BN351" si="49">IFERROR(Y345*I345/H345,"0")</f>
        <v>2585.1600000000003</v>
      </c>
      <c r="BO345" s="64">
        <f t="shared" ref="BO345:BO351" si="50">IFERROR(1/J345*(X345/H345),"0")</f>
        <v>3.4722222222222219</v>
      </c>
      <c r="BP345" s="64">
        <f t="shared" ref="BP345:BP351" si="51">IFERROR(1/J345*(Y345/H345),"0")</f>
        <v>3.4791666666666665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3000</v>
      </c>
      <c r="Y348" s="560">
        <f t="shared" si="47"/>
        <v>3000</v>
      </c>
      <c r="Z348" s="36">
        <f>IFERROR(IF(Y348=0,"",ROUNDUP(Y348/H348,0)*0.02175),"")</f>
        <v>4.3499999999999996</v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3096</v>
      </c>
      <c r="BN348" s="64">
        <f t="shared" si="49"/>
        <v>3096</v>
      </c>
      <c r="BO348" s="64">
        <f t="shared" si="50"/>
        <v>4.1666666666666661</v>
      </c>
      <c r="BP348" s="64">
        <f t="shared" si="51"/>
        <v>4.1666666666666661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566</v>
      </c>
      <c r="B350" s="54" t="s">
        <v>567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568</v>
      </c>
      <c r="B351" s="54" t="s">
        <v>569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366.66666666666663</v>
      </c>
      <c r="Y352" s="561">
        <f>IFERROR(Y345/H345,"0")+IFERROR(Y346/H346,"0")+IFERROR(Y347/H347,"0")+IFERROR(Y348/H348,"0")+IFERROR(Y349/H349,"0")+IFERROR(Y350/H350,"0")+IFERROR(Y351/H351,"0")</f>
        <v>367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7.9822499999999987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5500</v>
      </c>
      <c r="Y353" s="561">
        <f>IFERROR(SUM(Y345:Y351),"0")</f>
        <v>5505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2000</v>
      </c>
      <c r="Y355" s="560">
        <f>IFERROR(IF(X355="",0,CEILING((X355/$H355),1)*$H355),"")</f>
        <v>2010</v>
      </c>
      <c r="Z355" s="36">
        <f>IFERROR(IF(Y355=0,"",ROUNDUP(Y355/H355,0)*0.02175),"")</f>
        <v>2.9144999999999999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2064</v>
      </c>
      <c r="BN355" s="64">
        <f>IFERROR(Y355*I355/H355,"0")</f>
        <v>2074.3200000000002</v>
      </c>
      <c r="BO355" s="64">
        <f>IFERROR(1/J355*(X355/H355),"0")</f>
        <v>2.7777777777777777</v>
      </c>
      <c r="BP355" s="64">
        <f>IFERROR(1/J355*(Y355/H355),"0")</f>
        <v>2.7916666666666665</v>
      </c>
    </row>
    <row r="356" spans="1:68" ht="16.5" hidden="1" customHeight="1" x14ac:dyDescent="0.25">
      <c r="A356" s="54" t="s">
        <v>573</v>
      </c>
      <c r="B356" s="54" t="s">
        <v>574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133.33333333333334</v>
      </c>
      <c r="Y357" s="561">
        <f>IFERROR(Y355/H355,"0")+IFERROR(Y356/H356,"0")</f>
        <v>134</v>
      </c>
      <c r="Z357" s="561">
        <f>IFERROR(IF(Z355="",0,Z355),"0")+IFERROR(IF(Z356="",0,Z356),"0")</f>
        <v>2.9144999999999999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2000</v>
      </c>
      <c r="Y358" s="561">
        <f>IFERROR(SUM(Y355:Y356),"0")</f>
        <v>2010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575</v>
      </c>
      <c r="B360" s="54" t="s">
        <v>576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578</v>
      </c>
      <c r="B361" s="54" t="s">
        <v>579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581</v>
      </c>
      <c r="B365" s="54" t="s">
        <v>582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584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585</v>
      </c>
      <c r="B370" s="54" t="s">
        <v>586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591</v>
      </c>
      <c r="B372" s="54" t="s">
        <v>592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593</v>
      </c>
      <c r="B376" s="54" t="s">
        <v>594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4000</v>
      </c>
      <c r="Y380" s="560">
        <f>IFERROR(IF(X380="",0,CEILING((X380/$H380),1)*$H380),"")</f>
        <v>4005</v>
      </c>
      <c r="Z380" s="36">
        <f>IFERROR(IF(Y380=0,"",ROUNDUP(Y380/H380,0)*0.01898),"")</f>
        <v>8.4460999999999995</v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4230.666666666667</v>
      </c>
      <c r="BN380" s="64">
        <f>IFERROR(Y380*I380/H380,"0")</f>
        <v>4235.9549999999999</v>
      </c>
      <c r="BO380" s="64">
        <f>IFERROR(1/J380*(X380/H380),"0")</f>
        <v>6.9444444444444446</v>
      </c>
      <c r="BP380" s="64">
        <f>IFERROR(1/J380*(Y380/H380),"0")</f>
        <v>6.953125</v>
      </c>
    </row>
    <row r="381" spans="1:68" ht="27" hidden="1" customHeight="1" x14ac:dyDescent="0.25">
      <c r="A381" s="54" t="s">
        <v>599</v>
      </c>
      <c r="B381" s="54" t="s">
        <v>600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444.44444444444446</v>
      </c>
      <c r="Y382" s="561">
        <f>IFERROR(Y380/H380,"0")+IFERROR(Y381/H381,"0")</f>
        <v>445</v>
      </c>
      <c r="Z382" s="561">
        <f>IFERROR(IF(Z380="",0,Z380),"0")+IFERROR(IF(Z381="",0,Z381),"0")</f>
        <v>8.4460999999999995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4000</v>
      </c>
      <c r="Y383" s="561">
        <f>IFERROR(SUM(Y380:Y381),"0")</f>
        <v>4005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601</v>
      </c>
      <c r="B385" s="54" t="s">
        <v>602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604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605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606</v>
      </c>
      <c r="B391" s="54" t="s">
        <v>607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629</v>
      </c>
      <c r="B400" s="54" t="s">
        <v>630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631</v>
      </c>
      <c r="B404" s="54" t="s">
        <v>632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638</v>
      </c>
      <c r="B410" s="54" t="s">
        <v>639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641</v>
      </c>
      <c r="B414" s="54" t="s">
        <v>642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650</v>
      </c>
      <c r="B417" s="54" t="s">
        <v>651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652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653</v>
      </c>
      <c r="B422" s="54" t="s">
        <v>654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656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657</v>
      </c>
      <c r="B427" s="54" t="s">
        <v>658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660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660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661</v>
      </c>
      <c r="B433" s="54" t="s">
        <v>662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2500</v>
      </c>
      <c r="Y435" s="560">
        <f t="shared" si="58"/>
        <v>2502.7200000000003</v>
      </c>
      <c r="Z435" s="36">
        <f t="shared" si="59"/>
        <v>5.6690399999999999</v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2670.4545454545455</v>
      </c>
      <c r="BN435" s="64">
        <f t="shared" si="61"/>
        <v>2673.3599999999997</v>
      </c>
      <c r="BO435" s="64">
        <f t="shared" si="62"/>
        <v>4.5527389277389272</v>
      </c>
      <c r="BP435" s="64">
        <f t="shared" si="63"/>
        <v>4.5576923076923084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672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674</v>
      </c>
      <c r="B437" s="54" t="s">
        <v>675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680</v>
      </c>
      <c r="B439" s="54" t="s">
        <v>681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689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694</v>
      </c>
      <c r="B445" s="54" t="s">
        <v>695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694</v>
      </c>
      <c r="B446" s="54" t="s">
        <v>696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473.48484848484844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474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5.6690399999999999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2500</v>
      </c>
      <c r="Y448" s="561">
        <f>IFERROR(SUM(Y433:Y446),"0")</f>
        <v>2502.7200000000003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hidden="1" customHeight="1" x14ac:dyDescent="0.25">
      <c r="A450" s="54" t="s">
        <v>697</v>
      </c>
      <c r="B450" s="54" t="s">
        <v>698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702</v>
      </c>
      <c r="B452" s="54" t="s">
        <v>703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500</v>
      </c>
      <c r="Y456" s="560">
        <f t="shared" ref="Y456:Y462" si="64">IFERROR(IF(X456="",0,CEILING((X456/$H456),1)*$H456),"")</f>
        <v>501.6</v>
      </c>
      <c r="Z456" s="36">
        <f>IFERROR(IF(Y456=0,"",ROUNDUP(Y456/H456,0)*0.01196),"")</f>
        <v>1.1362000000000001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534.09090909090912</v>
      </c>
      <c r="BN456" s="64">
        <f t="shared" ref="BN456:BN462" si="66">IFERROR(Y456*I456/H456,"0")</f>
        <v>535.79999999999995</v>
      </c>
      <c r="BO456" s="64">
        <f t="shared" ref="BO456:BO462" si="67">IFERROR(1/J456*(X456/H456),"0")</f>
        <v>0.91054778554778548</v>
      </c>
      <c r="BP456" s="64">
        <f t="shared" ref="BP456:BP462" si="68">IFERROR(1/J456*(Y456/H456),"0")</f>
        <v>0.91346153846153855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500</v>
      </c>
      <c r="Y457" s="560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500</v>
      </c>
      <c r="Y458" s="560">
        <f t="shared" si="64"/>
        <v>501.6</v>
      </c>
      <c r="Z458" s="36">
        <f>IFERROR(IF(Y458=0,"",ROUNDUP(Y458/H458,0)*0.01196),"")</f>
        <v>1.1362000000000001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534.09090909090912</v>
      </c>
      <c r="BN458" s="64">
        <f t="shared" si="66"/>
        <v>535.79999999999995</v>
      </c>
      <c r="BO458" s="64">
        <f t="shared" si="67"/>
        <v>0.91054778554778548</v>
      </c>
      <c r="BP458" s="64">
        <f t="shared" si="68"/>
        <v>0.91346153846153855</v>
      </c>
    </row>
    <row r="459" spans="1:68" ht="27" hidden="1" customHeight="1" x14ac:dyDescent="0.25">
      <c r="A459" s="54" t="s">
        <v>713</v>
      </c>
      <c r="B459" s="54" t="s">
        <v>714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715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718</v>
      </c>
      <c r="B462" s="54" t="s">
        <v>719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284.09090909090907</v>
      </c>
      <c r="Y463" s="561">
        <f>IFERROR(Y456/H456,"0")+IFERROR(Y457/H457,"0")+IFERROR(Y458/H458,"0")+IFERROR(Y459/H459,"0")+IFERROR(Y460/H460,"0")+IFERROR(Y461/H461,"0")+IFERROR(Y462/H462,"0")</f>
        <v>285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3.4086000000000003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1500</v>
      </c>
      <c r="Y464" s="561">
        <f>IFERROR(SUM(Y456:Y462),"0")</f>
        <v>1504.8000000000002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720</v>
      </c>
      <c r="B466" s="54" t="s">
        <v>721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723</v>
      </c>
      <c r="B467" s="54" t="s">
        <v>724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726</v>
      </c>
      <c r="B468" s="54" t="s">
        <v>727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729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729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730</v>
      </c>
      <c r="B474" s="54" t="s">
        <v>731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732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736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740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742</v>
      </c>
      <c r="B477" s="54" t="s">
        <v>743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">
        <v>744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15950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15978.419999999998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16735.393939393944</v>
      </c>
      <c r="Y507" s="561">
        <f>IFERROR(SUM(BN22:BN503),"0")</f>
        <v>16765.178999999996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26</v>
      </c>
      <c r="Y508" s="38">
        <f>ROUNDUP(SUM(BP22:BP503),0)</f>
        <v>26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17385.393939393944</v>
      </c>
      <c r="Y509" s="561">
        <f>GrossWeightTotalR+PalletQtyTotalR*25</f>
        <v>17415.178999999996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1868.6868686868686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1872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29.507659999999998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549</v>
      </c>
      <c r="U513" s="809"/>
      <c r="V513" s="583" t="s">
        <v>604</v>
      </c>
      <c r="W513" s="808"/>
      <c r="X513" s="808"/>
      <c r="Y513" s="809"/>
      <c r="Z513" s="556" t="s">
        <v>660</v>
      </c>
      <c r="AA513" s="583" t="s">
        <v>729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402</v>
      </c>
      <c r="M514" s="583" t="s">
        <v>418</v>
      </c>
      <c r="N514" s="557"/>
      <c r="O514" s="583" t="s">
        <v>432</v>
      </c>
      <c r="P514" s="583" t="s">
        <v>442</v>
      </c>
      <c r="Q514" s="583" t="s">
        <v>449</v>
      </c>
      <c r="R514" s="583" t="s">
        <v>454</v>
      </c>
      <c r="S514" s="583" t="s">
        <v>539</v>
      </c>
      <c r="T514" s="583" t="s">
        <v>550</v>
      </c>
      <c r="U514" s="583" t="s">
        <v>584</v>
      </c>
      <c r="V514" s="583" t="s">
        <v>605</v>
      </c>
      <c r="W514" s="583" t="s">
        <v>637</v>
      </c>
      <c r="X514" s="583" t="s">
        <v>652</v>
      </c>
      <c r="Y514" s="583" t="s">
        <v>656</v>
      </c>
      <c r="Z514" s="583" t="s">
        <v>660</v>
      </c>
      <c r="AA514" s="583" t="s">
        <v>729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450.90000000000003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7515</v>
      </c>
      <c r="U516" s="46">
        <f>IFERROR(Y370*1,"0")+IFERROR(Y371*1,"0")+IFERROR(Y372*1,"0")+IFERROR(Y376*1,"0")+IFERROR(Y380*1,"0")+IFERROR(Y381*1,"0")+IFERROR(Y385*1,"0")</f>
        <v>4005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4007.52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868,69"/>
        <filter val="133,33"/>
        <filter val="15 950,00"/>
        <filter val="16 735,39"/>
        <filter val="166,67"/>
        <filter val="17 385,39"/>
        <filter val="2 000,00"/>
        <filter val="2 500,00"/>
        <filter val="26"/>
        <filter val="284,09"/>
        <filter val="3 000,00"/>
        <filter val="366,67"/>
        <filter val="4 000,00"/>
        <filter val="444,44"/>
        <filter val="450,00"/>
        <filter val="473,48"/>
        <filter val="5 500,00"/>
        <filter val="500,00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2025-08-07T11:18:22Z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