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C5EE068-9916-41CB-BD8D-7A5CA2C641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N175" i="1"/>
  <c r="BM175" i="1"/>
  <c r="Z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BP140" i="1" s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05" i="1" s="1"/>
  <c r="X23" i="1"/>
  <c r="BO22" i="1"/>
  <c r="BM22" i="1"/>
  <c r="Y22" i="1"/>
  <c r="Y23" i="1" s="1"/>
  <c r="H10" i="1"/>
  <c r="A9" i="1"/>
  <c r="F10" i="1" s="1"/>
  <c r="D7" i="1"/>
  <c r="Q6" i="1"/>
  <c r="P2" i="1"/>
  <c r="BP198" i="1" l="1"/>
  <c r="BN198" i="1"/>
  <c r="Z198" i="1"/>
  <c r="BP226" i="1"/>
  <c r="BN226" i="1"/>
  <c r="Z226" i="1"/>
  <c r="BP260" i="1"/>
  <c r="BN260" i="1"/>
  <c r="Z260" i="1"/>
  <c r="BP269" i="1"/>
  <c r="BN269" i="1"/>
  <c r="Z269" i="1"/>
  <c r="BP308" i="1"/>
  <c r="BN308" i="1"/>
  <c r="Z308" i="1"/>
  <c r="BP345" i="1"/>
  <c r="BN345" i="1"/>
  <c r="Z345" i="1"/>
  <c r="BP393" i="1"/>
  <c r="BN393" i="1"/>
  <c r="Z393" i="1"/>
  <c r="BP434" i="1"/>
  <c r="BN434" i="1"/>
  <c r="Z434" i="1"/>
  <c r="BP450" i="1"/>
  <c r="BN450" i="1"/>
  <c r="Z450" i="1"/>
  <c r="Y478" i="1"/>
  <c r="Y477" i="1"/>
  <c r="BP473" i="1"/>
  <c r="BN473" i="1"/>
  <c r="Z473" i="1"/>
  <c r="BP475" i="1"/>
  <c r="BN475" i="1"/>
  <c r="Z475" i="1"/>
  <c r="BP487" i="1"/>
  <c r="BN487" i="1"/>
  <c r="Z487" i="1"/>
  <c r="Z28" i="1"/>
  <c r="BN28" i="1"/>
  <c r="C515" i="1"/>
  <c r="Z53" i="1"/>
  <c r="BN53" i="1"/>
  <c r="Z63" i="1"/>
  <c r="BN63" i="1"/>
  <c r="Z78" i="1"/>
  <c r="BN78" i="1"/>
  <c r="Z105" i="1"/>
  <c r="BN105" i="1"/>
  <c r="Z117" i="1"/>
  <c r="BN117" i="1"/>
  <c r="Z136" i="1"/>
  <c r="BN136" i="1"/>
  <c r="Z140" i="1"/>
  <c r="BN140" i="1"/>
  <c r="Z167" i="1"/>
  <c r="BN167" i="1"/>
  <c r="BP208" i="1"/>
  <c r="BN208" i="1"/>
  <c r="Z208" i="1"/>
  <c r="BP246" i="1"/>
  <c r="BN246" i="1"/>
  <c r="Z246" i="1"/>
  <c r="BP261" i="1"/>
  <c r="BN261" i="1"/>
  <c r="Z261" i="1"/>
  <c r="BP298" i="1"/>
  <c r="BN298" i="1"/>
  <c r="Z298" i="1"/>
  <c r="BP318" i="1"/>
  <c r="BN318" i="1"/>
  <c r="Z318" i="1"/>
  <c r="Y361" i="1"/>
  <c r="BN359" i="1"/>
  <c r="Z359" i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403" i="1"/>
  <c r="BN403" i="1"/>
  <c r="Z403" i="1"/>
  <c r="BP435" i="1"/>
  <c r="BN435" i="1"/>
  <c r="Z435" i="1"/>
  <c r="BP466" i="1"/>
  <c r="BN466" i="1"/>
  <c r="Z466" i="1"/>
  <c r="BP474" i="1"/>
  <c r="BN474" i="1"/>
  <c r="Z474" i="1"/>
  <c r="BP476" i="1"/>
  <c r="BN476" i="1"/>
  <c r="Z476" i="1"/>
  <c r="Y489" i="1"/>
  <c r="Y488" i="1"/>
  <c r="BP486" i="1"/>
  <c r="BN486" i="1"/>
  <c r="Z486" i="1"/>
  <c r="Z488" i="1" s="1"/>
  <c r="Z22" i="1"/>
  <c r="Z23" i="1" s="1"/>
  <c r="BN22" i="1"/>
  <c r="BP22" i="1"/>
  <c r="Z26" i="1"/>
  <c r="BN26" i="1"/>
  <c r="BP26" i="1"/>
  <c r="Z30" i="1"/>
  <c r="BN30" i="1"/>
  <c r="BP42" i="1"/>
  <c r="BN42" i="1"/>
  <c r="BP55" i="1"/>
  <c r="BN55" i="1"/>
  <c r="Z55" i="1"/>
  <c r="BP69" i="1"/>
  <c r="BN69" i="1"/>
  <c r="Z69" i="1"/>
  <c r="BP84" i="1"/>
  <c r="BN84" i="1"/>
  <c r="Z84" i="1"/>
  <c r="Y92" i="1"/>
  <c r="BP107" i="1"/>
  <c r="BN107" i="1"/>
  <c r="Z107" i="1"/>
  <c r="BP119" i="1"/>
  <c r="BN119" i="1"/>
  <c r="Z119" i="1"/>
  <c r="BP151" i="1"/>
  <c r="BN151" i="1"/>
  <c r="Z151" i="1"/>
  <c r="BP169" i="1"/>
  <c r="BN169" i="1"/>
  <c r="Z169" i="1"/>
  <c r="BP196" i="1"/>
  <c r="BN196" i="1"/>
  <c r="Z196" i="1"/>
  <c r="BP206" i="1"/>
  <c r="BN206" i="1"/>
  <c r="Z206" i="1"/>
  <c r="BP219" i="1"/>
  <c r="BN219" i="1"/>
  <c r="Z219" i="1"/>
  <c r="BP224" i="1"/>
  <c r="BN224" i="1"/>
  <c r="Z224" i="1"/>
  <c r="Y236" i="1"/>
  <c r="Y235" i="1"/>
  <c r="BP234" i="1"/>
  <c r="BN234" i="1"/>
  <c r="Z234" i="1"/>
  <c r="Z235" i="1" s="1"/>
  <c r="BP244" i="1"/>
  <c r="BN244" i="1"/>
  <c r="Z244" i="1"/>
  <c r="Y65" i="1"/>
  <c r="BP61" i="1"/>
  <c r="BN61" i="1"/>
  <c r="Z61" i="1"/>
  <c r="BP76" i="1"/>
  <c r="BN76" i="1"/>
  <c r="Z76" i="1"/>
  <c r="BP91" i="1"/>
  <c r="BN91" i="1"/>
  <c r="Z91" i="1"/>
  <c r="BP98" i="1"/>
  <c r="BN98" i="1"/>
  <c r="Z98" i="1"/>
  <c r="BP113" i="1"/>
  <c r="BN113" i="1"/>
  <c r="Z113" i="1"/>
  <c r="BP130" i="1"/>
  <c r="BN130" i="1"/>
  <c r="Z130" i="1"/>
  <c r="BP165" i="1"/>
  <c r="BN165" i="1"/>
  <c r="Z165" i="1"/>
  <c r="BP186" i="1"/>
  <c r="BN186" i="1"/>
  <c r="Z186" i="1"/>
  <c r="BP200" i="1"/>
  <c r="BN200" i="1"/>
  <c r="Z200" i="1"/>
  <c r="BP210" i="1"/>
  <c r="BN210" i="1"/>
  <c r="Z210" i="1"/>
  <c r="BP211" i="1"/>
  <c r="BN211" i="1"/>
  <c r="Z211" i="1"/>
  <c r="BP228" i="1"/>
  <c r="BN228" i="1"/>
  <c r="Z228" i="1"/>
  <c r="BP251" i="1"/>
  <c r="BN251" i="1"/>
  <c r="Z251" i="1"/>
  <c r="BP290" i="1"/>
  <c r="BN290" i="1"/>
  <c r="Z290" i="1"/>
  <c r="BP300" i="1"/>
  <c r="BN300" i="1"/>
  <c r="Z300" i="1"/>
  <c r="BP310" i="1"/>
  <c r="BN310" i="1"/>
  <c r="Z310" i="1"/>
  <c r="BP324" i="1"/>
  <c r="BN324" i="1"/>
  <c r="Z324" i="1"/>
  <c r="BP347" i="1"/>
  <c r="BN347" i="1"/>
  <c r="Z347" i="1"/>
  <c r="BP371" i="1"/>
  <c r="BN371" i="1"/>
  <c r="Z371" i="1"/>
  <c r="BP395" i="1"/>
  <c r="BN395" i="1"/>
  <c r="Z395" i="1"/>
  <c r="BP414" i="1"/>
  <c r="BN414" i="1"/>
  <c r="Z414" i="1"/>
  <c r="BP437" i="1"/>
  <c r="BN437" i="1"/>
  <c r="Z437" i="1"/>
  <c r="BP456" i="1"/>
  <c r="BN456" i="1"/>
  <c r="Z456" i="1"/>
  <c r="Y499" i="1"/>
  <c r="Y498" i="1"/>
  <c r="BP496" i="1"/>
  <c r="BN496" i="1"/>
  <c r="Z496" i="1"/>
  <c r="D515" i="1"/>
  <c r="Y121" i="1"/>
  <c r="Y192" i="1"/>
  <c r="BP255" i="1"/>
  <c r="BN255" i="1"/>
  <c r="Z255" i="1"/>
  <c r="BP294" i="1"/>
  <c r="BN294" i="1"/>
  <c r="Z294" i="1"/>
  <c r="BP304" i="1"/>
  <c r="BN304" i="1"/>
  <c r="Z304" i="1"/>
  <c r="BP316" i="1"/>
  <c r="BN316" i="1"/>
  <c r="Z316" i="1"/>
  <c r="BP337" i="1"/>
  <c r="BN337" i="1"/>
  <c r="Z337" i="1"/>
  <c r="BP355" i="1"/>
  <c r="BN355" i="1"/>
  <c r="Z355" i="1"/>
  <c r="BP391" i="1"/>
  <c r="BN391" i="1"/>
  <c r="Z391" i="1"/>
  <c r="BP399" i="1"/>
  <c r="BN399" i="1"/>
  <c r="Z399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4" i="1"/>
  <c r="BN444" i="1"/>
  <c r="Z444" i="1"/>
  <c r="BP460" i="1"/>
  <c r="BN460" i="1"/>
  <c r="Z460" i="1"/>
  <c r="BP497" i="1"/>
  <c r="BN497" i="1"/>
  <c r="Z497" i="1"/>
  <c r="Y306" i="1"/>
  <c r="Y381" i="1"/>
  <c r="H9" i="1"/>
  <c r="A10" i="1"/>
  <c r="Y33" i="1"/>
  <c r="Y37" i="1"/>
  <c r="Y45" i="1"/>
  <c r="Y49" i="1"/>
  <c r="Y58" i="1"/>
  <c r="Y66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43" i="1"/>
  <c r="BN243" i="1"/>
  <c r="Z243" i="1"/>
  <c r="Y247" i="1"/>
  <c r="BP252" i="1"/>
  <c r="BN252" i="1"/>
  <c r="Z252" i="1"/>
  <c r="Y256" i="1"/>
  <c r="BP262" i="1"/>
  <c r="BN262" i="1"/>
  <c r="Z262" i="1"/>
  <c r="Y265" i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5" i="1"/>
  <c r="F9" i="1"/>
  <c r="J9" i="1"/>
  <c r="B515" i="1"/>
  <c r="X506" i="1"/>
  <c r="X508" i="1" s="1"/>
  <c r="X507" i="1"/>
  <c r="X50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BN62" i="1"/>
  <c r="Z64" i="1"/>
  <c r="BN64" i="1"/>
  <c r="Z68" i="1"/>
  <c r="Z71" i="1" s="1"/>
  <c r="BN68" i="1"/>
  <c r="BP68" i="1"/>
  <c r="Z70" i="1"/>
  <c r="BN70" i="1"/>
  <c r="Y71" i="1"/>
  <c r="Y80" i="1"/>
  <c r="BP77" i="1"/>
  <c r="BN77" i="1"/>
  <c r="Z77" i="1"/>
  <c r="Y85" i="1"/>
  <c r="BP90" i="1"/>
  <c r="BN90" i="1"/>
  <c r="Z90" i="1"/>
  <c r="BP97" i="1"/>
  <c r="BN97" i="1"/>
  <c r="Z97" i="1"/>
  <c r="BP106" i="1"/>
  <c r="BN106" i="1"/>
  <c r="Z106" i="1"/>
  <c r="Y115" i="1"/>
  <c r="Y114" i="1"/>
  <c r="BP118" i="1"/>
  <c r="BN118" i="1"/>
  <c r="Z118" i="1"/>
  <c r="Y126" i="1"/>
  <c r="BP131" i="1"/>
  <c r="BN131" i="1"/>
  <c r="Z131" i="1"/>
  <c r="Z132" i="1" s="1"/>
  <c r="Y133" i="1"/>
  <c r="Y138" i="1"/>
  <c r="BP135" i="1"/>
  <c r="BN135" i="1"/>
  <c r="Z135" i="1"/>
  <c r="Y142" i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Y187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2" i="1"/>
  <c r="BN212" i="1"/>
  <c r="Z212" i="1"/>
  <c r="BP225" i="1"/>
  <c r="BN225" i="1"/>
  <c r="Z225" i="1"/>
  <c r="Y231" i="1"/>
  <c r="BP229" i="1"/>
  <c r="BN229" i="1"/>
  <c r="Z229" i="1"/>
  <c r="BP301" i="1"/>
  <c r="BN301" i="1"/>
  <c r="Z301" i="1"/>
  <c r="Y305" i="1"/>
  <c r="BP309" i="1"/>
  <c r="BN309" i="1"/>
  <c r="Z309" i="1"/>
  <c r="Y313" i="1"/>
  <c r="Z319" i="1"/>
  <c r="BP317" i="1"/>
  <c r="BN317" i="1"/>
  <c r="Z317" i="1"/>
  <c r="Y319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81" i="1"/>
  <c r="BN481" i="1"/>
  <c r="Z481" i="1"/>
  <c r="AA515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5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Z264" i="1" s="1"/>
  <c r="Y271" i="1"/>
  <c r="BP268" i="1"/>
  <c r="BN268" i="1"/>
  <c r="Z268" i="1"/>
  <c r="Z271" i="1" s="1"/>
  <c r="BP291" i="1"/>
  <c r="BN291" i="1"/>
  <c r="Z291" i="1"/>
  <c r="BP299" i="1"/>
  <c r="BN299" i="1"/>
  <c r="Z299" i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BP338" i="1"/>
  <c r="BN338" i="1"/>
  <c r="Z338" i="1"/>
  <c r="T515" i="1"/>
  <c r="Y351" i="1"/>
  <c r="BP344" i="1"/>
  <c r="BN344" i="1"/>
  <c r="Z344" i="1"/>
  <c r="BP348" i="1"/>
  <c r="BN348" i="1"/>
  <c r="Z348" i="1"/>
  <c r="BP370" i="1"/>
  <c r="BN370" i="1"/>
  <c r="Z370" i="1"/>
  <c r="Z372" i="1" s="1"/>
  <c r="Y372" i="1"/>
  <c r="Z381" i="1"/>
  <c r="O515" i="1"/>
  <c r="K515" i="1"/>
  <c r="Y232" i="1"/>
  <c r="L515" i="1"/>
  <c r="Y257" i="1"/>
  <c r="M515" i="1"/>
  <c r="Y264" i="1"/>
  <c r="Y362" i="1"/>
  <c r="BP359" i="1"/>
  <c r="U515" i="1"/>
  <c r="BP380" i="1"/>
  <c r="BN380" i="1"/>
  <c r="Z380" i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Y373" i="1"/>
  <c r="Y423" i="1"/>
  <c r="Y428" i="1"/>
  <c r="Z515" i="1"/>
  <c r="Y446" i="1"/>
  <c r="BP443" i="1"/>
  <c r="BN443" i="1"/>
  <c r="Z443" i="1"/>
  <c r="BP451" i="1"/>
  <c r="BN451" i="1"/>
  <c r="Z451" i="1"/>
  <c r="Y462" i="1"/>
  <c r="BP455" i="1"/>
  <c r="BN455" i="1"/>
  <c r="Z455" i="1"/>
  <c r="BP459" i="1"/>
  <c r="BN459" i="1"/>
  <c r="Z459" i="1"/>
  <c r="BP467" i="1"/>
  <c r="BN467" i="1"/>
  <c r="Z467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77" i="1" l="1"/>
  <c r="Z177" i="1"/>
  <c r="Z137" i="1"/>
  <c r="Z92" i="1"/>
  <c r="Z114" i="1"/>
  <c r="Z361" i="1"/>
  <c r="Z305" i="1"/>
  <c r="Z231" i="1"/>
  <c r="Y506" i="1"/>
  <c r="Z256" i="1"/>
  <c r="Z468" i="1"/>
  <c r="Z452" i="1"/>
  <c r="Z446" i="1"/>
  <c r="Z313" i="1"/>
  <c r="Z215" i="1"/>
  <c r="Z65" i="1"/>
  <c r="Y509" i="1"/>
  <c r="Y507" i="1"/>
  <c r="Z32" i="1"/>
  <c r="Z100" i="1"/>
  <c r="Z80" i="1"/>
  <c r="Z498" i="1"/>
  <c r="Z400" i="1"/>
  <c r="Z417" i="1"/>
  <c r="Z339" i="1"/>
  <c r="Z295" i="1"/>
  <c r="Z108" i="1"/>
  <c r="Z493" i="1"/>
  <c r="Z483" i="1"/>
  <c r="Z462" i="1"/>
  <c r="Z351" i="1"/>
  <c r="Z332" i="1"/>
  <c r="Z326" i="1"/>
  <c r="Z247" i="1"/>
  <c r="Z203" i="1"/>
  <c r="Z171" i="1"/>
  <c r="Z121" i="1"/>
  <c r="Z44" i="1"/>
  <c r="Y505" i="1"/>
  <c r="Z153" i="1"/>
  <c r="Z510" i="1" l="1"/>
  <c r="Y508" i="1"/>
</calcChain>
</file>

<file path=xl/sharedStrings.xml><?xml version="1.0" encoding="utf-8"?>
<sst xmlns="http://schemas.openxmlformats.org/spreadsheetml/2006/main" count="2248" uniqueCount="825">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</sst>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95" sqref="AA95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824</v>
      </c>
      <c r="I5" s="785"/>
      <c r="J5" s="785"/>
      <c r="K5" s="785"/>
      <c r="L5" s="785"/>
      <c r="M5" s="657"/>
      <c r="N5" s="58"/>
      <c r="P5" s="24" t="s">
        <v>10</v>
      </c>
      <c r="Q5" s="865">
        <v>45878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801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Суббота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5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0.41666666666666669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72</v>
      </c>
      <c r="X44" s="559">
        <f>IFERROR(X41/H41,"0")+IFERROR(X42/H42,"0")+IFERROR(X43/H43,"0")</f>
        <v>0</v>
      </c>
      <c r="Y44" s="559">
        <f>IFERROR(Y41/H41,"0")+IFERROR(Y42/H42,"0")+IFERROR(Y43/H43,"0")</f>
        <v>0</v>
      </c>
      <c r="Z44" s="559">
        <f>IFERROR(IF(Z41="",0,Z41),"0")+IFERROR(IF(Z42="",0,Z42),"0")+IFERROR(IF(Z43="",0,Z43),"0")</f>
        <v>0</v>
      </c>
      <c r="AA44" s="560"/>
      <c r="AB44" s="560"/>
      <c r="AC44" s="560"/>
    </row>
    <row r="45" spans="1:68" hidden="1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37" t="s">
        <v>69</v>
      </c>
      <c r="X45" s="559">
        <f>IFERROR(SUM(X41:X43),"0")</f>
        <v>0</v>
      </c>
      <c r="Y45" s="559">
        <f>IFERROR(SUM(Y41:Y43),"0")</f>
        <v>0</v>
      </c>
      <c r="Z45" s="37"/>
      <c r="AA45" s="560"/>
      <c r="AB45" s="560"/>
      <c r="AC45" s="560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116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72</v>
      </c>
      <c r="X58" s="559">
        <f>IFERROR(X52/H52,"0")+IFERROR(X53/H53,"0")+IFERROR(X54/H54,"0")+IFERROR(X55/H55,"0")+IFERROR(X56/H56,"0")+IFERROR(X57/H57,"0")</f>
        <v>0</v>
      </c>
      <c r="Y58" s="559">
        <f>IFERROR(Y52/H52,"0")+IFERROR(Y53/H53,"0")+IFERROR(Y54/H54,"0")+IFERROR(Y55/H55,"0")+IFERROR(Y56/H56,"0")+IFERROR(Y57/H57,"0")</f>
        <v>0</v>
      </c>
      <c r="Z58" s="559">
        <f>IFERROR(IF(Z52="",0,Z52),"0")+IFERROR(IF(Z53="",0,Z53),"0")+IFERROR(IF(Z54="",0,Z54),"0")+IFERROR(IF(Z55="",0,Z55),"0")+IFERROR(IF(Z56="",0,Z56),"0")+IFERROR(IF(Z57="",0,Z57),"0")</f>
        <v>0</v>
      </c>
      <c r="AA58" s="560"/>
      <c r="AB58" s="560"/>
      <c r="AC58" s="560"/>
    </row>
    <row r="59" spans="1:68" hidden="1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37" t="s">
        <v>69</v>
      </c>
      <c r="X59" s="559">
        <f>IFERROR(SUM(X52:X57),"0")</f>
        <v>0</v>
      </c>
      <c r="Y59" s="559">
        <f>IFERROR(SUM(Y52:Y57),"0")</f>
        <v>0</v>
      </c>
      <c r="Z59" s="37"/>
      <c r="AA59" s="560"/>
      <c r="AB59" s="560"/>
      <c r="AC59" s="560"/>
    </row>
    <row r="60" spans="1:68" ht="14.25" hidden="1" customHeight="1" x14ac:dyDescent="0.25">
      <c r="A60" s="581" t="s">
        <v>134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37" t="s">
        <v>72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hidden="1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37" t="s">
        <v>69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169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hidden="1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hidden="1" customHeight="1" x14ac:dyDescent="0.25">
      <c r="A87" s="576" t="s">
        <v>176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37" t="s">
        <v>72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hidden="1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37" t="s">
        <v>69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137</v>
      </c>
      <c r="Y95" s="558">
        <f>IFERROR(IF(X95="",0,CEILING((X95/$H95),1)*$H95),"")</f>
        <v>137.69999999999999</v>
      </c>
      <c r="Z95" s="36">
        <f>IFERROR(IF(Y95=0,"",ROUNDUP(Y95/H95,0)*0.01898),"")</f>
        <v>0.32266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145.77814814814815</v>
      </c>
      <c r="BN95" s="64">
        <f>IFERROR(Y95*I95/H95,"0")</f>
        <v>146.523</v>
      </c>
      <c r="BO95" s="64">
        <f>IFERROR(1/J95*(X95/H95),"0")</f>
        <v>0.26427469135802473</v>
      </c>
      <c r="BP95" s="64">
        <f>IFERROR(1/J95*(Y95/H95),"0")</f>
        <v>0.265625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193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37" t="s">
        <v>72</v>
      </c>
      <c r="X100" s="559">
        <f>IFERROR(X95/H95,"0")+IFERROR(X96/H96,"0")+IFERROR(X97/H97,"0")+IFERROR(X98/H98,"0")+IFERROR(X99/H99,"0")</f>
        <v>16.913580246913583</v>
      </c>
      <c r="Y100" s="559">
        <f>IFERROR(Y95/H95,"0")+IFERROR(Y96/H96,"0")+IFERROR(Y97/H97,"0")+IFERROR(Y98/H98,"0")+IFERROR(Y99/H99,"0")</f>
        <v>17</v>
      </c>
      <c r="Z100" s="559">
        <f>IFERROR(IF(Z95="",0,Z95),"0")+IFERROR(IF(Z96="",0,Z96),"0")+IFERROR(IF(Z97="",0,Z97),"0")+IFERROR(IF(Z98="",0,Z98),"0")+IFERROR(IF(Z99="",0,Z99),"0")</f>
        <v>0.32266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37" t="s">
        <v>69</v>
      </c>
      <c r="X101" s="559">
        <f>IFERROR(SUM(X95:X99),"0")</f>
        <v>137</v>
      </c>
      <c r="Y101" s="559">
        <f>IFERROR(SUM(Y95:Y99),"0")</f>
        <v>137.69999999999999</v>
      </c>
      <c r="Z101" s="37"/>
      <c r="AA101" s="560"/>
      <c r="AB101" s="560"/>
      <c r="AC101" s="560"/>
    </row>
    <row r="102" spans="1:68" ht="16.5" hidden="1" customHeight="1" x14ac:dyDescent="0.25">
      <c r="A102" s="576" t="s">
        <v>198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199</v>
      </c>
      <c r="B104" s="54" t="s">
        <v>200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204</v>
      </c>
      <c r="B106" s="54" t="s">
        <v>205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37" t="s">
        <v>72</v>
      </c>
      <c r="X108" s="559">
        <f>IFERROR(X104/H104,"0")+IFERROR(X105/H105,"0")+IFERROR(X106/H106,"0")+IFERROR(X107/H107,"0")</f>
        <v>0</v>
      </c>
      <c r="Y108" s="559">
        <f>IFERROR(Y104/H104,"0")+IFERROR(Y105/H105,"0")+IFERROR(Y106/H106,"0")+IFERROR(Y107/H107,"0")</f>
        <v>0</v>
      </c>
      <c r="Z108" s="559">
        <f>IFERROR(IF(Z104="",0,Z104),"0")+IFERROR(IF(Z105="",0,Z105),"0")+IFERROR(IF(Z106="",0,Z106),"0")+IFERROR(IF(Z107="",0,Z107),"0")</f>
        <v>0</v>
      </c>
      <c r="AA108" s="560"/>
      <c r="AB108" s="560"/>
      <c r="AC108" s="560"/>
    </row>
    <row r="109" spans="1:68" hidden="1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37" t="s">
        <v>69</v>
      </c>
      <c r="X109" s="559">
        <f>IFERROR(SUM(X104:X107),"0")</f>
        <v>0</v>
      </c>
      <c r="Y109" s="559">
        <f>IFERROR(SUM(Y104:Y107),"0")</f>
        <v>0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134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37" t="s">
        <v>72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37" t="s">
        <v>69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137</v>
      </c>
      <c r="Y117" s="558">
        <f>IFERROR(IF(X117="",0,CEILING((X117/$H117),1)*$H117),"")</f>
        <v>137.69999999999999</v>
      </c>
      <c r="Z117" s="36">
        <f>IFERROR(IF(Y117=0,"",ROUNDUP(Y117/H117,0)*0.01898),"")</f>
        <v>0.32266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145.67666666666668</v>
      </c>
      <c r="BN117" s="64">
        <f>IFERROR(Y117*I117/H117,"0")</f>
        <v>146.42099999999996</v>
      </c>
      <c r="BO117" s="64">
        <f>IFERROR(1/J117*(X117/H117),"0")</f>
        <v>0.26427469135802473</v>
      </c>
      <c r="BP117" s="64">
        <f>IFERROR(1/J117*(Y117/H117),"0")</f>
        <v>0.265625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59">
        <f>IFERROR(X117/H117,"0")+IFERROR(X118/H118,"0")+IFERROR(X119/H119,"0")+IFERROR(X120/H120,"0")</f>
        <v>16.913580246913583</v>
      </c>
      <c r="Y121" s="559">
        <f>IFERROR(Y117/H117,"0")+IFERROR(Y118/H118,"0")+IFERROR(Y119/H119,"0")+IFERROR(Y120/H120,"0")</f>
        <v>17</v>
      </c>
      <c r="Z121" s="559">
        <f>IFERROR(IF(Z117="",0,Z117),"0")+IFERROR(IF(Z118="",0,Z118),"0")+IFERROR(IF(Z119="",0,Z119),"0")+IFERROR(IF(Z120="",0,Z120),"0")</f>
        <v>0.32266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59">
        <f>IFERROR(SUM(X117:X120),"0")</f>
        <v>137</v>
      </c>
      <c r="Y122" s="559">
        <f>IFERROR(SUM(Y117:Y120),"0")</f>
        <v>137.69999999999999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169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231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255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256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134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hidden="1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37" t="s">
        <v>69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293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296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134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hidden="1" customHeight="1" x14ac:dyDescent="0.25">
      <c r="A195" s="54" t="s">
        <v>307</v>
      </c>
      <c r="B195" s="54" t="s">
        <v>308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310</v>
      </c>
      <c r="B196" s="54" t="s">
        <v>311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0</v>
      </c>
      <c r="Y203" s="559">
        <f>IFERROR(Y195/H195,"0")+IFERROR(Y196/H196,"0")+IFERROR(Y197/H197,"0")+IFERROR(Y198/H198,"0")+IFERROR(Y199/H199,"0")+IFERROR(Y200/H200,"0")+IFERROR(Y201/H201,"0")+IFERROR(Y202/H202,"0")</f>
        <v>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0"/>
      <c r="AB203" s="560"/>
      <c r="AC203" s="560"/>
    </row>
    <row r="204" spans="1:68" hidden="1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37" t="s">
        <v>69</v>
      </c>
      <c r="X204" s="559">
        <f>IFERROR(SUM(X195:X202),"0")</f>
        <v>0</v>
      </c>
      <c r="Y204" s="559">
        <f>IFERROR(SUM(Y195:Y202),"0")</f>
        <v>0</v>
      </c>
      <c r="Z204" s="37"/>
      <c r="AA204" s="560"/>
      <c r="AB204" s="560"/>
      <c r="AC204" s="560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57</v>
      </c>
      <c r="Y211" s="558">
        <f t="shared" si="26"/>
        <v>57.599999999999994</v>
      </c>
      <c r="Z211" s="36">
        <f t="shared" si="31"/>
        <v>0.15623999999999999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62.985000000000007</v>
      </c>
      <c r="BN211" s="64">
        <f t="shared" si="28"/>
        <v>63.648000000000003</v>
      </c>
      <c r="BO211" s="64">
        <f t="shared" si="29"/>
        <v>0.1304945054945055</v>
      </c>
      <c r="BP211" s="64">
        <f t="shared" si="30"/>
        <v>0.13186813186813187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86</v>
      </c>
      <c r="Y212" s="558">
        <f t="shared" si="26"/>
        <v>86.399999999999991</v>
      </c>
      <c r="Z212" s="36">
        <f t="shared" si="31"/>
        <v>0.23436000000000001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95.03</v>
      </c>
      <c r="BN212" s="64">
        <f t="shared" si="28"/>
        <v>95.472000000000008</v>
      </c>
      <c r="BO212" s="64">
        <f t="shared" si="29"/>
        <v>0.19688644688644691</v>
      </c>
      <c r="BP212" s="64">
        <f t="shared" si="30"/>
        <v>0.19780219780219782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59.583333333333336</v>
      </c>
      <c r="Y215" s="559">
        <f>IFERROR(Y206/H206,"0")+IFERROR(Y207/H207,"0")+IFERROR(Y208/H208,"0")+IFERROR(Y209/H209,"0")+IFERROR(Y210/H210,"0")+IFERROR(Y211/H211,"0")+IFERROR(Y212/H212,"0")+IFERROR(Y213/H213,"0")+IFERROR(Y214/H214,"0")</f>
        <v>60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0.3906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69</v>
      </c>
      <c r="X216" s="559">
        <f>IFERROR(SUM(X206:X214),"0")</f>
        <v>143</v>
      </c>
      <c r="Y216" s="559">
        <f>IFERROR(SUM(Y206:Y214),"0")</f>
        <v>144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169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hidden="1" customHeight="1" x14ac:dyDescent="0.25">
      <c r="A218" s="54" t="s">
        <v>351</v>
      </c>
      <c r="B218" s="54" t="s">
        <v>352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354</v>
      </c>
      <c r="B219" s="54" t="s">
        <v>355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37" t="s">
        <v>72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hidden="1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37" t="s">
        <v>69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hidden="1" customHeight="1" x14ac:dyDescent="0.25">
      <c r="A222" s="576" t="s">
        <v>357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134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379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7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384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58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395</v>
      </c>
      <c r="B246" s="54" t="s">
        <v>396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397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398</v>
      </c>
      <c r="B251" s="54" t="s">
        <v>399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404</v>
      </c>
      <c r="B253" s="54" t="s">
        <v>405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407</v>
      </c>
      <c r="B254" s="54" t="s">
        <v>408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413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414</v>
      </c>
      <c r="B260" s="54" t="s">
        <v>415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418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420</v>
      </c>
      <c r="B262" s="54" t="s">
        <v>421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423</v>
      </c>
      <c r="B263" s="54" t="s">
        <v>424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4" t="s">
        <v>425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427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428</v>
      </c>
      <c r="B268" s="54" t="s">
        <v>429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431</v>
      </c>
      <c r="B269" s="54" t="s">
        <v>432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39</v>
      </c>
      <c r="Y269" s="558">
        <f>IFERROR(IF(X269="",0,CEILING((X269/$H269),1)*$H269),"")</f>
        <v>40.799999999999997</v>
      </c>
      <c r="Z269" s="36">
        <f>IFERROR(IF(Y269=0,"",ROUNDUP(Y269/H269,0)*0.00651),"")</f>
        <v>0.11067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43.095000000000006</v>
      </c>
      <c r="BN269" s="64">
        <f>IFERROR(Y269*I269/H269,"0")</f>
        <v>45.084000000000003</v>
      </c>
      <c r="BO269" s="64">
        <f>IFERROR(1/J269*(X269/H269),"0")</f>
        <v>8.9285714285714288E-2</v>
      </c>
      <c r="BP269" s="64">
        <f>IFERROR(1/J269*(Y269/H269),"0")</f>
        <v>9.3406593406593408E-2</v>
      </c>
    </row>
    <row r="270" spans="1:68" ht="37.5" customHeight="1" x14ac:dyDescent="0.25">
      <c r="A270" s="54" t="s">
        <v>434</v>
      </c>
      <c r="B270" s="54" t="s">
        <v>435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57</v>
      </c>
      <c r="Y270" s="558">
        <f>IFERROR(IF(X270="",0,CEILING((X270/$H270),1)*$H270),"")</f>
        <v>57.599999999999994</v>
      </c>
      <c r="Z270" s="36">
        <f>IFERROR(IF(Y270=0,"",ROUNDUP(Y270/H270,0)*0.00651),"")</f>
        <v>0.15623999999999999</v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61.275000000000006</v>
      </c>
      <c r="BN270" s="64">
        <f>IFERROR(Y270*I270/H270,"0")</f>
        <v>61.919999999999995</v>
      </c>
      <c r="BO270" s="64">
        <f>IFERROR(1/J270*(X270/H270),"0")</f>
        <v>0.1304945054945055</v>
      </c>
      <c r="BP270" s="64">
        <f>IFERROR(1/J270*(Y270/H270),"0")</f>
        <v>0.13186813186813187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72</v>
      </c>
      <c r="X271" s="559">
        <f>IFERROR(X268/H268,"0")+IFERROR(X269/H269,"0")+IFERROR(X270/H270,"0")</f>
        <v>40</v>
      </c>
      <c r="Y271" s="559">
        <f>IFERROR(Y268/H268,"0")+IFERROR(Y269/H269,"0")+IFERROR(Y270/H270,"0")</f>
        <v>41</v>
      </c>
      <c r="Z271" s="559">
        <f>IFERROR(IF(Z268="",0,Z268),"0")+IFERROR(IF(Z269="",0,Z269),"0")+IFERROR(IF(Z270="",0,Z270),"0")</f>
        <v>0.26690999999999998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37" t="s">
        <v>69</v>
      </c>
      <c r="X272" s="559">
        <f>IFERROR(SUM(X268:X270),"0")</f>
        <v>96</v>
      </c>
      <c r="Y272" s="559">
        <f>IFERROR(SUM(Y268:Y270),"0")</f>
        <v>98.399999999999991</v>
      </c>
      <c r="Z272" s="37"/>
      <c r="AA272" s="560"/>
      <c r="AB272" s="560"/>
      <c r="AC272" s="560"/>
    </row>
    <row r="273" spans="1:68" ht="16.5" hidden="1" customHeight="1" x14ac:dyDescent="0.25">
      <c r="A273" s="576" t="s">
        <v>437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438</v>
      </c>
      <c r="B275" s="54" t="s">
        <v>439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440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441</v>
      </c>
      <c r="B279" s="54" t="s">
        <v>442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443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444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445</v>
      </c>
      <c r="B284" s="54" t="s">
        <v>446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447</v>
      </c>
      <c r="AB284" s="57"/>
      <c r="AC284" s="327" t="s">
        <v>448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449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450</v>
      </c>
      <c r="B289" s="54" t="s">
        <v>451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453</v>
      </c>
      <c r="B290" s="54" t="s">
        <v>454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453</v>
      </c>
      <c r="B291" s="54" t="s">
        <v>456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457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459</v>
      </c>
      <c r="B292" s="54" t="s">
        <v>460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452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464</v>
      </c>
      <c r="B294" s="54" t="s">
        <v>465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467</v>
      </c>
      <c r="B298" s="54" t="s">
        <v>468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470</v>
      </c>
      <c r="B299" s="54" t="s">
        <v>471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483</v>
      </c>
      <c r="B304" s="54" t="s">
        <v>484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485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72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37" t="s">
        <v>69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486</v>
      </c>
      <c r="B308" s="54" t="s">
        <v>487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489</v>
      </c>
      <c r="B309" s="54" t="s">
        <v>490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495</v>
      </c>
      <c r="B311" s="54" t="s">
        <v>496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169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hidden="1" customHeight="1" x14ac:dyDescent="0.25">
      <c r="A316" s="54" t="s">
        <v>501</v>
      </c>
      <c r="B316" s="54" t="s">
        <v>502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504</v>
      </c>
      <c r="B317" s="54" t="s">
        <v>505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65</v>
      </c>
      <c r="Y317" s="558">
        <f>IFERROR(IF(X317="",0,CEILING((X317/$H317),1)*$H317),"")</f>
        <v>70.2</v>
      </c>
      <c r="Z317" s="36">
        <f>IFERROR(IF(Y317=0,"",ROUNDUP(Y317/H317,0)*0.01898),"")</f>
        <v>0.17082</v>
      </c>
      <c r="AA317" s="56"/>
      <c r="AB317" s="57"/>
      <c r="AC317" s="367" t="s">
        <v>506</v>
      </c>
      <c r="AG317" s="64"/>
      <c r="AJ317" s="68"/>
      <c r="AK317" s="68">
        <v>0</v>
      </c>
      <c r="BB317" s="368" t="s">
        <v>1</v>
      </c>
      <c r="BM317" s="64">
        <f>IFERROR(X317*I317/H317,"0")</f>
        <v>69.325000000000003</v>
      </c>
      <c r="BN317" s="64">
        <f>IFERROR(Y317*I317/H317,"0")</f>
        <v>74.871000000000009</v>
      </c>
      <c r="BO317" s="64">
        <f>IFERROR(1/J317*(X317/H317),"0")</f>
        <v>0.13020833333333334</v>
      </c>
      <c r="BP317" s="64">
        <f>IFERROR(1/J317*(Y317/H317),"0")</f>
        <v>0.140625</v>
      </c>
    </row>
    <row r="318" spans="1:68" ht="16.5" hidden="1" customHeight="1" x14ac:dyDescent="0.25">
      <c r="A318" s="54" t="s">
        <v>507</v>
      </c>
      <c r="B318" s="54" t="s">
        <v>508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72</v>
      </c>
      <c r="X319" s="559">
        <f>IFERROR(X316/H316,"0")+IFERROR(X317/H317,"0")+IFERROR(X318/H318,"0")</f>
        <v>8.3333333333333339</v>
      </c>
      <c r="Y319" s="559">
        <f>IFERROR(Y316/H316,"0")+IFERROR(Y317/H317,"0")+IFERROR(Y318/H318,"0")</f>
        <v>9</v>
      </c>
      <c r="Z319" s="559">
        <f>IFERROR(IF(Z316="",0,Z316),"0")+IFERROR(IF(Z317="",0,Z317),"0")+IFERROR(IF(Z318="",0,Z318),"0")</f>
        <v>0.17082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37" t="s">
        <v>69</v>
      </c>
      <c r="X320" s="559">
        <f>IFERROR(SUM(X316:X318),"0")</f>
        <v>65</v>
      </c>
      <c r="Y320" s="559">
        <f>IFERROR(SUM(Y316:Y318),"0")</f>
        <v>70.2</v>
      </c>
      <c r="Z320" s="37"/>
      <c r="AA320" s="560"/>
      <c r="AB320" s="560"/>
      <c r="AC320" s="560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510</v>
      </c>
      <c r="B322" s="54" t="s">
        <v>511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4" t="s">
        <v>512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516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517</v>
      </c>
      <c r="B324" s="54" t="s">
        <v>518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520</v>
      </c>
      <c r="B325" s="54" t="s">
        <v>521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513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72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hidden="1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37" t="s">
        <v>69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522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523</v>
      </c>
      <c r="B329" s="54" t="s">
        <v>524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525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526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531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532</v>
      </c>
      <c r="B336" s="54" t="s">
        <v>533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535</v>
      </c>
      <c r="B337" s="54" t="s">
        <v>536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538</v>
      </c>
      <c r="B338" s="54" t="s">
        <v>539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541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542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543</v>
      </c>
      <c r="B344" s="54" t="s">
        <v>544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147</v>
      </c>
      <c r="Y344" s="558">
        <f t="shared" ref="Y344:Y350" si="47">IFERROR(IF(X344="",0,CEILING((X344/$H344),1)*$H344),"")</f>
        <v>150</v>
      </c>
      <c r="Z344" s="36">
        <f>IFERROR(IF(Y344=0,"",ROUNDUP(Y344/H344,0)*0.02175),"")</f>
        <v>0.21749999999999997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151.70400000000001</v>
      </c>
      <c r="BN344" s="64">
        <f t="shared" ref="BN344:BN350" si="49">IFERROR(Y344*I344/H344,"0")</f>
        <v>154.80000000000001</v>
      </c>
      <c r="BO344" s="64">
        <f t="shared" ref="BO344:BO350" si="50">IFERROR(1/J344*(X344/H344),"0")</f>
        <v>0.20416666666666666</v>
      </c>
      <c r="BP344" s="64">
        <f t="shared" ref="BP344:BP350" si="51">IFERROR(1/J344*(Y344/H344),"0")</f>
        <v>0.20833333333333331</v>
      </c>
    </row>
    <row r="345" spans="1:68" ht="27" hidden="1" customHeight="1" x14ac:dyDescent="0.25">
      <c r="A345" s="54" t="s">
        <v>546</v>
      </c>
      <c r="B345" s="54" t="s">
        <v>547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customHeight="1" x14ac:dyDescent="0.25">
      <c r="A346" s="54" t="s">
        <v>549</v>
      </c>
      <c r="B346" s="54" t="s">
        <v>550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99</v>
      </c>
      <c r="Y346" s="558">
        <f t="shared" si="47"/>
        <v>105</v>
      </c>
      <c r="Z346" s="36">
        <f>IFERROR(IF(Y346=0,"",ROUNDUP(Y346/H346,0)*0.02175),"")</f>
        <v>0.15225</v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48"/>
        <v>102.16799999999999</v>
      </c>
      <c r="BN346" s="64">
        <f t="shared" si="49"/>
        <v>108.36</v>
      </c>
      <c r="BO346" s="64">
        <f t="shared" si="50"/>
        <v>0.13749999999999998</v>
      </c>
      <c r="BP346" s="64">
        <f t="shared" si="51"/>
        <v>0.14583333333333331</v>
      </c>
    </row>
    <row r="347" spans="1:68" ht="37.5" hidden="1" customHeight="1" x14ac:dyDescent="0.25">
      <c r="A347" s="54" t="s">
        <v>552</v>
      </c>
      <c r="B347" s="54" t="s">
        <v>553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0</v>
      </c>
      <c r="Y347" s="558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558</v>
      </c>
      <c r="B349" s="54" t="s">
        <v>559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548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560</v>
      </c>
      <c r="B350" s="54" t="s">
        <v>561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72</v>
      </c>
      <c r="X351" s="559">
        <f>IFERROR(X344/H344,"0")+IFERROR(X345/H345,"0")+IFERROR(X346/H346,"0")+IFERROR(X347/H347,"0")+IFERROR(X348/H348,"0")+IFERROR(X349/H349,"0")+IFERROR(X350/H350,"0")</f>
        <v>16.399999999999999</v>
      </c>
      <c r="Y351" s="559">
        <f>IFERROR(Y344/H344,"0")+IFERROR(Y345/H345,"0")+IFERROR(Y346/H346,"0")+IFERROR(Y347/H347,"0")+IFERROR(Y348/H348,"0")+IFERROR(Y349/H349,"0")+IFERROR(Y350/H350,"0")</f>
        <v>17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0.36974999999999997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37" t="s">
        <v>69</v>
      </c>
      <c r="X352" s="559">
        <f>IFERROR(SUM(X344:X350),"0")</f>
        <v>246</v>
      </c>
      <c r="Y352" s="559">
        <f>IFERROR(SUM(Y344:Y350),"0")</f>
        <v>255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134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562</v>
      </c>
      <c r="B354" s="54" t="s">
        <v>563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135</v>
      </c>
      <c r="Y354" s="558">
        <f>IFERROR(IF(X354="",0,CEILING((X354/$H354),1)*$H354),"")</f>
        <v>135</v>
      </c>
      <c r="Z354" s="36">
        <f>IFERROR(IF(Y354=0,"",ROUNDUP(Y354/H354,0)*0.02175),"")</f>
        <v>0.19574999999999998</v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139.32000000000002</v>
      </c>
      <c r="BN354" s="64">
        <f>IFERROR(Y354*I354/H354,"0")</f>
        <v>139.32000000000002</v>
      </c>
      <c r="BO354" s="64">
        <f>IFERROR(1/J354*(X354/H354),"0")</f>
        <v>0.1875</v>
      </c>
      <c r="BP354" s="64">
        <f>IFERROR(1/J354*(Y354/H354),"0")</f>
        <v>0.1875</v>
      </c>
    </row>
    <row r="355" spans="1:68" ht="16.5" hidden="1" customHeight="1" x14ac:dyDescent="0.25">
      <c r="A355" s="54" t="s">
        <v>565</v>
      </c>
      <c r="B355" s="54" t="s">
        <v>566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72</v>
      </c>
      <c r="X356" s="559">
        <f>IFERROR(X354/H354,"0")+IFERROR(X355/H355,"0")</f>
        <v>9</v>
      </c>
      <c r="Y356" s="559">
        <f>IFERROR(Y354/H354,"0")+IFERROR(Y355/H355,"0")</f>
        <v>9</v>
      </c>
      <c r="Z356" s="559">
        <f>IFERROR(IF(Z354="",0,Z354),"0")+IFERROR(IF(Z355="",0,Z355),"0")</f>
        <v>0.19574999999999998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37" t="s">
        <v>69</v>
      </c>
      <c r="X357" s="559">
        <f>IFERROR(SUM(X354:X355),"0")</f>
        <v>135</v>
      </c>
      <c r="Y357" s="559">
        <f>IFERROR(SUM(Y354:Y355),"0")</f>
        <v>135</v>
      </c>
      <c r="Z357" s="37"/>
      <c r="AA357" s="560"/>
      <c r="AB357" s="560"/>
      <c r="AC357" s="560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567</v>
      </c>
      <c r="B359" s="54" t="s">
        <v>568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572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169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hidden="1" customHeight="1" x14ac:dyDescent="0.25">
      <c r="A364" s="54" t="s">
        <v>573</v>
      </c>
      <c r="B364" s="54" t="s">
        <v>574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575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72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37" t="s">
        <v>69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76" t="s">
        <v>576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577</v>
      </c>
      <c r="B369" s="54" t="s">
        <v>578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580</v>
      </c>
      <c r="B370" s="54" t="s">
        <v>581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582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583</v>
      </c>
      <c r="B371" s="54" t="s">
        <v>584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582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585</v>
      </c>
      <c r="B375" s="54" t="s">
        <v>586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587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hidden="1" customHeight="1" x14ac:dyDescent="0.25">
      <c r="A379" s="54" t="s">
        <v>588</v>
      </c>
      <c r="B379" s="54" t="s">
        <v>589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590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591</v>
      </c>
      <c r="B380" s="54" t="s">
        <v>592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590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hidden="1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169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593</v>
      </c>
      <c r="B384" s="54" t="s">
        <v>594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595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596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597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598</v>
      </c>
      <c r="B390" s="54" t="s">
        <v>599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601</v>
      </c>
      <c r="B392" s="54" t="s">
        <v>604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607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608</v>
      </c>
      <c r="B394" s="54" t="s">
        <v>609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600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610</v>
      </c>
      <c r="B395" s="54" t="s">
        <v>611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600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615</v>
      </c>
      <c r="B397" s="54" t="s">
        <v>616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618</v>
      </c>
      <c r="B398" s="54" t="s">
        <v>619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621</v>
      </c>
      <c r="B399" s="54" t="s">
        <v>622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623</v>
      </c>
      <c r="B403" s="54" t="s">
        <v>624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629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134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630</v>
      </c>
      <c r="B409" s="54" t="s">
        <v>631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632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633</v>
      </c>
      <c r="B413" s="54" t="s">
        <v>634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636</v>
      </c>
      <c r="B414" s="54" t="s">
        <v>637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639</v>
      </c>
      <c r="B415" s="54" t="s">
        <v>640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641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642</v>
      </c>
      <c r="B416" s="54" t="s">
        <v>643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641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644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645</v>
      </c>
      <c r="B421" s="54" t="s">
        <v>646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647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648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649</v>
      </c>
      <c r="B426" s="54" t="s">
        <v>650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651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652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652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hidden="1" customHeight="1" x14ac:dyDescent="0.25">
      <c r="A432" s="54" t="s">
        <v>653</v>
      </c>
      <c r="B432" s="54" t="s">
        <v>654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hidden="1" customHeight="1" x14ac:dyDescent="0.25">
      <c r="A433" s="54" t="s">
        <v>656</v>
      </c>
      <c r="B433" s="54" t="s">
        <v>657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658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661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662</v>
      </c>
      <c r="B435" s="54" t="s">
        <v>663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9" t="s">
        <v>664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666</v>
      </c>
      <c r="B436" s="54" t="s">
        <v>667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340</v>
      </c>
      <c r="Y437" s="558">
        <f t="shared" si="58"/>
        <v>343.2</v>
      </c>
      <c r="Z437" s="36">
        <f t="shared" si="59"/>
        <v>0.77739999999999998</v>
      </c>
      <c r="AA437" s="56"/>
      <c r="AB437" s="57"/>
      <c r="AC437" s="477" t="s">
        <v>671</v>
      </c>
      <c r="AG437" s="64"/>
      <c r="AJ437" s="68"/>
      <c r="AK437" s="68">
        <v>0</v>
      </c>
      <c r="BB437" s="478" t="s">
        <v>1</v>
      </c>
      <c r="BM437" s="64">
        <f t="shared" si="60"/>
        <v>363.18181818181813</v>
      </c>
      <c r="BN437" s="64">
        <f t="shared" si="61"/>
        <v>366.59999999999997</v>
      </c>
      <c r="BO437" s="64">
        <f t="shared" si="62"/>
        <v>0.6191724941724942</v>
      </c>
      <c r="BP437" s="64">
        <f t="shared" si="63"/>
        <v>0.625</v>
      </c>
    </row>
    <row r="438" spans="1:68" ht="16.5" hidden="1" customHeight="1" x14ac:dyDescent="0.25">
      <c r="A438" s="54" t="s">
        <v>672</v>
      </c>
      <c r="B438" s="54" t="s">
        <v>673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674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655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5" t="s">
        <v>681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684</v>
      </c>
      <c r="B443" s="54" t="s">
        <v>685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671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686</v>
      </c>
      <c r="B444" s="54" t="s">
        <v>687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671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686</v>
      </c>
      <c r="B445" s="54" t="s">
        <v>688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671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64.393939393939391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65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0.77739999999999998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37" t="s">
        <v>69</v>
      </c>
      <c r="X447" s="559">
        <f>IFERROR(SUM(X432:X445),"0")</f>
        <v>340</v>
      </c>
      <c r="Y447" s="559">
        <f>IFERROR(SUM(Y432:Y445),"0")</f>
        <v>343.2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134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689</v>
      </c>
      <c r="B449" s="54" t="s">
        <v>690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136</v>
      </c>
      <c r="Y449" s="558">
        <f>IFERROR(IF(X449="",0,CEILING((X449/$H449),1)*$H449),"")</f>
        <v>137.28</v>
      </c>
      <c r="Z449" s="36">
        <f>IFERROR(IF(Y449=0,"",ROUNDUP(Y449/H449,0)*0.01196),"")</f>
        <v>0.31096000000000001</v>
      </c>
      <c r="AA449" s="56"/>
      <c r="AB449" s="57"/>
      <c r="AC449" s="495" t="s">
        <v>691</v>
      </c>
      <c r="AG449" s="64"/>
      <c r="AJ449" s="68"/>
      <c r="AK449" s="68">
        <v>0</v>
      </c>
      <c r="BB449" s="496" t="s">
        <v>1</v>
      </c>
      <c r="BM449" s="64">
        <f>IFERROR(X449*I449/H449,"0")</f>
        <v>145.27272727272725</v>
      </c>
      <c r="BN449" s="64">
        <f>IFERROR(Y449*I449/H449,"0")</f>
        <v>146.63999999999999</v>
      </c>
      <c r="BO449" s="64">
        <f>IFERROR(1/J449*(X449/H449),"0")</f>
        <v>0.24766899766899769</v>
      </c>
      <c r="BP449" s="64">
        <f>IFERROR(1/J449*(Y449/H449),"0")</f>
        <v>0.25</v>
      </c>
    </row>
    <row r="450" spans="1:68" ht="16.5" hidden="1" customHeight="1" x14ac:dyDescent="0.25">
      <c r="A450" s="54" t="s">
        <v>692</v>
      </c>
      <c r="B450" s="54" t="s">
        <v>693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691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694</v>
      </c>
      <c r="B451" s="54" t="s">
        <v>695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691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37" t="s">
        <v>72</v>
      </c>
      <c r="X452" s="559">
        <f>IFERROR(X449/H449,"0")+IFERROR(X450/H450,"0")+IFERROR(X451/H451,"0")</f>
        <v>25.757575757575758</v>
      </c>
      <c r="Y452" s="559">
        <f>IFERROR(Y449/H449,"0")+IFERROR(Y450/H450,"0")+IFERROR(Y451/H451,"0")</f>
        <v>26</v>
      </c>
      <c r="Z452" s="559">
        <f>IFERROR(IF(Z449="",0,Z449),"0")+IFERROR(IF(Z450="",0,Z450),"0")+IFERROR(IF(Z451="",0,Z451),"0")</f>
        <v>0.31096000000000001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37" t="s">
        <v>69</v>
      </c>
      <c r="X453" s="559">
        <f>IFERROR(SUM(X449:X451),"0")</f>
        <v>136</v>
      </c>
      <c r="Y453" s="559">
        <f>IFERROR(SUM(Y449:Y451),"0")</f>
        <v>137.28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696</v>
      </c>
      <c r="B455" s="54" t="s">
        <v>697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88</v>
      </c>
      <c r="Y455" s="558">
        <f t="shared" ref="Y455:Y461" si="64">IFERROR(IF(X455="",0,CEILING((X455/$H455),1)*$H455),"")</f>
        <v>89.76</v>
      </c>
      <c r="Z455" s="36">
        <f>IFERROR(IF(Y455=0,"",ROUNDUP(Y455/H455,0)*0.01196),"")</f>
        <v>0.20332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94</v>
      </c>
      <c r="BN455" s="64">
        <f t="shared" ref="BN455:BN461" si="66">IFERROR(Y455*I455/H455,"0")</f>
        <v>95.88</v>
      </c>
      <c r="BO455" s="64">
        <f t="shared" ref="BO455:BO461" si="67">IFERROR(1/J455*(X455/H455),"0")</f>
        <v>0.16025641025641024</v>
      </c>
      <c r="BP455" s="64">
        <f t="shared" ref="BP455:BP461" si="68">IFERROR(1/J455*(Y455/H455),"0")</f>
        <v>0.16346153846153846</v>
      </c>
    </row>
    <row r="456" spans="1:68" ht="27" customHeight="1" x14ac:dyDescent="0.25">
      <c r="A456" s="54" t="s">
        <v>699</v>
      </c>
      <c r="B456" s="54" t="s">
        <v>700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85</v>
      </c>
      <c r="Y456" s="558">
        <f t="shared" si="64"/>
        <v>89.76</v>
      </c>
      <c r="Z456" s="36">
        <f>IFERROR(IF(Y456=0,"",ROUNDUP(Y456/H456,0)*0.01196),"")</f>
        <v>0.20332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90.795454545454533</v>
      </c>
      <c r="BN456" s="64">
        <f t="shared" si="66"/>
        <v>95.88</v>
      </c>
      <c r="BO456" s="64">
        <f t="shared" si="67"/>
        <v>0.15479312354312355</v>
      </c>
      <c r="BP456" s="64">
        <f t="shared" si="68"/>
        <v>0.16346153846153846</v>
      </c>
    </row>
    <row r="457" spans="1:68" ht="27" customHeight="1" x14ac:dyDescent="0.25">
      <c r="A457" s="54" t="s">
        <v>702</v>
      </c>
      <c r="B457" s="54" t="s">
        <v>703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83</v>
      </c>
      <c r="Y457" s="558">
        <f t="shared" si="64"/>
        <v>84.48</v>
      </c>
      <c r="Z457" s="36">
        <f>IFERROR(IF(Y457=0,"",ROUNDUP(Y457/H457,0)*0.01196),"")</f>
        <v>0.19136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88.659090909090892</v>
      </c>
      <c r="BN457" s="64">
        <f t="shared" si="66"/>
        <v>90.24</v>
      </c>
      <c r="BO457" s="64">
        <f t="shared" si="67"/>
        <v>0.15115093240093241</v>
      </c>
      <c r="BP457" s="64">
        <f t="shared" si="68"/>
        <v>0.15384615384615385</v>
      </c>
    </row>
    <row r="458" spans="1:68" ht="27" hidden="1" customHeight="1" x14ac:dyDescent="0.25">
      <c r="A458" s="54" t="s">
        <v>705</v>
      </c>
      <c r="B458" s="54" t="s">
        <v>706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698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705</v>
      </c>
      <c r="B459" s="54" t="s">
        <v>707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698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708</v>
      </c>
      <c r="B460" s="54" t="s">
        <v>709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701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710</v>
      </c>
      <c r="B461" s="54" t="s">
        <v>711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704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37" t="s">
        <v>72</v>
      </c>
      <c r="X462" s="559">
        <f>IFERROR(X455/H455,"0")+IFERROR(X456/H456,"0")+IFERROR(X457/H457,"0")+IFERROR(X458/H458,"0")+IFERROR(X459/H459,"0")+IFERROR(X460/H460,"0")+IFERROR(X461/H461,"0")</f>
        <v>48.484848484848484</v>
      </c>
      <c r="Y462" s="559">
        <f>IFERROR(Y455/H455,"0")+IFERROR(Y456/H456,"0")+IFERROR(Y457/H457,"0")+IFERROR(Y458/H458,"0")+IFERROR(Y459/H459,"0")+IFERROR(Y460/H460,"0")+IFERROR(Y461/H461,"0")</f>
        <v>50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0.59799999999999998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37" t="s">
        <v>69</v>
      </c>
      <c r="X463" s="559">
        <f>IFERROR(SUM(X455:X461),"0")</f>
        <v>256</v>
      </c>
      <c r="Y463" s="559">
        <f>IFERROR(SUM(Y455:Y461),"0")</f>
        <v>264</v>
      </c>
      <c r="Z463" s="37"/>
      <c r="AA463" s="560"/>
      <c r="AB463" s="560"/>
      <c r="AC463" s="560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712</v>
      </c>
      <c r="B465" s="54" t="s">
        <v>713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714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715</v>
      </c>
      <c r="B466" s="54" t="s">
        <v>716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717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718</v>
      </c>
      <c r="B467" s="54" t="s">
        <v>719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720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721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721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722</v>
      </c>
      <c r="B473" s="54" t="s">
        <v>723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43" t="s">
        <v>724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726</v>
      </c>
      <c r="B474" s="54" t="s">
        <v>727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0" t="s">
        <v>728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730</v>
      </c>
      <c r="B475" s="54" t="s">
        <v>731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732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733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734</v>
      </c>
      <c r="B476" s="54" t="s">
        <v>735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53" t="s">
        <v>736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725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134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737</v>
      </c>
      <c r="B480" s="54" t="s">
        <v>738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97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741</v>
      </c>
      <c r="B481" s="54" t="s">
        <v>742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5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745</v>
      </c>
      <c r="B482" s="54" t="s">
        <v>746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50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749</v>
      </c>
      <c r="B486" s="54" t="s">
        <v>750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3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753</v>
      </c>
      <c r="B487" s="54" t="s">
        <v>754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68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hidden="1" customHeight="1" x14ac:dyDescent="0.25">
      <c r="A491" s="54" t="s">
        <v>757</v>
      </c>
      <c r="B491" s="54" t="s">
        <v>758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83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761</v>
      </c>
      <c r="B492" s="54" t="s">
        <v>762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30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169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764</v>
      </c>
      <c r="B496" s="54" t="s">
        <v>765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9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768</v>
      </c>
      <c r="B497" s="54" t="s">
        <v>769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7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772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134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773</v>
      </c>
      <c r="B502" s="54" t="s">
        <v>774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777</v>
      </c>
      <c r="Q505" s="599"/>
      <c r="R505" s="599"/>
      <c r="S505" s="599"/>
      <c r="T505" s="599"/>
      <c r="U505" s="599"/>
      <c r="V505" s="600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1691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1722.48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778</v>
      </c>
      <c r="Q506" s="599"/>
      <c r="R506" s="599"/>
      <c r="S506" s="599"/>
      <c r="T506" s="599"/>
      <c r="U506" s="599"/>
      <c r="V506" s="600"/>
      <c r="W506" s="37" t="s">
        <v>69</v>
      </c>
      <c r="X506" s="559">
        <f>IFERROR(SUM(BM22:BM502),"0")</f>
        <v>1798.2659057239059</v>
      </c>
      <c r="Y506" s="559">
        <f>IFERROR(SUM(BN22:BN502),"0")</f>
        <v>1831.6590000000003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779</v>
      </c>
      <c r="Q507" s="599"/>
      <c r="R507" s="599"/>
      <c r="S507" s="599"/>
      <c r="T507" s="599"/>
      <c r="U507" s="599"/>
      <c r="V507" s="600"/>
      <c r="W507" s="37" t="s">
        <v>780</v>
      </c>
      <c r="X507" s="38">
        <f>ROUNDUP(SUM(BO22:BO502),0)</f>
        <v>4</v>
      </c>
      <c r="Y507" s="38">
        <f>ROUNDUP(SUM(BP22:BP502),0)</f>
        <v>4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781</v>
      </c>
      <c r="Q508" s="599"/>
      <c r="R508" s="599"/>
      <c r="S508" s="599"/>
      <c r="T508" s="599"/>
      <c r="U508" s="599"/>
      <c r="V508" s="600"/>
      <c r="W508" s="37" t="s">
        <v>69</v>
      </c>
      <c r="X508" s="559">
        <f>GrossWeightTotal+PalletQtyTotal*25</f>
        <v>1898.2659057239059</v>
      </c>
      <c r="Y508" s="559">
        <f>GrossWeightTotalR+PalletQtyTotalR*25</f>
        <v>1931.6590000000003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782</v>
      </c>
      <c r="Q509" s="599"/>
      <c r="R509" s="599"/>
      <c r="S509" s="599"/>
      <c r="T509" s="599"/>
      <c r="U509" s="599"/>
      <c r="V509" s="600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305.78019079685748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311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783</v>
      </c>
      <c r="Q510" s="599"/>
      <c r="R510" s="599"/>
      <c r="S510" s="599"/>
      <c r="T510" s="599"/>
      <c r="U510" s="599"/>
      <c r="V510" s="600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3.7255099999999999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9" t="s">
        <v>100</v>
      </c>
      <c r="D512" s="713"/>
      <c r="E512" s="713"/>
      <c r="F512" s="713"/>
      <c r="G512" s="713"/>
      <c r="H512" s="604"/>
      <c r="I512" s="579" t="s">
        <v>255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541</v>
      </c>
      <c r="U512" s="604"/>
      <c r="V512" s="579" t="s">
        <v>596</v>
      </c>
      <c r="W512" s="713"/>
      <c r="X512" s="713"/>
      <c r="Y512" s="604"/>
      <c r="Z512" s="554" t="s">
        <v>652</v>
      </c>
      <c r="AA512" s="579" t="s">
        <v>721</v>
      </c>
      <c r="AB512" s="604"/>
      <c r="AC512" s="52"/>
      <c r="AF512" s="555"/>
    </row>
    <row r="513" spans="1:32" ht="14.25" customHeight="1" thickTop="1" x14ac:dyDescent="0.2">
      <c r="A513" s="588" t="s">
        <v>786</v>
      </c>
      <c r="B513" s="579" t="s">
        <v>62</v>
      </c>
      <c r="C513" s="579" t="s">
        <v>101</v>
      </c>
      <c r="D513" s="579" t="s">
        <v>116</v>
      </c>
      <c r="E513" s="579" t="s">
        <v>176</v>
      </c>
      <c r="F513" s="579" t="s">
        <v>198</v>
      </c>
      <c r="G513" s="579" t="s">
        <v>231</v>
      </c>
      <c r="H513" s="579" t="s">
        <v>100</v>
      </c>
      <c r="I513" s="579" t="s">
        <v>256</v>
      </c>
      <c r="J513" s="579" t="s">
        <v>296</v>
      </c>
      <c r="K513" s="579" t="s">
        <v>357</v>
      </c>
      <c r="L513" s="579" t="s">
        <v>397</v>
      </c>
      <c r="M513" s="579" t="s">
        <v>413</v>
      </c>
      <c r="N513" s="555"/>
      <c r="O513" s="579" t="s">
        <v>427</v>
      </c>
      <c r="P513" s="579" t="s">
        <v>437</v>
      </c>
      <c r="Q513" s="579" t="s">
        <v>444</v>
      </c>
      <c r="R513" s="579" t="s">
        <v>449</v>
      </c>
      <c r="S513" s="579" t="s">
        <v>531</v>
      </c>
      <c r="T513" s="579" t="s">
        <v>542</v>
      </c>
      <c r="U513" s="579" t="s">
        <v>576</v>
      </c>
      <c r="V513" s="579" t="s">
        <v>597</v>
      </c>
      <c r="W513" s="579" t="s">
        <v>629</v>
      </c>
      <c r="X513" s="579" t="s">
        <v>644</v>
      </c>
      <c r="Y513" s="579" t="s">
        <v>648</v>
      </c>
      <c r="Z513" s="579" t="s">
        <v>652</v>
      </c>
      <c r="AA513" s="579" t="s">
        <v>721</v>
      </c>
      <c r="AB513" s="579" t="s">
        <v>772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46">
        <f>IFERROR(Y89*1,"0")+IFERROR(Y90*1,"0")+IFERROR(Y91*1,"0")+IFERROR(Y95*1,"0")+IFERROR(Y96*1,"0")+IFERROR(Y97*1,"0")+IFERROR(Y98*1,"0")+IFERROR(Y99*1,"0")</f>
        <v>137.69999999999999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137.69999999999999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144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98.399999999999991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70.2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390</v>
      </c>
      <c r="U515" s="46">
        <f>IFERROR(Y369*1,"0")+IFERROR(Y370*1,"0")+IFERROR(Y371*1,"0")+IFERROR(Y375*1,"0")+IFERROR(Y379*1,"0")+IFERROR(Y380*1,"0")+IFERROR(Y384*1,"0")</f>
        <v>0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744.48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o3Ppj5RLScnAgrZVwP5xa+YRydTzGhOvOLpBCgoBLQYWtbLg2L0avHmcHE1dsj5QZVRGAkpgUaJ9pyNxRaBPQQ==" saltValue="mXHEoxEsRCpUNglxywxAj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91,00"/>
        <filter val="1 798,27"/>
        <filter val="1 898,27"/>
        <filter val="135,00"/>
        <filter val="136,00"/>
        <filter val="137,00"/>
        <filter val="143,00"/>
        <filter val="147,00"/>
        <filter val="16,40"/>
        <filter val="16,91"/>
        <filter val="246,00"/>
        <filter val="25,76"/>
        <filter val="256,00"/>
        <filter val="305,78"/>
        <filter val="340,00"/>
        <filter val="39,00"/>
        <filter val="4"/>
        <filter val="40,00"/>
        <filter val="48,48"/>
        <filter val="57,00"/>
        <filter val="59,58"/>
        <filter val="64,39"/>
        <filter val="65,00"/>
        <filter val="8,33"/>
        <filter val="83,00"/>
        <filter val="85,00"/>
        <filter val="86,00"/>
        <filter val="88,00"/>
        <filter val="9,00"/>
        <filter val="96,00"/>
        <filter val="99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theJaAfXL0OKbFHdzYXMt7OWpo63GsyRvgBOcrOHL52fsY180mbsFh14wJLlyroboinsotXtFCXTuotxe4Rtqw==" saltValue="U5u4gBn6Znq8OQAMV3fC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2025-08-07T11:08:50Z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