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8866B32-1339-49CD-9426-43366FDFE4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P201" i="1"/>
  <c r="BO200" i="1"/>
  <c r="BM200" i="1"/>
  <c r="Z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5" i="1" s="1"/>
  <c r="X23" i="1"/>
  <c r="BO22" i="1"/>
  <c r="BM22" i="1"/>
  <c r="Y22" i="1"/>
  <c r="Y23" i="1" s="1"/>
  <c r="H10" i="1"/>
  <c r="A9" i="1"/>
  <c r="F10" i="1" s="1"/>
  <c r="D7" i="1"/>
  <c r="Q6" i="1"/>
  <c r="P2" i="1"/>
  <c r="BP228" i="1" l="1"/>
  <c r="BN228" i="1"/>
  <c r="Z228" i="1"/>
  <c r="BP260" i="1"/>
  <c r="BN260" i="1"/>
  <c r="Z260" i="1"/>
  <c r="BP269" i="1"/>
  <c r="BN269" i="1"/>
  <c r="Z269" i="1"/>
  <c r="BP308" i="1"/>
  <c r="BN308" i="1"/>
  <c r="Z308" i="1"/>
  <c r="BP345" i="1"/>
  <c r="BN345" i="1"/>
  <c r="Z345" i="1"/>
  <c r="BP393" i="1"/>
  <c r="BN393" i="1"/>
  <c r="Z393" i="1"/>
  <c r="BP434" i="1"/>
  <c r="BN434" i="1"/>
  <c r="Z434" i="1"/>
  <c r="BP450" i="1"/>
  <c r="BN450" i="1"/>
  <c r="Z450" i="1"/>
  <c r="Y478" i="1"/>
  <c r="Y477" i="1"/>
  <c r="BP473" i="1"/>
  <c r="BN473" i="1"/>
  <c r="Z473" i="1"/>
  <c r="BP475" i="1"/>
  <c r="BN475" i="1"/>
  <c r="Z475" i="1"/>
  <c r="BP487" i="1"/>
  <c r="BN487" i="1"/>
  <c r="Z487" i="1"/>
  <c r="Z28" i="1"/>
  <c r="BN28" i="1"/>
  <c r="Z55" i="1"/>
  <c r="BN55" i="1"/>
  <c r="Z69" i="1"/>
  <c r="BN69" i="1"/>
  <c r="Z84" i="1"/>
  <c r="BN84" i="1"/>
  <c r="Z107" i="1"/>
  <c r="BN107" i="1"/>
  <c r="Z119" i="1"/>
  <c r="BN119" i="1"/>
  <c r="Z151" i="1"/>
  <c r="BN151" i="1"/>
  <c r="Z169" i="1"/>
  <c r="BN169" i="1"/>
  <c r="Z196" i="1"/>
  <c r="BN196" i="1"/>
  <c r="BP200" i="1"/>
  <c r="BN200" i="1"/>
  <c r="BP210" i="1"/>
  <c r="BN210" i="1"/>
  <c r="Z210" i="1"/>
  <c r="BP211" i="1"/>
  <c r="BN211" i="1"/>
  <c r="Z211" i="1"/>
  <c r="BP246" i="1"/>
  <c r="BN246" i="1"/>
  <c r="Z246" i="1"/>
  <c r="BP261" i="1"/>
  <c r="BN261" i="1"/>
  <c r="Z261" i="1"/>
  <c r="BP298" i="1"/>
  <c r="BN298" i="1"/>
  <c r="Z298" i="1"/>
  <c r="BP318" i="1"/>
  <c r="BN318" i="1"/>
  <c r="Z318" i="1"/>
  <c r="Y361" i="1"/>
  <c r="BN359" i="1"/>
  <c r="Z359" i="1"/>
  <c r="Z361" i="1" s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403" i="1"/>
  <c r="BN403" i="1"/>
  <c r="Z403" i="1"/>
  <c r="BP435" i="1"/>
  <c r="BN435" i="1"/>
  <c r="Z435" i="1"/>
  <c r="BP466" i="1"/>
  <c r="BN466" i="1"/>
  <c r="Z466" i="1"/>
  <c r="BP474" i="1"/>
  <c r="BN474" i="1"/>
  <c r="Z474" i="1"/>
  <c r="BP476" i="1"/>
  <c r="BN476" i="1"/>
  <c r="Z476" i="1"/>
  <c r="Y489" i="1"/>
  <c r="Y488" i="1"/>
  <c r="BP486" i="1"/>
  <c r="BN486" i="1"/>
  <c r="Z486" i="1"/>
  <c r="Z488" i="1" s="1"/>
  <c r="Y92" i="1"/>
  <c r="BP255" i="1"/>
  <c r="BN255" i="1"/>
  <c r="Z255" i="1"/>
  <c r="BP294" i="1"/>
  <c r="BN294" i="1"/>
  <c r="Z294" i="1"/>
  <c r="BP304" i="1"/>
  <c r="BN304" i="1"/>
  <c r="Z304" i="1"/>
  <c r="BP316" i="1"/>
  <c r="BN316" i="1"/>
  <c r="Z316" i="1"/>
  <c r="BP337" i="1"/>
  <c r="BN337" i="1"/>
  <c r="Z337" i="1"/>
  <c r="BP355" i="1"/>
  <c r="BN355" i="1"/>
  <c r="Z355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60" i="1"/>
  <c r="BN460" i="1"/>
  <c r="Z460" i="1"/>
  <c r="BP497" i="1"/>
  <c r="BN497" i="1"/>
  <c r="Z497" i="1"/>
  <c r="Z22" i="1"/>
  <c r="Z23" i="1" s="1"/>
  <c r="BN22" i="1"/>
  <c r="BP22" i="1"/>
  <c r="Z26" i="1"/>
  <c r="BN26" i="1"/>
  <c r="BP26" i="1"/>
  <c r="Z30" i="1"/>
  <c r="BN30" i="1"/>
  <c r="C515" i="1"/>
  <c r="Z53" i="1"/>
  <c r="BN53" i="1"/>
  <c r="Z57" i="1"/>
  <c r="BN57" i="1"/>
  <c r="Y65" i="1"/>
  <c r="Z63" i="1"/>
  <c r="BN63" i="1"/>
  <c r="Y72" i="1"/>
  <c r="Z74" i="1"/>
  <c r="BN74" i="1"/>
  <c r="Z78" i="1"/>
  <c r="BN78" i="1"/>
  <c r="Z89" i="1"/>
  <c r="BN89" i="1"/>
  <c r="Z96" i="1"/>
  <c r="BN96" i="1"/>
  <c r="Z105" i="1"/>
  <c r="BN105" i="1"/>
  <c r="Z111" i="1"/>
  <c r="BN111" i="1"/>
  <c r="Z117" i="1"/>
  <c r="BN117" i="1"/>
  <c r="BP117" i="1"/>
  <c r="Z125" i="1"/>
  <c r="BN125" i="1"/>
  <c r="Z136" i="1"/>
  <c r="BN136" i="1"/>
  <c r="Z140" i="1"/>
  <c r="BN140" i="1"/>
  <c r="Z163" i="1"/>
  <c r="BN163" i="1"/>
  <c r="Z167" i="1"/>
  <c r="BN167" i="1"/>
  <c r="Z175" i="1"/>
  <c r="BN175" i="1"/>
  <c r="Z190" i="1"/>
  <c r="BN190" i="1"/>
  <c r="BP190" i="1"/>
  <c r="Z198" i="1"/>
  <c r="BN198" i="1"/>
  <c r="Z202" i="1"/>
  <c r="BN202" i="1"/>
  <c r="Z208" i="1"/>
  <c r="BN208" i="1"/>
  <c r="Z213" i="1"/>
  <c r="BN213" i="1"/>
  <c r="Z226" i="1"/>
  <c r="BN226" i="1"/>
  <c r="Z230" i="1"/>
  <c r="BN230" i="1"/>
  <c r="BP244" i="1"/>
  <c r="BN244" i="1"/>
  <c r="BP251" i="1"/>
  <c r="BN251" i="1"/>
  <c r="Z251" i="1"/>
  <c r="BP290" i="1"/>
  <c r="BN290" i="1"/>
  <c r="Z290" i="1"/>
  <c r="BP300" i="1"/>
  <c r="BN300" i="1"/>
  <c r="Z300" i="1"/>
  <c r="BP310" i="1"/>
  <c r="BN310" i="1"/>
  <c r="Z310" i="1"/>
  <c r="BP324" i="1"/>
  <c r="BN324" i="1"/>
  <c r="Z324" i="1"/>
  <c r="BP347" i="1"/>
  <c r="BN347" i="1"/>
  <c r="Z347" i="1"/>
  <c r="BP371" i="1"/>
  <c r="BN371" i="1"/>
  <c r="Z371" i="1"/>
  <c r="BP395" i="1"/>
  <c r="BN395" i="1"/>
  <c r="Z395" i="1"/>
  <c r="BP414" i="1"/>
  <c r="BN414" i="1"/>
  <c r="Z414" i="1"/>
  <c r="BP437" i="1"/>
  <c r="BN437" i="1"/>
  <c r="Z437" i="1"/>
  <c r="BP456" i="1"/>
  <c r="BN456" i="1"/>
  <c r="Z456" i="1"/>
  <c r="Y499" i="1"/>
  <c r="Y498" i="1"/>
  <c r="BP496" i="1"/>
  <c r="BN496" i="1"/>
  <c r="Z496" i="1"/>
  <c r="Y306" i="1"/>
  <c r="Y381" i="1"/>
  <c r="H9" i="1"/>
  <c r="A10" i="1"/>
  <c r="Y33" i="1"/>
  <c r="Y37" i="1"/>
  <c r="Y45" i="1"/>
  <c r="Y49" i="1"/>
  <c r="Y58" i="1"/>
  <c r="Y66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Z114" i="1"/>
  <c r="BP112" i="1"/>
  <c r="BN112" i="1"/>
  <c r="Z112" i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Y256" i="1"/>
  <c r="BP262" i="1"/>
  <c r="BN262" i="1"/>
  <c r="Z262" i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5" i="1"/>
  <c r="F9" i="1"/>
  <c r="J9" i="1"/>
  <c r="B515" i="1"/>
  <c r="X506" i="1"/>
  <c r="X508" i="1" s="1"/>
  <c r="X507" i="1"/>
  <c r="X50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BN62" i="1"/>
  <c r="Z64" i="1"/>
  <c r="BN64" i="1"/>
  <c r="Z68" i="1"/>
  <c r="Z71" i="1" s="1"/>
  <c r="BN68" i="1"/>
  <c r="BP68" i="1"/>
  <c r="Z70" i="1"/>
  <c r="BN70" i="1"/>
  <c r="Y71" i="1"/>
  <c r="Y80" i="1"/>
  <c r="BP77" i="1"/>
  <c r="BN77" i="1"/>
  <c r="Z77" i="1"/>
  <c r="Y85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2" i="1"/>
  <c r="BN212" i="1"/>
  <c r="Z212" i="1"/>
  <c r="BP225" i="1"/>
  <c r="BN225" i="1"/>
  <c r="Z225" i="1"/>
  <c r="Y231" i="1"/>
  <c r="BP229" i="1"/>
  <c r="BN229" i="1"/>
  <c r="Z229" i="1"/>
  <c r="BP301" i="1"/>
  <c r="BN301" i="1"/>
  <c r="Z301" i="1"/>
  <c r="Y305" i="1"/>
  <c r="BP309" i="1"/>
  <c r="BN309" i="1"/>
  <c r="Z309" i="1"/>
  <c r="Y313" i="1"/>
  <c r="Z319" i="1"/>
  <c r="BP317" i="1"/>
  <c r="BN317" i="1"/>
  <c r="Z317" i="1"/>
  <c r="Y31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Z264" i="1" s="1"/>
  <c r="Y271" i="1"/>
  <c r="BP268" i="1"/>
  <c r="BN268" i="1"/>
  <c r="Z268" i="1"/>
  <c r="Z271" i="1" s="1"/>
  <c r="BP291" i="1"/>
  <c r="BN291" i="1"/>
  <c r="Z291" i="1"/>
  <c r="BP299" i="1"/>
  <c r="BN299" i="1"/>
  <c r="Z299" i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5" i="1"/>
  <c r="Y351" i="1"/>
  <c r="BP344" i="1"/>
  <c r="BN344" i="1"/>
  <c r="Z344" i="1"/>
  <c r="BP348" i="1"/>
  <c r="BN348" i="1"/>
  <c r="Z348" i="1"/>
  <c r="BP370" i="1"/>
  <c r="BN370" i="1"/>
  <c r="Z370" i="1"/>
  <c r="Z372" i="1" s="1"/>
  <c r="Y372" i="1"/>
  <c r="Z381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l="1"/>
  <c r="Z177" i="1"/>
  <c r="Z92" i="1"/>
  <c r="Z498" i="1"/>
  <c r="Z477" i="1"/>
  <c r="Z305" i="1"/>
  <c r="Z231" i="1"/>
  <c r="Y506" i="1"/>
  <c r="Z256" i="1"/>
  <c r="Z446" i="1"/>
  <c r="Z313" i="1"/>
  <c r="Z215" i="1"/>
  <c r="Z65" i="1"/>
  <c r="Y509" i="1"/>
  <c r="Y507" i="1"/>
  <c r="Z32" i="1"/>
  <c r="Z80" i="1"/>
  <c r="Y508" i="1"/>
  <c r="Z483" i="1"/>
  <c r="Z462" i="1"/>
  <c r="Z351" i="1"/>
  <c r="Z326" i="1"/>
  <c r="Z247" i="1"/>
  <c r="Z203" i="1"/>
  <c r="Z171" i="1"/>
  <c r="Z44" i="1"/>
  <c r="Y505" i="1"/>
  <c r="Z153" i="1"/>
  <c r="Z400" i="1"/>
  <c r="Z468" i="1"/>
  <c r="Z452" i="1"/>
  <c r="Z417" i="1"/>
  <c r="Z339" i="1"/>
  <c r="Z295" i="1"/>
  <c r="Z108" i="1"/>
  <c r="Z100" i="1"/>
  <c r="Z510" i="1" l="1"/>
</calcChain>
</file>

<file path=xl/sharedStrings.xml><?xml version="1.0" encoding="utf-8"?>
<sst xmlns="http://schemas.openxmlformats.org/spreadsheetml/2006/main" count="2246" uniqueCount="809">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</sst>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808</v>
      </c>
      <c r="I5" s="785"/>
      <c r="J5" s="785"/>
      <c r="K5" s="785"/>
      <c r="L5" s="785"/>
      <c r="M5" s="657"/>
      <c r="N5" s="58"/>
      <c r="P5" s="24" t="s">
        <v>10</v>
      </c>
      <c r="Q5" s="865">
        <v>45879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Воскресенье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682">
        <v>0.375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21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22</v>
      </c>
      <c r="Q10" s="740"/>
      <c r="R10" s="74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0"/>
      <c r="R11" s="691"/>
      <c r="U11" s="24" t="s">
        <v>27</v>
      </c>
      <c r="V11" s="802" t="s">
        <v>28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29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30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31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32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703" t="s">
        <v>38</v>
      </c>
      <c r="D17" s="596" t="s">
        <v>39</v>
      </c>
      <c r="E17" s="67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69"/>
      <c r="R17" s="669"/>
      <c r="S17" s="669"/>
      <c r="T17" s="670"/>
      <c r="U17" s="880" t="s">
        <v>51</v>
      </c>
      <c r="V17" s="600"/>
      <c r="W17" s="596" t="s">
        <v>52</v>
      </c>
      <c r="X17" s="596" t="s">
        <v>53</v>
      </c>
      <c r="Y17" s="804" t="s">
        <v>54</v>
      </c>
      <c r="Z17" s="812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61</v>
      </c>
      <c r="V18" s="67" t="s">
        <v>62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63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63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64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72</v>
      </c>
      <c r="Q23" s="565"/>
      <c r="R23" s="565"/>
      <c r="S23" s="565"/>
      <c r="T23" s="565"/>
      <c r="U23" s="565"/>
      <c r="V23" s="566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72</v>
      </c>
      <c r="Q24" s="565"/>
      <c r="R24" s="565"/>
      <c r="S24" s="565"/>
      <c r="T24" s="565"/>
      <c r="U24" s="565"/>
      <c r="V24" s="566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74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72</v>
      </c>
      <c r="Q32" s="565"/>
      <c r="R32" s="565"/>
      <c r="S32" s="565"/>
      <c r="T32" s="565"/>
      <c r="U32" s="565"/>
      <c r="V32" s="566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72</v>
      </c>
      <c r="Q33" s="565"/>
      <c r="R33" s="565"/>
      <c r="S33" s="565"/>
      <c r="T33" s="565"/>
      <c r="U33" s="565"/>
      <c r="V33" s="566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95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72</v>
      </c>
      <c r="Q36" s="565"/>
      <c r="R36" s="565"/>
      <c r="S36" s="565"/>
      <c r="T36" s="565"/>
      <c r="U36" s="565"/>
      <c r="V36" s="566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72</v>
      </c>
      <c r="Q37" s="565"/>
      <c r="R37" s="565"/>
      <c r="S37" s="565"/>
      <c r="T37" s="565"/>
      <c r="U37" s="565"/>
      <c r="V37" s="566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101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102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103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50</v>
      </c>
      <c r="Y41" s="55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240</v>
      </c>
      <c r="Y42" s="558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72</v>
      </c>
      <c r="Q44" s="565"/>
      <c r="R44" s="565"/>
      <c r="S44" s="565"/>
      <c r="T44" s="565"/>
      <c r="U44" s="565"/>
      <c r="V44" s="566"/>
      <c r="W44" s="37" t="s">
        <v>73</v>
      </c>
      <c r="X44" s="559">
        <f>IFERROR(X41/H41,"0")+IFERROR(X42/H42,"0")+IFERROR(X43/H43,"0")</f>
        <v>64.629629629629633</v>
      </c>
      <c r="Y44" s="559">
        <f>IFERROR(Y41/H41,"0")+IFERROR(Y42/H42,"0")+IFERROR(Y43/H43,"0")</f>
        <v>65</v>
      </c>
      <c r="Z44" s="559">
        <f>IFERROR(IF(Z41="",0,Z41),"0")+IFERROR(IF(Z42="",0,Z42),"0")+IFERROR(IF(Z43="",0,Z43),"0")</f>
        <v>0.6361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72</v>
      </c>
      <c r="Q45" s="565"/>
      <c r="R45" s="565"/>
      <c r="S45" s="565"/>
      <c r="T45" s="565"/>
      <c r="U45" s="565"/>
      <c r="V45" s="566"/>
      <c r="W45" s="37" t="s">
        <v>70</v>
      </c>
      <c r="X45" s="559">
        <f>IFERROR(SUM(X41:X43),"0")</f>
        <v>290</v>
      </c>
      <c r="Y45" s="559">
        <f>IFERROR(SUM(Y41:Y43),"0")</f>
        <v>294</v>
      </c>
      <c r="Z45" s="37"/>
      <c r="AA45" s="560"/>
      <c r="AB45" s="560"/>
      <c r="AC45" s="560"/>
    </row>
    <row r="46" spans="1:68" ht="14.25" hidden="1" customHeight="1" x14ac:dyDescent="0.25">
      <c r="A46" s="581" t="s">
        <v>74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72</v>
      </c>
      <c r="Q48" s="565"/>
      <c r="R48" s="565"/>
      <c r="S48" s="565"/>
      <c r="T48" s="565"/>
      <c r="U48" s="565"/>
      <c r="V48" s="566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72</v>
      </c>
      <c r="Q49" s="565"/>
      <c r="R49" s="565"/>
      <c r="S49" s="565"/>
      <c r="T49" s="565"/>
      <c r="U49" s="565"/>
      <c r="V49" s="566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119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103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765</v>
      </c>
      <c r="Y57" s="558">
        <f t="shared" si="6"/>
        <v>765</v>
      </c>
      <c r="Z57" s="36">
        <f>IFERROR(IF(Y57=0,"",ROUNDUP(Y57/H57,0)*0.00902),"")</f>
        <v>1.5334000000000001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800.7</v>
      </c>
      <c r="BN57" s="64">
        <f t="shared" si="8"/>
        <v>800.7</v>
      </c>
      <c r="BO57" s="64">
        <f t="shared" si="9"/>
        <v>1.2878787878787878</v>
      </c>
      <c r="BP57" s="64">
        <f t="shared" si="10"/>
        <v>1.2878787878787878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72</v>
      </c>
      <c r="Q58" s="565"/>
      <c r="R58" s="565"/>
      <c r="S58" s="565"/>
      <c r="T58" s="565"/>
      <c r="U58" s="565"/>
      <c r="V58" s="566"/>
      <c r="W58" s="37" t="s">
        <v>73</v>
      </c>
      <c r="X58" s="559">
        <f>IFERROR(X52/H52,"0")+IFERROR(X53/H53,"0")+IFERROR(X54/H54,"0")+IFERROR(X55/H55,"0")+IFERROR(X56/H56,"0")+IFERROR(X57/H57,"0")</f>
        <v>170</v>
      </c>
      <c r="Y58" s="559">
        <f>IFERROR(Y52/H52,"0")+IFERROR(Y53/H53,"0")+IFERROR(Y54/H54,"0")+IFERROR(Y55/H55,"0")+IFERROR(Y56/H56,"0")+IFERROR(Y57/H57,"0")</f>
        <v>170</v>
      </c>
      <c r="Z58" s="559">
        <f>IFERROR(IF(Z52="",0,Z52),"0")+IFERROR(IF(Z53="",0,Z53),"0")+IFERROR(IF(Z54="",0,Z54),"0")+IFERROR(IF(Z55="",0,Z55),"0")+IFERROR(IF(Z56="",0,Z56),"0")+IFERROR(IF(Z57="",0,Z57),"0")</f>
        <v>1.5334000000000001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72</v>
      </c>
      <c r="Q59" s="565"/>
      <c r="R59" s="565"/>
      <c r="S59" s="565"/>
      <c r="T59" s="565"/>
      <c r="U59" s="565"/>
      <c r="V59" s="566"/>
      <c r="W59" s="37" t="s">
        <v>70</v>
      </c>
      <c r="X59" s="559">
        <f>IFERROR(SUM(X52:X57),"0")</f>
        <v>765</v>
      </c>
      <c r="Y59" s="559">
        <f>IFERROR(SUM(Y52:Y57),"0")</f>
        <v>765</v>
      </c>
      <c r="Z59" s="37"/>
      <c r="AA59" s="560"/>
      <c r="AB59" s="560"/>
      <c r="AC59" s="560"/>
    </row>
    <row r="60" spans="1:68" ht="14.25" hidden="1" customHeight="1" x14ac:dyDescent="0.25">
      <c r="A60" s="581" t="s">
        <v>137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100</v>
      </c>
      <c r="Y61" s="558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157.5</v>
      </c>
      <c r="Y64" s="558">
        <f>IFERROR(IF(X64="",0,CEILING((X64/$H64),1)*$H64),"")</f>
        <v>159.30000000000001</v>
      </c>
      <c r="Z64" s="36">
        <f>IFERROR(IF(Y64=0,"",ROUNDUP(Y64/H64,0)*0.00651),"")</f>
        <v>0.38408999999999999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167.99999999999997</v>
      </c>
      <c r="BN64" s="64">
        <f>IFERROR(Y64*I64/H64,"0")</f>
        <v>169.92</v>
      </c>
      <c r="BO64" s="64">
        <f>IFERROR(1/J64*(X64/H64),"0")</f>
        <v>0.32051282051282048</v>
      </c>
      <c r="BP64" s="64">
        <f>IFERROR(1/J64*(Y64/H64),"0")</f>
        <v>0.32417582417582419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72</v>
      </c>
      <c r="Q65" s="565"/>
      <c r="R65" s="565"/>
      <c r="S65" s="565"/>
      <c r="T65" s="565"/>
      <c r="U65" s="565"/>
      <c r="V65" s="566"/>
      <c r="W65" s="37" t="s">
        <v>73</v>
      </c>
      <c r="X65" s="559">
        <f>IFERROR(X61/H61,"0")+IFERROR(X62/H62,"0")+IFERROR(X63/H63,"0")+IFERROR(X64/H64,"0")</f>
        <v>67.592592592592581</v>
      </c>
      <c r="Y65" s="559">
        <f>IFERROR(Y61/H61,"0")+IFERROR(Y62/H62,"0")+IFERROR(Y63/H63,"0")+IFERROR(Y64/H64,"0")</f>
        <v>69</v>
      </c>
      <c r="Z65" s="559">
        <f>IFERROR(IF(Z61="",0,Z61),"0")+IFERROR(IF(Z62="",0,Z62),"0")+IFERROR(IF(Z63="",0,Z63),"0")+IFERROR(IF(Z64="",0,Z64),"0")</f>
        <v>0.57389000000000001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72</v>
      </c>
      <c r="Q66" s="565"/>
      <c r="R66" s="565"/>
      <c r="S66" s="565"/>
      <c r="T66" s="565"/>
      <c r="U66" s="565"/>
      <c r="V66" s="566"/>
      <c r="W66" s="37" t="s">
        <v>70</v>
      </c>
      <c r="X66" s="559">
        <f>IFERROR(SUM(X61:X64),"0")</f>
        <v>257.5</v>
      </c>
      <c r="Y66" s="559">
        <f>IFERROR(SUM(Y61:Y64),"0")</f>
        <v>267.3</v>
      </c>
      <c r="Z66" s="37"/>
      <c r="AA66" s="560"/>
      <c r="AB66" s="560"/>
      <c r="AC66" s="560"/>
    </row>
    <row r="67" spans="1:68" ht="14.25" hidden="1" customHeight="1" x14ac:dyDescent="0.25">
      <c r="A67" s="581" t="s">
        <v>64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72</v>
      </c>
      <c r="Q71" s="565"/>
      <c r="R71" s="565"/>
      <c r="S71" s="565"/>
      <c r="T71" s="565"/>
      <c r="U71" s="565"/>
      <c r="V71" s="566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72</v>
      </c>
      <c r="Q72" s="565"/>
      <c r="R72" s="565"/>
      <c r="S72" s="565"/>
      <c r="T72" s="565"/>
      <c r="U72" s="565"/>
      <c r="V72" s="566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74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72</v>
      </c>
      <c r="Q80" s="565"/>
      <c r="R80" s="565"/>
      <c r="S80" s="565"/>
      <c r="T80" s="565"/>
      <c r="U80" s="565"/>
      <c r="V80" s="566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72</v>
      </c>
      <c r="Q81" s="565"/>
      <c r="R81" s="565"/>
      <c r="S81" s="565"/>
      <c r="T81" s="565"/>
      <c r="U81" s="565"/>
      <c r="V81" s="566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172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40</v>
      </c>
      <c r="Y83" s="558">
        <f>IFERROR(IF(X83="",0,CEILING((X83/$H83),1)*$H83),"")</f>
        <v>46.8</v>
      </c>
      <c r="Z83" s="36">
        <f>IFERROR(IF(Y83=0,"",ROUNDUP(Y83/H83,0)*0.01898),"")</f>
        <v>0.11388000000000001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42.230769230769226</v>
      </c>
      <c r="BN83" s="64">
        <f>IFERROR(Y83*I83/H83,"0")</f>
        <v>49.41</v>
      </c>
      <c r="BO83" s="64">
        <f>IFERROR(1/J83*(X83/H83),"0")</f>
        <v>8.0128205128205135E-2</v>
      </c>
      <c r="BP83" s="64">
        <f>IFERROR(1/J83*(Y83/H83),"0")</f>
        <v>9.375E-2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72</v>
      </c>
      <c r="Q85" s="565"/>
      <c r="R85" s="565"/>
      <c r="S85" s="565"/>
      <c r="T85" s="565"/>
      <c r="U85" s="565"/>
      <c r="V85" s="566"/>
      <c r="W85" s="37" t="s">
        <v>73</v>
      </c>
      <c r="X85" s="559">
        <f>IFERROR(X83/H83,"0")+IFERROR(X84/H84,"0")</f>
        <v>5.1282051282051286</v>
      </c>
      <c r="Y85" s="559">
        <f>IFERROR(Y83/H83,"0")+IFERROR(Y84/H84,"0")</f>
        <v>6</v>
      </c>
      <c r="Z85" s="559">
        <f>IFERROR(IF(Z83="",0,Z83),"0")+IFERROR(IF(Z84="",0,Z84),"0")</f>
        <v>0.11388000000000001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72</v>
      </c>
      <c r="Q86" s="565"/>
      <c r="R86" s="565"/>
      <c r="S86" s="565"/>
      <c r="T86" s="565"/>
      <c r="U86" s="565"/>
      <c r="V86" s="566"/>
      <c r="W86" s="37" t="s">
        <v>70</v>
      </c>
      <c r="X86" s="559">
        <f>IFERROR(SUM(X83:X84),"0")</f>
        <v>40</v>
      </c>
      <c r="Y86" s="559">
        <f>IFERROR(SUM(Y83:Y84),"0")</f>
        <v>46.8</v>
      </c>
      <c r="Z86" s="37"/>
      <c r="AA86" s="560"/>
      <c r="AB86" s="560"/>
      <c r="AC86" s="560"/>
    </row>
    <row r="87" spans="1:68" ht="16.5" hidden="1" customHeight="1" x14ac:dyDescent="0.25">
      <c r="A87" s="576" t="s">
        <v>179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103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500</v>
      </c>
      <c r="Y89" s="558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495</v>
      </c>
      <c r="Y91" s="558">
        <f>IFERROR(IF(X91="",0,CEILING((X91/$H91),1)*$H91),"")</f>
        <v>495</v>
      </c>
      <c r="Z91" s="36">
        <f>IFERROR(IF(Y91=0,"",ROUNDUP(Y91/H91,0)*0.00902),"")</f>
        <v>0.99219999999999997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518.09999999999991</v>
      </c>
      <c r="BN91" s="64">
        <f>IFERROR(Y91*I91/H91,"0")</f>
        <v>518.09999999999991</v>
      </c>
      <c r="BO91" s="64">
        <f>IFERROR(1/J91*(X91/H91),"0")</f>
        <v>0.83333333333333337</v>
      </c>
      <c r="BP91" s="64">
        <f>IFERROR(1/J91*(Y91/H91),"0")</f>
        <v>0.83333333333333337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72</v>
      </c>
      <c r="Q92" s="565"/>
      <c r="R92" s="565"/>
      <c r="S92" s="565"/>
      <c r="T92" s="565"/>
      <c r="U92" s="565"/>
      <c r="V92" s="566"/>
      <c r="W92" s="37" t="s">
        <v>73</v>
      </c>
      <c r="X92" s="559">
        <f>IFERROR(X89/H89,"0")+IFERROR(X90/H90,"0")+IFERROR(X91/H91,"0")</f>
        <v>156.2962962962963</v>
      </c>
      <c r="Y92" s="559">
        <f>IFERROR(Y89/H89,"0")+IFERROR(Y90/H90,"0")+IFERROR(Y91/H91,"0")</f>
        <v>157</v>
      </c>
      <c r="Z92" s="559">
        <f>IFERROR(IF(Z89="",0,Z89),"0")+IFERROR(IF(Z90="",0,Z90),"0")+IFERROR(IF(Z91="",0,Z91),"0")</f>
        <v>1.8842599999999998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72</v>
      </c>
      <c r="Q93" s="565"/>
      <c r="R93" s="565"/>
      <c r="S93" s="565"/>
      <c r="T93" s="565"/>
      <c r="U93" s="565"/>
      <c r="V93" s="566"/>
      <c r="W93" s="37" t="s">
        <v>70</v>
      </c>
      <c r="X93" s="559">
        <f>IFERROR(SUM(X89:X91),"0")</f>
        <v>995</v>
      </c>
      <c r="Y93" s="559">
        <f>IFERROR(SUM(Y89:Y91),"0")</f>
        <v>1002.6</v>
      </c>
      <c r="Z93" s="37"/>
      <c r="AA93" s="560"/>
      <c r="AB93" s="560"/>
      <c r="AC93" s="560"/>
    </row>
    <row r="94" spans="1:68" ht="14.25" hidden="1" customHeight="1" x14ac:dyDescent="0.25">
      <c r="A94" s="581" t="s">
        <v>74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62"/>
      <c r="R95" s="562"/>
      <c r="S95" s="562"/>
      <c r="T95" s="563"/>
      <c r="U95" s="34"/>
      <c r="V95" s="34"/>
      <c r="W95" s="35" t="s">
        <v>70</v>
      </c>
      <c r="X95" s="557">
        <v>550</v>
      </c>
      <c r="Y95" s="558">
        <f>IFERROR(IF(X95="",0,CEILING((X95/$H95),1)*$H95),"")</f>
        <v>550.79999999999995</v>
      </c>
      <c r="Z95" s="36">
        <f>IFERROR(IF(Y95=0,"",ROUNDUP(Y95/H95,0)*0.01898),"")</f>
        <v>1.29064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585.24074074074076</v>
      </c>
      <c r="BN95" s="64">
        <f>IFERROR(Y95*I95/H95,"0")</f>
        <v>586.09199999999998</v>
      </c>
      <c r="BO95" s="64">
        <f>IFERROR(1/J95*(X95/H95),"0")</f>
        <v>1.0609567901234569</v>
      </c>
      <c r="BP95" s="64">
        <f>IFERROR(1/J95*(Y95/H95),"0")</f>
        <v>1.0625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540</v>
      </c>
      <c r="Y98" s="558">
        <f>IFERROR(IF(X98="",0,CEILING((X98/$H98),1)*$H98),"")</f>
        <v>540</v>
      </c>
      <c r="Z98" s="36">
        <f>IFERROR(IF(Y98=0,"",ROUNDUP(Y98/H98,0)*0.00651),"")</f>
        <v>1.302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590.4</v>
      </c>
      <c r="BN98" s="64">
        <f>IFERROR(Y98*I98/H98,"0")</f>
        <v>590.4</v>
      </c>
      <c r="BO98" s="64">
        <f>IFERROR(1/J98*(X98/H98),"0")</f>
        <v>1.098901098901099</v>
      </c>
      <c r="BP98" s="64">
        <f>IFERROR(1/J98*(Y98/H98),"0")</f>
        <v>1.098901098901099</v>
      </c>
    </row>
    <row r="99" spans="1:68" ht="16.5" hidden="1" customHeight="1" x14ac:dyDescent="0.25">
      <c r="A99" s="54" t="s">
        <v>198</v>
      </c>
      <c r="B99" s="54" t="s">
        <v>199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72</v>
      </c>
      <c r="Q100" s="565"/>
      <c r="R100" s="565"/>
      <c r="S100" s="565"/>
      <c r="T100" s="565"/>
      <c r="U100" s="565"/>
      <c r="V100" s="566"/>
      <c r="W100" s="37" t="s">
        <v>73</v>
      </c>
      <c r="X100" s="559">
        <f>IFERROR(X95/H95,"0")+IFERROR(X96/H96,"0")+IFERROR(X97/H97,"0")+IFERROR(X98/H98,"0")+IFERROR(X99/H99,"0")</f>
        <v>267.90123456790127</v>
      </c>
      <c r="Y100" s="559">
        <f>IFERROR(Y95/H95,"0")+IFERROR(Y96/H96,"0")+IFERROR(Y97/H97,"0")+IFERROR(Y98/H98,"0")+IFERROR(Y99/H99,"0")</f>
        <v>268</v>
      </c>
      <c r="Z100" s="559">
        <f>IFERROR(IF(Z95="",0,Z95),"0")+IFERROR(IF(Z96="",0,Z96),"0")+IFERROR(IF(Z97="",0,Z97),"0")+IFERROR(IF(Z98="",0,Z98),"0")+IFERROR(IF(Z99="",0,Z99),"0")</f>
        <v>2.5926400000000003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72</v>
      </c>
      <c r="Q101" s="565"/>
      <c r="R101" s="565"/>
      <c r="S101" s="565"/>
      <c r="T101" s="565"/>
      <c r="U101" s="565"/>
      <c r="V101" s="566"/>
      <c r="W101" s="37" t="s">
        <v>70</v>
      </c>
      <c r="X101" s="559">
        <f>IFERROR(SUM(X95:X99),"0")</f>
        <v>1090</v>
      </c>
      <c r="Y101" s="559">
        <f>IFERROR(SUM(Y95:Y99),"0")</f>
        <v>1090.8</v>
      </c>
      <c r="Z101" s="37"/>
      <c r="AA101" s="560"/>
      <c r="AB101" s="560"/>
      <c r="AC101" s="560"/>
    </row>
    <row r="102" spans="1:68" ht="16.5" hidden="1" customHeight="1" x14ac:dyDescent="0.25">
      <c r="A102" s="576" t="s">
        <v>201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103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202</v>
      </c>
      <c r="B104" s="54" t="s">
        <v>203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205</v>
      </c>
      <c r="B105" s="54" t="s">
        <v>206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495</v>
      </c>
      <c r="Y106" s="558">
        <f>IFERROR(IF(X106="",0,CEILING((X106/$H106),1)*$H106),"")</f>
        <v>495</v>
      </c>
      <c r="Z106" s="36">
        <f>IFERROR(IF(Y106=0,"",ROUNDUP(Y106/H106,0)*0.00902),"")</f>
        <v>0.99219999999999997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518.09999999999991</v>
      </c>
      <c r="BN106" s="64">
        <f>IFERROR(Y106*I106/H106,"0")</f>
        <v>518.09999999999991</v>
      </c>
      <c r="BO106" s="64">
        <f>IFERROR(1/J106*(X106/H106),"0")</f>
        <v>0.83333333333333337</v>
      </c>
      <c r="BP106" s="64">
        <f>IFERROR(1/J106*(Y106/H106),"0")</f>
        <v>0.83333333333333337</v>
      </c>
    </row>
    <row r="107" spans="1:68" ht="16.5" hidden="1" customHeight="1" x14ac:dyDescent="0.25">
      <c r="A107" s="54" t="s">
        <v>209</v>
      </c>
      <c r="B107" s="54" t="s">
        <v>210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72</v>
      </c>
      <c r="Q108" s="565"/>
      <c r="R108" s="565"/>
      <c r="S108" s="565"/>
      <c r="T108" s="565"/>
      <c r="U108" s="565"/>
      <c r="V108" s="566"/>
      <c r="W108" s="37" t="s">
        <v>73</v>
      </c>
      <c r="X108" s="559">
        <f>IFERROR(X104/H104,"0")+IFERROR(X105/H105,"0")+IFERROR(X106/H106,"0")+IFERROR(X107/H107,"0")</f>
        <v>110</v>
      </c>
      <c r="Y108" s="559">
        <f>IFERROR(Y104/H104,"0")+IFERROR(Y105/H105,"0")+IFERROR(Y106/H106,"0")+IFERROR(Y107/H107,"0")</f>
        <v>110</v>
      </c>
      <c r="Z108" s="559">
        <f>IFERROR(IF(Z104="",0,Z104),"0")+IFERROR(IF(Z105="",0,Z105),"0")+IFERROR(IF(Z106="",0,Z106),"0")+IFERROR(IF(Z107="",0,Z107),"0")</f>
        <v>0.99219999999999997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72</v>
      </c>
      <c r="Q109" s="565"/>
      <c r="R109" s="565"/>
      <c r="S109" s="565"/>
      <c r="T109" s="565"/>
      <c r="U109" s="565"/>
      <c r="V109" s="566"/>
      <c r="W109" s="37" t="s">
        <v>70</v>
      </c>
      <c r="X109" s="559">
        <f>IFERROR(SUM(X104:X107),"0")</f>
        <v>495</v>
      </c>
      <c r="Y109" s="559">
        <f>IFERROR(SUM(Y104:Y107),"0")</f>
        <v>495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137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211</v>
      </c>
      <c r="B111" s="54" t="s">
        <v>212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214</v>
      </c>
      <c r="B112" s="54" t="s">
        <v>215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216</v>
      </c>
      <c r="B113" s="54" t="s">
        <v>217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72</v>
      </c>
      <c r="Q114" s="565"/>
      <c r="R114" s="565"/>
      <c r="S114" s="565"/>
      <c r="T114" s="565"/>
      <c r="U114" s="565"/>
      <c r="V114" s="566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72</v>
      </c>
      <c r="Q115" s="565"/>
      <c r="R115" s="565"/>
      <c r="S115" s="565"/>
      <c r="T115" s="565"/>
      <c r="U115" s="565"/>
      <c r="V115" s="566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74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400</v>
      </c>
      <c r="Y117" s="558">
        <f>IFERROR(IF(X117="",0,CEILING((X117/$H117),1)*$H117),"")</f>
        <v>405</v>
      </c>
      <c r="Z117" s="36">
        <f>IFERROR(IF(Y117=0,"",ROUNDUP(Y117/H117,0)*0.01898),"")</f>
        <v>0.94900000000000007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425.33333333333331</v>
      </c>
      <c r="BN117" s="64">
        <f>IFERROR(Y117*I117/H117,"0")</f>
        <v>430.65</v>
      </c>
      <c r="BO117" s="64">
        <f>IFERROR(1/J117*(X117/H117),"0")</f>
        <v>0.77160493827160492</v>
      </c>
      <c r="BP117" s="64">
        <f>IFERROR(1/J117*(Y117/H117),"0")</f>
        <v>0.78125</v>
      </c>
    </row>
    <row r="118" spans="1:68" ht="27" hidden="1" customHeight="1" x14ac:dyDescent="0.25">
      <c r="A118" s="54" t="s">
        <v>221</v>
      </c>
      <c r="B118" s="54" t="s">
        <v>222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495</v>
      </c>
      <c r="Y119" s="558">
        <f>IFERROR(IF(X119="",0,CEILING((X119/$H119),1)*$H119),"")</f>
        <v>496.8</v>
      </c>
      <c r="Z119" s="36">
        <f>IFERROR(IF(Y119=0,"",ROUNDUP(Y119/H119,0)*0.00651),"")</f>
        <v>1.19784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541.19999999999993</v>
      </c>
      <c r="BN119" s="64">
        <f>IFERROR(Y119*I119/H119,"0")</f>
        <v>543.16800000000001</v>
      </c>
      <c r="BO119" s="64">
        <f>IFERROR(1/J119*(X119/H119),"0")</f>
        <v>1.0073260073260073</v>
      </c>
      <c r="BP119" s="64">
        <f>IFERROR(1/J119*(Y119/H119),"0")</f>
        <v>1.0109890109890112</v>
      </c>
    </row>
    <row r="120" spans="1:68" ht="16.5" hidden="1" customHeight="1" x14ac:dyDescent="0.25">
      <c r="A120" s="54" t="s">
        <v>225</v>
      </c>
      <c r="B120" s="54" t="s">
        <v>226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72</v>
      </c>
      <c r="Q121" s="565"/>
      <c r="R121" s="565"/>
      <c r="S121" s="565"/>
      <c r="T121" s="565"/>
      <c r="U121" s="565"/>
      <c r="V121" s="566"/>
      <c r="W121" s="37" t="s">
        <v>73</v>
      </c>
      <c r="X121" s="559">
        <f>IFERROR(X117/H117,"0")+IFERROR(X118/H118,"0")+IFERROR(X119/H119,"0")+IFERROR(X120/H120,"0")</f>
        <v>232.71604938271602</v>
      </c>
      <c r="Y121" s="559">
        <f>IFERROR(Y117/H117,"0")+IFERROR(Y118/H118,"0")+IFERROR(Y119/H119,"0")+IFERROR(Y120/H120,"0")</f>
        <v>234</v>
      </c>
      <c r="Z121" s="559">
        <f>IFERROR(IF(Z117="",0,Z117),"0")+IFERROR(IF(Z118="",0,Z118),"0")+IFERROR(IF(Z119="",0,Z119),"0")+IFERROR(IF(Z120="",0,Z120),"0")</f>
        <v>2.1468400000000001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72</v>
      </c>
      <c r="Q122" s="565"/>
      <c r="R122" s="565"/>
      <c r="S122" s="565"/>
      <c r="T122" s="565"/>
      <c r="U122" s="565"/>
      <c r="V122" s="566"/>
      <c r="W122" s="37" t="s">
        <v>70</v>
      </c>
      <c r="X122" s="559">
        <f>IFERROR(SUM(X117:X120),"0")</f>
        <v>895</v>
      </c>
      <c r="Y122" s="559">
        <f>IFERROR(SUM(Y117:Y120),"0")</f>
        <v>901.8</v>
      </c>
      <c r="Z122" s="37"/>
      <c r="AA122" s="560"/>
      <c r="AB122" s="560"/>
      <c r="AC122" s="560"/>
    </row>
    <row r="123" spans="1:68" ht="14.25" hidden="1" customHeight="1" x14ac:dyDescent="0.25">
      <c r="A123" s="581" t="s">
        <v>172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228</v>
      </c>
      <c r="B124" s="54" t="s">
        <v>229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19.8</v>
      </c>
      <c r="Y125" s="558">
        <f>IFERROR(IF(X125="",0,CEILING((X125/$H125),1)*$H125),"")</f>
        <v>19.8</v>
      </c>
      <c r="Z125" s="36">
        <f>IFERROR(IF(Y125=0,"",ROUNDUP(Y125/H125,0)*0.00651),"")</f>
        <v>6.5100000000000005E-2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22.380000000000003</v>
      </c>
      <c r="BN125" s="64">
        <f>IFERROR(Y125*I125/H125,"0")</f>
        <v>22.380000000000003</v>
      </c>
      <c r="BO125" s="64">
        <f>IFERROR(1/J125*(X125/H125),"0")</f>
        <v>5.4945054945054951E-2</v>
      </c>
      <c r="BP125" s="64">
        <f>IFERROR(1/J125*(Y125/H125),"0")</f>
        <v>5.4945054945054951E-2</v>
      </c>
    </row>
    <row r="126" spans="1:68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72</v>
      </c>
      <c r="Q126" s="565"/>
      <c r="R126" s="565"/>
      <c r="S126" s="565"/>
      <c r="T126" s="565"/>
      <c r="U126" s="565"/>
      <c r="V126" s="566"/>
      <c r="W126" s="37" t="s">
        <v>73</v>
      </c>
      <c r="X126" s="559">
        <f>IFERROR(X124/H124,"0")+IFERROR(X125/H125,"0")</f>
        <v>10</v>
      </c>
      <c r="Y126" s="559">
        <f>IFERROR(Y124/H124,"0")+IFERROR(Y125/H125,"0")</f>
        <v>10</v>
      </c>
      <c r="Z126" s="559">
        <f>IFERROR(IF(Z124="",0,Z124),"0")+IFERROR(IF(Z125="",0,Z125),"0")</f>
        <v>6.5100000000000005E-2</v>
      </c>
      <c r="AA126" s="560"/>
      <c r="AB126" s="560"/>
      <c r="AC126" s="560"/>
    </row>
    <row r="127" spans="1:68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72</v>
      </c>
      <c r="Q127" s="565"/>
      <c r="R127" s="565"/>
      <c r="S127" s="565"/>
      <c r="T127" s="565"/>
      <c r="U127" s="565"/>
      <c r="V127" s="566"/>
      <c r="W127" s="37" t="s">
        <v>70</v>
      </c>
      <c r="X127" s="559">
        <f>IFERROR(SUM(X124:X125),"0")</f>
        <v>19.8</v>
      </c>
      <c r="Y127" s="559">
        <f>IFERROR(SUM(Y124:Y125),"0")</f>
        <v>19.8</v>
      </c>
      <c r="Z127" s="37"/>
      <c r="AA127" s="560"/>
      <c r="AB127" s="560"/>
      <c r="AC127" s="560"/>
    </row>
    <row r="128" spans="1:68" ht="16.5" hidden="1" customHeight="1" x14ac:dyDescent="0.25">
      <c r="A128" s="576" t="s">
        <v>234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103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235</v>
      </c>
      <c r="B130" s="54" t="s">
        <v>236</v>
      </c>
      <c r="C130" s="31">
        <v>4301011564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6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4301011562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80</v>
      </c>
      <c r="Y131" s="558">
        <f>IFERROR(IF(X131="",0,CEILING((X131/$H131),1)*$H131),"")</f>
        <v>80</v>
      </c>
      <c r="Z131" s="36">
        <f>IFERROR(IF(Y131=0,"",ROUNDUP(Y131/H131,0)*0.00651),"")</f>
        <v>0.16275000000000001</v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84.499999999999986</v>
      </c>
      <c r="BN131" s="64">
        <f>IFERROR(Y131*I131/H131,"0")</f>
        <v>84.499999999999986</v>
      </c>
      <c r="BO131" s="64">
        <f>IFERROR(1/J131*(X131/H131),"0")</f>
        <v>0.13736263736263737</v>
      </c>
      <c r="BP131" s="64">
        <f>IFERROR(1/J131*(Y131/H131),"0")</f>
        <v>0.13736263736263737</v>
      </c>
    </row>
    <row r="132" spans="1:68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72</v>
      </c>
      <c r="Q132" s="565"/>
      <c r="R132" s="565"/>
      <c r="S132" s="565"/>
      <c r="T132" s="565"/>
      <c r="U132" s="565"/>
      <c r="V132" s="566"/>
      <c r="W132" s="37" t="s">
        <v>73</v>
      </c>
      <c r="X132" s="559">
        <f>IFERROR(X130/H130,"0")+IFERROR(X131/H131,"0")</f>
        <v>25</v>
      </c>
      <c r="Y132" s="559">
        <f>IFERROR(Y130/H130,"0")+IFERROR(Y131/H131,"0")</f>
        <v>25</v>
      </c>
      <c r="Z132" s="559">
        <f>IFERROR(IF(Z130="",0,Z130),"0")+IFERROR(IF(Z131="",0,Z131),"0")</f>
        <v>0.16275000000000001</v>
      </c>
      <c r="AA132" s="560"/>
      <c r="AB132" s="560"/>
      <c r="AC132" s="560"/>
    </row>
    <row r="133" spans="1:68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72</v>
      </c>
      <c r="Q133" s="565"/>
      <c r="R133" s="565"/>
      <c r="S133" s="565"/>
      <c r="T133" s="565"/>
      <c r="U133" s="565"/>
      <c r="V133" s="566"/>
      <c r="W133" s="37" t="s">
        <v>70</v>
      </c>
      <c r="X133" s="559">
        <f>IFERROR(SUM(X130:X131),"0")</f>
        <v>80</v>
      </c>
      <c r="Y133" s="559">
        <f>IFERROR(SUM(Y130:Y131),"0")</f>
        <v>80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64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customHeight="1" x14ac:dyDescent="0.25">
      <c r="A135" s="54" t="s">
        <v>239</v>
      </c>
      <c r="B135" s="54" t="s">
        <v>240</v>
      </c>
      <c r="C135" s="31">
        <v>4301031234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35</v>
      </c>
      <c r="Y135" s="558">
        <f>IFERROR(IF(X135="",0,CEILING((X135/$H135),1)*$H135),"")</f>
        <v>36.4</v>
      </c>
      <c r="Z135" s="36">
        <f>IFERROR(IF(Y135=0,"",ROUNDUP(Y135/H135,0)*0.00651),"")</f>
        <v>8.4629999999999997E-2</v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38.35</v>
      </c>
      <c r="BN135" s="64">
        <f>IFERROR(Y135*I135/H135,"0")</f>
        <v>39.884</v>
      </c>
      <c r="BO135" s="64">
        <f>IFERROR(1/J135*(X135/H135),"0")</f>
        <v>6.8681318681318687E-2</v>
      </c>
      <c r="BP135" s="64">
        <f>IFERROR(1/J135*(Y135/H135),"0")</f>
        <v>7.1428571428571438E-2</v>
      </c>
    </row>
    <row r="136" spans="1:68" ht="27" hidden="1" customHeight="1" x14ac:dyDescent="0.25">
      <c r="A136" s="54" t="s">
        <v>239</v>
      </c>
      <c r="B136" s="54" t="s">
        <v>242</v>
      </c>
      <c r="C136" s="31">
        <v>4301031235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72</v>
      </c>
      <c r="Q137" s="565"/>
      <c r="R137" s="565"/>
      <c r="S137" s="565"/>
      <c r="T137" s="565"/>
      <c r="U137" s="565"/>
      <c r="V137" s="566"/>
      <c r="W137" s="37" t="s">
        <v>73</v>
      </c>
      <c r="X137" s="559">
        <f>IFERROR(X135/H135,"0")+IFERROR(X136/H136,"0")</f>
        <v>12.5</v>
      </c>
      <c r="Y137" s="559">
        <f>IFERROR(Y135/H135,"0")+IFERROR(Y136/H136,"0")</f>
        <v>13</v>
      </c>
      <c r="Z137" s="559">
        <f>IFERROR(IF(Z135="",0,Z135),"0")+IFERROR(IF(Z136="",0,Z136),"0")</f>
        <v>8.4629999999999997E-2</v>
      </c>
      <c r="AA137" s="560"/>
      <c r="AB137" s="560"/>
      <c r="AC137" s="560"/>
    </row>
    <row r="138" spans="1:68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72</v>
      </c>
      <c r="Q138" s="565"/>
      <c r="R138" s="565"/>
      <c r="S138" s="565"/>
      <c r="T138" s="565"/>
      <c r="U138" s="565"/>
      <c r="V138" s="566"/>
      <c r="W138" s="37" t="s">
        <v>70</v>
      </c>
      <c r="X138" s="559">
        <f>IFERROR(SUM(X135:X136),"0")</f>
        <v>35</v>
      </c>
      <c r="Y138" s="559">
        <f>IFERROR(SUM(Y135:Y136),"0")</f>
        <v>36.4</v>
      </c>
      <c r="Z138" s="37"/>
      <c r="AA138" s="560"/>
      <c r="AB138" s="560"/>
      <c r="AC138" s="560"/>
    </row>
    <row r="139" spans="1:68" ht="14.25" hidden="1" customHeight="1" x14ac:dyDescent="0.25">
      <c r="A139" s="581" t="s">
        <v>74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243</v>
      </c>
      <c r="B140" s="54" t="s">
        <v>244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33</v>
      </c>
      <c r="Y141" s="558">
        <f>IFERROR(IF(X141="",0,CEILING((X141/$H141),1)*$H141),"")</f>
        <v>34.32</v>
      </c>
      <c r="Z141" s="36">
        <f>IFERROR(IF(Y141=0,"",ROUNDUP(Y141/H141,0)*0.00651),"")</f>
        <v>8.4629999999999997E-2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36.349999999999994</v>
      </c>
      <c r="BN141" s="64">
        <f>IFERROR(Y141*I141/H141,"0")</f>
        <v>37.803999999999995</v>
      </c>
      <c r="BO141" s="64">
        <f>IFERROR(1/J141*(X141/H141),"0")</f>
        <v>6.8681318681318687E-2</v>
      </c>
      <c r="BP141" s="64">
        <f>IFERROR(1/J141*(Y141/H141),"0")</f>
        <v>7.1428571428571438E-2</v>
      </c>
    </row>
    <row r="142" spans="1:68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72</v>
      </c>
      <c r="Q142" s="565"/>
      <c r="R142" s="565"/>
      <c r="S142" s="565"/>
      <c r="T142" s="565"/>
      <c r="U142" s="565"/>
      <c r="V142" s="566"/>
      <c r="W142" s="37" t="s">
        <v>73</v>
      </c>
      <c r="X142" s="559">
        <f>IFERROR(X140/H140,"0")+IFERROR(X141/H141,"0")</f>
        <v>12.5</v>
      </c>
      <c r="Y142" s="559">
        <f>IFERROR(Y140/H140,"0")+IFERROR(Y141/H141,"0")</f>
        <v>13</v>
      </c>
      <c r="Z142" s="559">
        <f>IFERROR(IF(Z140="",0,Z140),"0")+IFERROR(IF(Z141="",0,Z141),"0")</f>
        <v>8.4629999999999997E-2</v>
      </c>
      <c r="AA142" s="560"/>
      <c r="AB142" s="560"/>
      <c r="AC142" s="560"/>
    </row>
    <row r="143" spans="1:68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72</v>
      </c>
      <c r="Q143" s="565"/>
      <c r="R143" s="565"/>
      <c r="S143" s="565"/>
      <c r="T143" s="565"/>
      <c r="U143" s="565"/>
      <c r="V143" s="566"/>
      <c r="W143" s="37" t="s">
        <v>70</v>
      </c>
      <c r="X143" s="559">
        <f>IFERROR(SUM(X140:X141),"0")</f>
        <v>33</v>
      </c>
      <c r="Y143" s="559">
        <f>IFERROR(SUM(Y140:Y141),"0")</f>
        <v>34.32</v>
      </c>
      <c r="Z143" s="37"/>
      <c r="AA143" s="560"/>
      <c r="AB143" s="560"/>
      <c r="AC143" s="560"/>
    </row>
    <row r="144" spans="1:68" ht="16.5" hidden="1" customHeight="1" x14ac:dyDescent="0.25">
      <c r="A144" s="576" t="s">
        <v>101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103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246</v>
      </c>
      <c r="B146" s="54" t="s">
        <v>247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72</v>
      </c>
      <c r="Q147" s="565"/>
      <c r="R147" s="565"/>
      <c r="S147" s="565"/>
      <c r="T147" s="565"/>
      <c r="U147" s="565"/>
      <c r="V147" s="566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72</v>
      </c>
      <c r="Q148" s="565"/>
      <c r="R148" s="565"/>
      <c r="S148" s="565"/>
      <c r="T148" s="565"/>
      <c r="U148" s="565"/>
      <c r="V148" s="566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64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249</v>
      </c>
      <c r="B150" s="54" t="s">
        <v>250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252</v>
      </c>
      <c r="B151" s="54" t="s">
        <v>253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255</v>
      </c>
      <c r="B152" s="54" t="s">
        <v>256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72</v>
      </c>
      <c r="Q153" s="565"/>
      <c r="R153" s="565"/>
      <c r="S153" s="565"/>
      <c r="T153" s="565"/>
      <c r="U153" s="565"/>
      <c r="V153" s="566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72</v>
      </c>
      <c r="Q154" s="565"/>
      <c r="R154" s="565"/>
      <c r="S154" s="565"/>
      <c r="T154" s="565"/>
      <c r="U154" s="565"/>
      <c r="V154" s="566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258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259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137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260</v>
      </c>
      <c r="B158" s="54" t="s">
        <v>261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72</v>
      </c>
      <c r="Q159" s="565"/>
      <c r="R159" s="565"/>
      <c r="S159" s="565"/>
      <c r="T159" s="565"/>
      <c r="U159" s="565"/>
      <c r="V159" s="566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72</v>
      </c>
      <c r="Q160" s="565"/>
      <c r="R160" s="565"/>
      <c r="S160" s="565"/>
      <c r="T160" s="565"/>
      <c r="U160" s="565"/>
      <c r="V160" s="566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64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150</v>
      </c>
      <c r="Y162" s="558">
        <f t="shared" ref="Y162:Y170" si="16">IFERROR(IF(X162="",0,CEILING((X162/$H162),1)*$H162),"")</f>
        <v>151.20000000000002</v>
      </c>
      <c r="Z162" s="36">
        <f>IFERROR(IF(Y162=0,"",ROUNDUP(Y162/H162,0)*0.00902),"")</f>
        <v>0.32472000000000001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159.64285714285714</v>
      </c>
      <c r="BN162" s="64">
        <f t="shared" ref="BN162:BN170" si="18">IFERROR(Y162*I162/H162,"0")</f>
        <v>160.91999999999999</v>
      </c>
      <c r="BO162" s="64">
        <f t="shared" ref="BO162:BO170" si="19">IFERROR(1/J162*(X162/H162),"0")</f>
        <v>0.27056277056277056</v>
      </c>
      <c r="BP162" s="64">
        <f t="shared" ref="BP162:BP170" si="20">IFERROR(1/J162*(Y162/H162),"0")</f>
        <v>0.27272727272727271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150</v>
      </c>
      <c r="Y164" s="558">
        <f t="shared" si="16"/>
        <v>151.20000000000002</v>
      </c>
      <c r="Z164" s="36">
        <f>IFERROR(IF(Y164=0,"",ROUNDUP(Y164/H164,0)*0.00902),"")</f>
        <v>0.32472000000000001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157.5</v>
      </c>
      <c r="BN164" s="64">
        <f t="shared" si="18"/>
        <v>158.76000000000002</v>
      </c>
      <c r="BO164" s="64">
        <f t="shared" si="19"/>
        <v>0.27056277056277056</v>
      </c>
      <c r="BP164" s="64">
        <f t="shared" si="20"/>
        <v>0.27272727272727271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140</v>
      </c>
      <c r="Y165" s="558">
        <f t="shared" si="16"/>
        <v>140.70000000000002</v>
      </c>
      <c r="Z165" s="36">
        <f>IFERROR(IF(Y165=0,"",ROUNDUP(Y165/H165,0)*0.00502),"")</f>
        <v>0.33634000000000003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148.66666666666666</v>
      </c>
      <c r="BN165" s="64">
        <f t="shared" si="18"/>
        <v>149.41</v>
      </c>
      <c r="BO165" s="64">
        <f t="shared" si="19"/>
        <v>0.28490028490028491</v>
      </c>
      <c r="BP165" s="64">
        <f t="shared" si="20"/>
        <v>0.28632478632478636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140</v>
      </c>
      <c r="Y166" s="558">
        <f t="shared" si="16"/>
        <v>140.70000000000002</v>
      </c>
      <c r="Z166" s="36">
        <f>IFERROR(IF(Y166=0,"",ROUNDUP(Y166/H166,0)*0.00502),"")</f>
        <v>0.33634000000000003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148.66666666666666</v>
      </c>
      <c r="BN166" s="64">
        <f t="shared" si="18"/>
        <v>149.41</v>
      </c>
      <c r="BO166" s="64">
        <f t="shared" si="19"/>
        <v>0.28490028490028491</v>
      </c>
      <c r="BP166" s="64">
        <f t="shared" si="20"/>
        <v>0.28632478632478636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297.5</v>
      </c>
      <c r="Y168" s="558">
        <f t="shared" si="16"/>
        <v>298.2</v>
      </c>
      <c r="Z168" s="36">
        <f>IFERROR(IF(Y168=0,"",ROUNDUP(Y168/H168,0)*0.00502),"")</f>
        <v>0.71284000000000003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311.66666666666663</v>
      </c>
      <c r="BN168" s="64">
        <f t="shared" si="18"/>
        <v>312.40000000000003</v>
      </c>
      <c r="BO168" s="64">
        <f t="shared" si="19"/>
        <v>0.60541310541310545</v>
      </c>
      <c r="BP168" s="64">
        <f t="shared" si="20"/>
        <v>0.6068376068376069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72</v>
      </c>
      <c r="Q171" s="565"/>
      <c r="R171" s="565"/>
      <c r="S171" s="565"/>
      <c r="T171" s="565"/>
      <c r="U171" s="565"/>
      <c r="V171" s="566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346.42857142857139</v>
      </c>
      <c r="Y171" s="559">
        <f>IFERROR(Y162/H162,"0")+IFERROR(Y163/H163,"0")+IFERROR(Y164/H164,"0")+IFERROR(Y165/H165,"0")+IFERROR(Y166/H166,"0")+IFERROR(Y167/H167,"0")+IFERROR(Y168/H168,"0")+IFERROR(Y169/H169,"0")+IFERROR(Y170/H170,"0")</f>
        <v>348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2.0349600000000003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72</v>
      </c>
      <c r="Q172" s="565"/>
      <c r="R172" s="565"/>
      <c r="S172" s="565"/>
      <c r="T172" s="565"/>
      <c r="U172" s="565"/>
      <c r="V172" s="566"/>
      <c r="W172" s="37" t="s">
        <v>70</v>
      </c>
      <c r="X172" s="559">
        <f>IFERROR(SUM(X162:X170),"0")</f>
        <v>877.5</v>
      </c>
      <c r="Y172" s="559">
        <f>IFERROR(SUM(Y162:Y170),"0")</f>
        <v>882</v>
      </c>
      <c r="Z172" s="37"/>
      <c r="AA172" s="560"/>
      <c r="AB172" s="560"/>
      <c r="AC172" s="560"/>
    </row>
    <row r="173" spans="1:68" ht="14.25" hidden="1" customHeight="1" x14ac:dyDescent="0.25">
      <c r="A173" s="581" t="s">
        <v>95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286</v>
      </c>
      <c r="B174" s="54" t="s">
        <v>287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7.0000000000000009</v>
      </c>
      <c r="Y175" s="558">
        <f>IFERROR(IF(X175="",0,CEILING((X175/$H175),1)*$H175),"")</f>
        <v>7.5600000000000005</v>
      </c>
      <c r="Z175" s="36">
        <f>IFERROR(IF(Y175=0,"",ROUNDUP(Y175/H175,0)*0.0059),"")</f>
        <v>3.5400000000000001E-2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8.0555555555555554</v>
      </c>
      <c r="BN175" s="64">
        <f>IFERROR(Y175*I175/H175,"0")</f>
        <v>8.6999999999999993</v>
      </c>
      <c r="BO175" s="64">
        <f>IFERROR(1/J175*(X175/H175),"0")</f>
        <v>2.5720164609053499E-2</v>
      </c>
      <c r="BP175" s="64">
        <f>IFERROR(1/J175*(Y175/H175),"0")</f>
        <v>2.7777777777777776E-2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14</v>
      </c>
      <c r="Y176" s="558">
        <f>IFERROR(IF(X176="",0,CEILING((X176/$H176),1)*$H176),"")</f>
        <v>15.120000000000001</v>
      </c>
      <c r="Z176" s="36">
        <f>IFERROR(IF(Y176=0,"",ROUNDUP(Y176/H176,0)*0.0059),"")</f>
        <v>7.0800000000000002E-2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16.111111111111111</v>
      </c>
      <c r="BN176" s="64">
        <f>IFERROR(Y176*I176/H176,"0")</f>
        <v>17.399999999999999</v>
      </c>
      <c r="BO176" s="64">
        <f>IFERROR(1/J176*(X176/H176),"0")</f>
        <v>5.1440329218106991E-2</v>
      </c>
      <c r="BP176" s="64">
        <f>IFERROR(1/J176*(Y176/H176),"0")</f>
        <v>5.5555555555555552E-2</v>
      </c>
    </row>
    <row r="177" spans="1:68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72</v>
      </c>
      <c r="Q177" s="565"/>
      <c r="R177" s="565"/>
      <c r="S177" s="565"/>
      <c r="T177" s="565"/>
      <c r="U177" s="565"/>
      <c r="V177" s="566"/>
      <c r="W177" s="37" t="s">
        <v>73</v>
      </c>
      <c r="X177" s="559">
        <f>IFERROR(X174/H174,"0")+IFERROR(X175/H175,"0")+IFERROR(X176/H176,"0")</f>
        <v>16.666666666666668</v>
      </c>
      <c r="Y177" s="559">
        <f>IFERROR(Y174/H174,"0")+IFERROR(Y175/H175,"0")+IFERROR(Y176/H176,"0")</f>
        <v>18</v>
      </c>
      <c r="Z177" s="559">
        <f>IFERROR(IF(Z174="",0,Z174),"0")+IFERROR(IF(Z175="",0,Z175),"0")+IFERROR(IF(Z176="",0,Z176),"0")</f>
        <v>0.1062</v>
      </c>
      <c r="AA177" s="560"/>
      <c r="AB177" s="560"/>
      <c r="AC177" s="560"/>
    </row>
    <row r="178" spans="1:68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72</v>
      </c>
      <c r="Q178" s="565"/>
      <c r="R178" s="565"/>
      <c r="S178" s="565"/>
      <c r="T178" s="565"/>
      <c r="U178" s="565"/>
      <c r="V178" s="566"/>
      <c r="W178" s="37" t="s">
        <v>70</v>
      </c>
      <c r="X178" s="559">
        <f>IFERROR(SUM(X174:X176),"0")</f>
        <v>21</v>
      </c>
      <c r="Y178" s="559">
        <f>IFERROR(SUM(Y174:Y176),"0")</f>
        <v>22.68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296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7.3500000000000014</v>
      </c>
      <c r="Y180" s="558">
        <f>IFERROR(IF(X180="",0,CEILING((X180/$H180),1)*$H180),"")</f>
        <v>7.5600000000000005</v>
      </c>
      <c r="Z180" s="36">
        <f>IFERROR(IF(Y180=0,"",ROUNDUP(Y180/H180,0)*0.0059),"")</f>
        <v>3.5400000000000001E-2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8.4583333333333357</v>
      </c>
      <c r="BN180" s="64">
        <f>IFERROR(Y180*I180/H180,"0")</f>
        <v>8.6999999999999993</v>
      </c>
      <c r="BO180" s="64">
        <f>IFERROR(1/J180*(X180/H180),"0")</f>
        <v>2.7006172839506178E-2</v>
      </c>
      <c r="BP180" s="64">
        <f>IFERROR(1/J180*(Y180/H180),"0")</f>
        <v>2.7777777777777776E-2</v>
      </c>
    </row>
    <row r="181" spans="1:68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72</v>
      </c>
      <c r="Q181" s="565"/>
      <c r="R181" s="565"/>
      <c r="S181" s="565"/>
      <c r="T181" s="565"/>
      <c r="U181" s="565"/>
      <c r="V181" s="566"/>
      <c r="W181" s="37" t="s">
        <v>73</v>
      </c>
      <c r="X181" s="559">
        <f>IFERROR(X180/H180,"0")</f>
        <v>5.8333333333333348</v>
      </c>
      <c r="Y181" s="559">
        <f>IFERROR(Y180/H180,"0")</f>
        <v>6</v>
      </c>
      <c r="Z181" s="559">
        <f>IFERROR(IF(Z180="",0,Z180),"0")</f>
        <v>3.5400000000000001E-2</v>
      </c>
      <c r="AA181" s="560"/>
      <c r="AB181" s="560"/>
      <c r="AC181" s="560"/>
    </row>
    <row r="182" spans="1:68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72</v>
      </c>
      <c r="Q182" s="565"/>
      <c r="R182" s="565"/>
      <c r="S182" s="565"/>
      <c r="T182" s="565"/>
      <c r="U182" s="565"/>
      <c r="V182" s="566"/>
      <c r="W182" s="37" t="s">
        <v>70</v>
      </c>
      <c r="X182" s="559">
        <f>IFERROR(SUM(X180:X180),"0")</f>
        <v>7.3500000000000014</v>
      </c>
      <c r="Y182" s="559">
        <f>IFERROR(SUM(Y180:Y180),"0")</f>
        <v>7.5600000000000005</v>
      </c>
      <c r="Z182" s="37"/>
      <c r="AA182" s="560"/>
      <c r="AB182" s="560"/>
      <c r="AC182" s="560"/>
    </row>
    <row r="183" spans="1:68" ht="16.5" hidden="1" customHeight="1" x14ac:dyDescent="0.25">
      <c r="A183" s="576" t="s">
        <v>299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103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300</v>
      </c>
      <c r="B185" s="54" t="s">
        <v>301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303</v>
      </c>
      <c r="B186" s="54" t="s">
        <v>304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72</v>
      </c>
      <c r="Q187" s="565"/>
      <c r="R187" s="565"/>
      <c r="S187" s="565"/>
      <c r="T187" s="565"/>
      <c r="U187" s="565"/>
      <c r="V187" s="566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72</v>
      </c>
      <c r="Q188" s="565"/>
      <c r="R188" s="565"/>
      <c r="S188" s="565"/>
      <c r="T188" s="565"/>
      <c r="U188" s="565"/>
      <c r="V188" s="566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137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305</v>
      </c>
      <c r="B190" s="54" t="s">
        <v>306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308</v>
      </c>
      <c r="B191" s="54" t="s">
        <v>309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72</v>
      </c>
      <c r="Q192" s="565"/>
      <c r="R192" s="565"/>
      <c r="S192" s="565"/>
      <c r="T192" s="565"/>
      <c r="U192" s="565"/>
      <c r="V192" s="566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72</v>
      </c>
      <c r="Q193" s="565"/>
      <c r="R193" s="565"/>
      <c r="S193" s="565"/>
      <c r="T193" s="565"/>
      <c r="U193" s="565"/>
      <c r="V193" s="566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64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50</v>
      </c>
      <c r="Y195" s="558">
        <f t="shared" ref="Y195:Y202" si="21">IFERROR(IF(X195="",0,CEILING((X195/$H195),1)*$H195),"")</f>
        <v>54</v>
      </c>
      <c r="Z195" s="36">
        <f>IFERROR(IF(Y195=0,"",ROUNDUP(Y195/H195,0)*0.00902),"")</f>
        <v>9.0200000000000002E-2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51.944444444444443</v>
      </c>
      <c r="BN195" s="64">
        <f t="shared" ref="BN195:BN202" si="23">IFERROR(Y195*I195/H195,"0")</f>
        <v>56.099999999999994</v>
      </c>
      <c r="BO195" s="64">
        <f t="shared" ref="BO195:BO202" si="24">IFERROR(1/J195*(X195/H195),"0")</f>
        <v>7.0145903479236812E-2</v>
      </c>
      <c r="BP195" s="64">
        <f t="shared" ref="BP195:BP202" si="25">IFERROR(1/J195*(Y195/H195),"0")</f>
        <v>7.575757575757576E-2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50</v>
      </c>
      <c r="Y196" s="558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200</v>
      </c>
      <c r="Y197" s="558">
        <f t="shared" si="21"/>
        <v>205.20000000000002</v>
      </c>
      <c r="Z197" s="36">
        <f>IFERROR(IF(Y197=0,"",ROUNDUP(Y197/H197,0)*0.00902),"")</f>
        <v>0.34276000000000001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207.77777777777777</v>
      </c>
      <c r="BN197" s="64">
        <f t="shared" si="23"/>
        <v>213.18000000000004</v>
      </c>
      <c r="BO197" s="64">
        <f t="shared" si="24"/>
        <v>0.28058361391694725</v>
      </c>
      <c r="BP197" s="64">
        <f t="shared" si="25"/>
        <v>0.2878787878787879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80</v>
      </c>
      <c r="Y198" s="558">
        <f t="shared" si="21"/>
        <v>81</v>
      </c>
      <c r="Z198" s="36">
        <f>IFERROR(IF(Y198=0,"",ROUNDUP(Y198/H198,0)*0.00902),"")</f>
        <v>0.1353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83.111111111111114</v>
      </c>
      <c r="BN198" s="64">
        <f t="shared" si="23"/>
        <v>84.15</v>
      </c>
      <c r="BO198" s="64">
        <f t="shared" si="24"/>
        <v>0.11223344556677889</v>
      </c>
      <c r="BP198" s="64">
        <f t="shared" si="25"/>
        <v>0.11363636363636363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165</v>
      </c>
      <c r="Y199" s="558">
        <f t="shared" si="21"/>
        <v>165.6</v>
      </c>
      <c r="Z199" s="36">
        <f>IFERROR(IF(Y199=0,"",ROUNDUP(Y199/H199,0)*0.00502),"")</f>
        <v>0.46184000000000003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176.91666666666666</v>
      </c>
      <c r="BN199" s="64">
        <f t="shared" si="23"/>
        <v>177.56</v>
      </c>
      <c r="BO199" s="64">
        <f t="shared" si="24"/>
        <v>0.39173789173789181</v>
      </c>
      <c r="BP199" s="64">
        <f t="shared" si="25"/>
        <v>0.39316239316239321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66</v>
      </c>
      <c r="Y200" s="558">
        <f t="shared" si="21"/>
        <v>66.600000000000009</v>
      </c>
      <c r="Z200" s="36">
        <f>IFERROR(IF(Y200=0,"",ROUNDUP(Y200/H200,0)*0.00502),"")</f>
        <v>0.18574000000000002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69.666666666666657</v>
      </c>
      <c r="BN200" s="64">
        <f t="shared" si="23"/>
        <v>70.3</v>
      </c>
      <c r="BO200" s="64">
        <f t="shared" si="24"/>
        <v>0.15669515669515671</v>
      </c>
      <c r="BP200" s="64">
        <f t="shared" si="25"/>
        <v>0.15811965811965817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90</v>
      </c>
      <c r="Y201" s="558">
        <f t="shared" si="21"/>
        <v>90</v>
      </c>
      <c r="Z201" s="36">
        <f>IFERROR(IF(Y201=0,"",ROUNDUP(Y201/H201,0)*0.00502),"")</f>
        <v>0.251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95</v>
      </c>
      <c r="BN201" s="64">
        <f t="shared" si="23"/>
        <v>95</v>
      </c>
      <c r="BO201" s="64">
        <f t="shared" si="24"/>
        <v>0.21367521367521369</v>
      </c>
      <c r="BP201" s="64">
        <f t="shared" si="25"/>
        <v>0.21367521367521369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48</v>
      </c>
      <c r="Y202" s="558">
        <f t="shared" si="21"/>
        <v>48.6</v>
      </c>
      <c r="Z202" s="36">
        <f>IFERROR(IF(Y202=0,"",ROUNDUP(Y202/H202,0)*0.00502),"")</f>
        <v>0.13553999999999999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50.666666666666657</v>
      </c>
      <c r="BN202" s="64">
        <f t="shared" si="23"/>
        <v>51.3</v>
      </c>
      <c r="BO202" s="64">
        <f t="shared" si="24"/>
        <v>0.11396011396011396</v>
      </c>
      <c r="BP202" s="64">
        <f t="shared" si="25"/>
        <v>0.11538461538461539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72</v>
      </c>
      <c r="Q203" s="565"/>
      <c r="R203" s="565"/>
      <c r="S203" s="565"/>
      <c r="T203" s="565"/>
      <c r="U203" s="565"/>
      <c r="V203" s="566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275.37037037037038</v>
      </c>
      <c r="Y203" s="559">
        <f>IFERROR(Y195/H195,"0")+IFERROR(Y196/H196,"0")+IFERROR(Y197/H197,"0")+IFERROR(Y198/H198,"0")+IFERROR(Y199/H199,"0")+IFERROR(Y200/H200,"0")+IFERROR(Y201/H201,"0")+IFERROR(Y202/H202,"0")</f>
        <v>279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1.6925800000000002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72</v>
      </c>
      <c r="Q204" s="565"/>
      <c r="R204" s="565"/>
      <c r="S204" s="565"/>
      <c r="T204" s="565"/>
      <c r="U204" s="565"/>
      <c r="V204" s="566"/>
      <c r="W204" s="37" t="s">
        <v>70</v>
      </c>
      <c r="X204" s="559">
        <f>IFERROR(SUM(X195:X202),"0")</f>
        <v>749</v>
      </c>
      <c r="Y204" s="559">
        <f>IFERROR(SUM(Y195:Y202),"0")</f>
        <v>765.00000000000011</v>
      </c>
      <c r="Z204" s="37"/>
      <c r="AA204" s="560"/>
      <c r="AB204" s="560"/>
      <c r="AC204" s="560"/>
    </row>
    <row r="205" spans="1:68" ht="14.25" hidden="1" customHeight="1" x14ac:dyDescent="0.25">
      <c r="A205" s="581" t="s">
        <v>74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330</v>
      </c>
      <c r="B206" s="54" t="s">
        <v>331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336</v>
      </c>
      <c r="B208" s="54" t="s">
        <v>337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440</v>
      </c>
      <c r="Y209" s="558">
        <f t="shared" si="26"/>
        <v>441.59999999999997</v>
      </c>
      <c r="Z209" s="36">
        <f t="shared" ref="Z209:Z214" si="31">IFERROR(IF(Y209=0,"",ROUNDUP(Y209/H209,0)*0.00651),"")</f>
        <v>1.19784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489.5</v>
      </c>
      <c r="BN209" s="64">
        <f t="shared" si="28"/>
        <v>491.28</v>
      </c>
      <c r="BO209" s="64">
        <f t="shared" si="29"/>
        <v>1.0073260073260075</v>
      </c>
      <c r="BP209" s="64">
        <f t="shared" si="30"/>
        <v>1.0109890109890112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520</v>
      </c>
      <c r="Y211" s="558">
        <f t="shared" si="26"/>
        <v>520.79999999999995</v>
      </c>
      <c r="Z211" s="36">
        <f t="shared" si="31"/>
        <v>1.4126700000000001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574.6</v>
      </c>
      <c r="BN211" s="64">
        <f t="shared" si="28"/>
        <v>575.48400000000004</v>
      </c>
      <c r="BO211" s="64">
        <f t="shared" si="29"/>
        <v>1.1904761904761907</v>
      </c>
      <c r="BP211" s="64">
        <f t="shared" si="30"/>
        <v>1.1923076923076923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240</v>
      </c>
      <c r="Y213" s="558">
        <f t="shared" si="26"/>
        <v>240</v>
      </c>
      <c r="Z213" s="36">
        <f t="shared" si="31"/>
        <v>0.65100000000000002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265.20000000000005</v>
      </c>
      <c r="BN213" s="64">
        <f t="shared" si="28"/>
        <v>265.20000000000005</v>
      </c>
      <c r="BO213" s="64">
        <f t="shared" si="29"/>
        <v>0.5494505494505495</v>
      </c>
      <c r="BP213" s="64">
        <f t="shared" si="30"/>
        <v>0.5494505494505495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360</v>
      </c>
      <c r="Y214" s="558">
        <f t="shared" si="26"/>
        <v>360</v>
      </c>
      <c r="Z214" s="36">
        <f t="shared" si="31"/>
        <v>0.97650000000000003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398.7</v>
      </c>
      <c r="BN214" s="64">
        <f t="shared" si="28"/>
        <v>398.7</v>
      </c>
      <c r="BO214" s="64">
        <f t="shared" si="29"/>
        <v>0.82417582417582425</v>
      </c>
      <c r="BP214" s="64">
        <f t="shared" si="30"/>
        <v>0.82417582417582425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72</v>
      </c>
      <c r="Q215" s="565"/>
      <c r="R215" s="565"/>
      <c r="S215" s="565"/>
      <c r="T215" s="565"/>
      <c r="U215" s="565"/>
      <c r="V215" s="566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650</v>
      </c>
      <c r="Y215" s="559">
        <f>IFERROR(Y206/H206,"0")+IFERROR(Y207/H207,"0")+IFERROR(Y208/H208,"0")+IFERROR(Y209/H209,"0")+IFERROR(Y210/H210,"0")+IFERROR(Y211/H211,"0")+IFERROR(Y212/H212,"0")+IFERROR(Y213/H213,"0")+IFERROR(Y214/H214,"0")</f>
        <v>651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4.2380100000000001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72</v>
      </c>
      <c r="Q216" s="565"/>
      <c r="R216" s="565"/>
      <c r="S216" s="565"/>
      <c r="T216" s="565"/>
      <c r="U216" s="565"/>
      <c r="V216" s="566"/>
      <c r="W216" s="37" t="s">
        <v>70</v>
      </c>
      <c r="X216" s="559">
        <f>IFERROR(SUM(X206:X214),"0")</f>
        <v>1560</v>
      </c>
      <c r="Y216" s="559">
        <f>IFERROR(SUM(Y206:Y214),"0")</f>
        <v>1562.3999999999999</v>
      </c>
      <c r="Z216" s="37"/>
      <c r="AA216" s="560"/>
      <c r="AB216" s="560"/>
      <c r="AC216" s="560"/>
    </row>
    <row r="217" spans="1:68" ht="14.25" hidden="1" customHeight="1" x14ac:dyDescent="0.25">
      <c r="A217" s="581" t="s">
        <v>172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32</v>
      </c>
      <c r="Y218" s="558">
        <f>IFERROR(IF(X218="",0,CEILING((X218/$H218),1)*$H218),"")</f>
        <v>33.6</v>
      </c>
      <c r="Z218" s="36">
        <f>IFERROR(IF(Y218=0,"",ROUNDUP(Y218/H218,0)*0.00651),"")</f>
        <v>9.1139999999999999E-2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35.360000000000007</v>
      </c>
      <c r="BN218" s="64">
        <f>IFERROR(Y218*I218/H218,"0")</f>
        <v>37.128000000000007</v>
      </c>
      <c r="BO218" s="64">
        <f>IFERROR(1/J218*(X218/H218),"0")</f>
        <v>7.3260073260073263E-2</v>
      </c>
      <c r="BP218" s="64">
        <f>IFERROR(1/J218*(Y218/H218),"0")</f>
        <v>7.6923076923076941E-2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44</v>
      </c>
      <c r="Y219" s="558">
        <f>IFERROR(IF(X219="",0,CEILING((X219/$H219),1)*$H219),"")</f>
        <v>45.6</v>
      </c>
      <c r="Z219" s="36">
        <f>IFERROR(IF(Y219=0,"",ROUNDUP(Y219/H219,0)*0.00651),"")</f>
        <v>0.12369000000000001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48.620000000000005</v>
      </c>
      <c r="BN219" s="64">
        <f>IFERROR(Y219*I219/H219,"0")</f>
        <v>50.388000000000005</v>
      </c>
      <c r="BO219" s="64">
        <f>IFERROR(1/J219*(X219/H219),"0")</f>
        <v>0.10073260073260075</v>
      </c>
      <c r="BP219" s="64">
        <f>IFERROR(1/J219*(Y219/H219),"0")</f>
        <v>0.1043956043956044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72</v>
      </c>
      <c r="Q220" s="565"/>
      <c r="R220" s="565"/>
      <c r="S220" s="565"/>
      <c r="T220" s="565"/>
      <c r="U220" s="565"/>
      <c r="V220" s="566"/>
      <c r="W220" s="37" t="s">
        <v>73</v>
      </c>
      <c r="X220" s="559">
        <f>IFERROR(X218/H218,"0")+IFERROR(X219/H219,"0")</f>
        <v>31.666666666666671</v>
      </c>
      <c r="Y220" s="559">
        <f>IFERROR(Y218/H218,"0")+IFERROR(Y219/H219,"0")</f>
        <v>33</v>
      </c>
      <c r="Z220" s="559">
        <f>IFERROR(IF(Z218="",0,Z218),"0")+IFERROR(IF(Z219="",0,Z219),"0")</f>
        <v>0.21483000000000002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72</v>
      </c>
      <c r="Q221" s="565"/>
      <c r="R221" s="565"/>
      <c r="S221" s="565"/>
      <c r="T221" s="565"/>
      <c r="U221" s="565"/>
      <c r="V221" s="566"/>
      <c r="W221" s="37" t="s">
        <v>70</v>
      </c>
      <c r="X221" s="559">
        <f>IFERROR(SUM(X218:X219),"0")</f>
        <v>76</v>
      </c>
      <c r="Y221" s="559">
        <f>IFERROR(SUM(Y218:Y219),"0")</f>
        <v>79.2</v>
      </c>
      <c r="Z221" s="37"/>
      <c r="AA221" s="560"/>
      <c r="AB221" s="560"/>
      <c r="AC221" s="560"/>
    </row>
    <row r="222" spans="1:68" ht="16.5" hidden="1" customHeight="1" x14ac:dyDescent="0.25">
      <c r="A222" s="576" t="s">
        <v>360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103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20</v>
      </c>
      <c r="Y224" s="558">
        <f t="shared" ref="Y224:Y230" si="32">IFERROR(IF(X224="",0,CEILING((X224/$H224),1)*$H224),"")</f>
        <v>23.2</v>
      </c>
      <c r="Z224" s="36">
        <f>IFERROR(IF(Y224=0,"",ROUNDUP(Y224/H224,0)*0.01898),"")</f>
        <v>3.7960000000000001E-2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20.75</v>
      </c>
      <c r="BN224" s="64">
        <f t="shared" ref="BN224:BN230" si="34">IFERROR(Y224*I224/H224,"0")</f>
        <v>24.07</v>
      </c>
      <c r="BO224" s="64">
        <f t="shared" ref="BO224:BO230" si="35">IFERROR(1/J224*(X224/H224),"0")</f>
        <v>2.6939655172413795E-2</v>
      </c>
      <c r="BP224" s="64">
        <f t="shared" ref="BP224:BP230" si="36">IFERROR(1/J224*(Y224/H224),"0")</f>
        <v>3.125E-2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180</v>
      </c>
      <c r="Y226" s="558">
        <f t="shared" si="32"/>
        <v>185.6</v>
      </c>
      <c r="Z226" s="36">
        <f>IFERROR(IF(Y226=0,"",ROUNDUP(Y226/H226,0)*0.01898),"")</f>
        <v>0.30368000000000001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186.75000000000003</v>
      </c>
      <c r="BN226" s="64">
        <f t="shared" si="34"/>
        <v>192.56</v>
      </c>
      <c r="BO226" s="64">
        <f t="shared" si="35"/>
        <v>0.24245689655172414</v>
      </c>
      <c r="BP226" s="64">
        <f t="shared" si="36"/>
        <v>0.25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60</v>
      </c>
      <c r="Y227" s="558">
        <f t="shared" si="32"/>
        <v>60</v>
      </c>
      <c r="Z227" s="36">
        <f>IFERROR(IF(Y227=0,"",ROUNDUP(Y227/H227,0)*0.00902),"")</f>
        <v>0.1353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63.15</v>
      </c>
      <c r="BN227" s="64">
        <f t="shared" si="34"/>
        <v>63.15</v>
      </c>
      <c r="BO227" s="64">
        <f t="shared" si="35"/>
        <v>0.11363636363636365</v>
      </c>
      <c r="BP227" s="64">
        <f t="shared" si="36"/>
        <v>0.11363636363636365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60</v>
      </c>
      <c r="Y230" s="558">
        <f t="shared" si="32"/>
        <v>60</v>
      </c>
      <c r="Z230" s="36">
        <f>IFERROR(IF(Y230=0,"",ROUNDUP(Y230/H230,0)*0.00902),"")</f>
        <v>0.1353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63.15</v>
      </c>
      <c r="BN230" s="64">
        <f t="shared" si="34"/>
        <v>63.15</v>
      </c>
      <c r="BO230" s="64">
        <f t="shared" si="35"/>
        <v>0.11363636363636365</v>
      </c>
      <c r="BP230" s="64">
        <f t="shared" si="36"/>
        <v>0.11363636363636365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72</v>
      </c>
      <c r="Q231" s="565"/>
      <c r="R231" s="565"/>
      <c r="S231" s="565"/>
      <c r="T231" s="565"/>
      <c r="U231" s="565"/>
      <c r="V231" s="566"/>
      <c r="W231" s="37" t="s">
        <v>73</v>
      </c>
      <c r="X231" s="559">
        <f>IFERROR(X224/H224,"0")+IFERROR(X225/H225,"0")+IFERROR(X226/H226,"0")+IFERROR(X227/H227,"0")+IFERROR(X228/H228,"0")+IFERROR(X229/H229,"0")+IFERROR(X230/H230,"0")</f>
        <v>47.241379310344826</v>
      </c>
      <c r="Y231" s="559">
        <f>IFERROR(Y224/H224,"0")+IFERROR(Y225/H225,"0")+IFERROR(Y226/H226,"0")+IFERROR(Y227/H227,"0")+IFERROR(Y228/H228,"0")+IFERROR(Y229/H229,"0")+IFERROR(Y230/H230,"0")</f>
        <v>48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0.61224000000000001</v>
      </c>
      <c r="AA231" s="560"/>
      <c r="AB231" s="560"/>
      <c r="AC231" s="560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72</v>
      </c>
      <c r="Q232" s="565"/>
      <c r="R232" s="565"/>
      <c r="S232" s="565"/>
      <c r="T232" s="565"/>
      <c r="U232" s="565"/>
      <c r="V232" s="566"/>
      <c r="W232" s="37" t="s">
        <v>70</v>
      </c>
      <c r="X232" s="559">
        <f>IFERROR(SUM(X224:X230),"0")</f>
        <v>320</v>
      </c>
      <c r="Y232" s="559">
        <f>IFERROR(SUM(Y224:Y230),"0")</f>
        <v>328.79999999999995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137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379</v>
      </c>
      <c r="B234" s="54" t="s">
        <v>380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72</v>
      </c>
      <c r="Q235" s="565"/>
      <c r="R235" s="565"/>
      <c r="S235" s="565"/>
      <c r="T235" s="565"/>
      <c r="U235" s="565"/>
      <c r="V235" s="566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72</v>
      </c>
      <c r="Q236" s="565"/>
      <c r="R236" s="565"/>
      <c r="S236" s="565"/>
      <c r="T236" s="565"/>
      <c r="U236" s="565"/>
      <c r="V236" s="566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382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7" t="s">
        <v>385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6</v>
      </c>
      <c r="Y238" s="558">
        <f>IFERROR(IF(X238="",0,CEILING((X238/$H238),1)*$H238),"")</f>
        <v>7.2</v>
      </c>
      <c r="Z238" s="36">
        <f>IFERROR(IF(Y238=0,"",ROUNDUP(Y238/H238,0)*0.0059),"")</f>
        <v>2.3599999999999999E-2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6.5833333333333339</v>
      </c>
      <c r="BN238" s="64">
        <f>IFERROR(Y238*I238/H238,"0")</f>
        <v>7.9</v>
      </c>
      <c r="BO238" s="64">
        <f>IFERROR(1/J238*(X238/H238),"0")</f>
        <v>1.5432098765432096E-2</v>
      </c>
      <c r="BP238" s="64">
        <f>IFERROR(1/J238*(Y238/H238),"0")</f>
        <v>1.8518518518518517E-2</v>
      </c>
    </row>
    <row r="239" spans="1:68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72</v>
      </c>
      <c r="Q239" s="565"/>
      <c r="R239" s="565"/>
      <c r="S239" s="565"/>
      <c r="T239" s="565"/>
      <c r="U239" s="565"/>
      <c r="V239" s="566"/>
      <c r="W239" s="37" t="s">
        <v>73</v>
      </c>
      <c r="X239" s="559">
        <f>IFERROR(X238/H238,"0")</f>
        <v>3.333333333333333</v>
      </c>
      <c r="Y239" s="559">
        <f>IFERROR(Y238/H238,"0")</f>
        <v>4</v>
      </c>
      <c r="Z239" s="559">
        <f>IFERROR(IF(Z238="",0,Z238),"0")</f>
        <v>2.3599999999999999E-2</v>
      </c>
      <c r="AA239" s="560"/>
      <c r="AB239" s="560"/>
      <c r="AC239" s="560"/>
    </row>
    <row r="240" spans="1:68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72</v>
      </c>
      <c r="Q240" s="565"/>
      <c r="R240" s="565"/>
      <c r="S240" s="565"/>
      <c r="T240" s="565"/>
      <c r="U240" s="565"/>
      <c r="V240" s="566"/>
      <c r="W240" s="37" t="s">
        <v>70</v>
      </c>
      <c r="X240" s="559">
        <f>IFERROR(SUM(X238:X238),"0")</f>
        <v>6</v>
      </c>
      <c r="Y240" s="559">
        <f>IFERROR(SUM(Y238:Y238),"0")</f>
        <v>7.2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387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388</v>
      </c>
      <c r="B242" s="54" t="s">
        <v>389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58" t="s">
        <v>393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3.5</v>
      </c>
      <c r="Y243" s="558">
        <f>IFERROR(IF(X243="",0,CEILING((X243/$H243),1)*$H243),"")</f>
        <v>3.6</v>
      </c>
      <c r="Z243" s="36">
        <f>IFERROR(IF(Y243=0,"",ROUNDUP(Y243/H243,0)*0.0059),"")</f>
        <v>1.18E-2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3.8402777777777781</v>
      </c>
      <c r="BN243" s="64">
        <f>IFERROR(Y243*I243/H243,"0")</f>
        <v>3.95</v>
      </c>
      <c r="BO243" s="64">
        <f>IFERROR(1/J243*(X243/H243),"0")</f>
        <v>9.0020576131687232E-3</v>
      </c>
      <c r="BP243" s="64">
        <f>IFERROR(1/J243*(Y243/H243),"0")</f>
        <v>9.2592592592592587E-3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70</v>
      </c>
      <c r="X244" s="557">
        <v>2.75</v>
      </c>
      <c r="Y244" s="558">
        <f>IFERROR(IF(X244="",0,CEILING((X244/$H244),1)*$H244),"")</f>
        <v>3.6</v>
      </c>
      <c r="Z244" s="36">
        <f>IFERROR(IF(Y244=0,"",ROUNDUP(Y244/H244,0)*0.0059),"")</f>
        <v>2.3599999999999999E-2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3.3305555555555557</v>
      </c>
      <c r="BN244" s="64">
        <f>IFERROR(Y244*I244/H244,"0")</f>
        <v>4.3600000000000003</v>
      </c>
      <c r="BO244" s="64">
        <f>IFERROR(1/J244*(X244/H244),"0")</f>
        <v>1.4146090534979422E-2</v>
      </c>
      <c r="BP244" s="64">
        <f>IFERROR(1/J244*(Y244/H244),"0")</f>
        <v>1.8518518518518517E-2</v>
      </c>
    </row>
    <row r="245" spans="1:68" ht="27" customHeight="1" x14ac:dyDescent="0.25">
      <c r="A245" s="54" t="s">
        <v>396</v>
      </c>
      <c r="B245" s="54" t="s">
        <v>397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2.75</v>
      </c>
      <c r="Y245" s="558">
        <f>IFERROR(IF(X245="",0,CEILING((X245/$H245),1)*$H245),"")</f>
        <v>2.9699999999999998</v>
      </c>
      <c r="Z245" s="36">
        <f>IFERROR(IF(Y245=0,"",ROUNDUP(Y245/H245,0)*0.0059),"")</f>
        <v>1.77E-2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3.2777777777777777</v>
      </c>
      <c r="BN245" s="64">
        <f>IFERROR(Y245*I245/H245,"0")</f>
        <v>3.5399999999999996</v>
      </c>
      <c r="BO245" s="64">
        <f>IFERROR(1/J245*(X245/H245),"0")</f>
        <v>1.2860082304526748E-2</v>
      </c>
      <c r="BP245" s="64">
        <f>IFERROR(1/J245*(Y245/H245),"0")</f>
        <v>1.3888888888888886E-2</v>
      </c>
    </row>
    <row r="246" spans="1:68" ht="27" hidden="1" customHeight="1" x14ac:dyDescent="0.25">
      <c r="A246" s="54" t="s">
        <v>398</v>
      </c>
      <c r="B246" s="54" t="s">
        <v>399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72</v>
      </c>
      <c r="Q247" s="565"/>
      <c r="R247" s="565"/>
      <c r="S247" s="565"/>
      <c r="T247" s="565"/>
      <c r="U247" s="565"/>
      <c r="V247" s="566"/>
      <c r="W247" s="37" t="s">
        <v>73</v>
      </c>
      <c r="X247" s="559">
        <f>IFERROR(X242/H242,"0")+IFERROR(X243/H243,"0")+IFERROR(X244/H244,"0")+IFERROR(X245/H245,"0")+IFERROR(X246/H246,"0")</f>
        <v>7.7777777777777777</v>
      </c>
      <c r="Y247" s="559">
        <f>IFERROR(Y242/H242,"0")+IFERROR(Y243/H243,"0")+IFERROR(Y244/H244,"0")+IFERROR(Y245/H245,"0")+IFERROR(Y246/H246,"0")</f>
        <v>9</v>
      </c>
      <c r="Z247" s="559">
        <f>IFERROR(IF(Z242="",0,Z242),"0")+IFERROR(IF(Z243="",0,Z243),"0")+IFERROR(IF(Z244="",0,Z244),"0")+IFERROR(IF(Z245="",0,Z245),"0")+IFERROR(IF(Z246="",0,Z246),"0")</f>
        <v>5.3100000000000001E-2</v>
      </c>
      <c r="AA247" s="560"/>
      <c r="AB247" s="560"/>
      <c r="AC247" s="560"/>
    </row>
    <row r="248" spans="1:68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72</v>
      </c>
      <c r="Q248" s="565"/>
      <c r="R248" s="565"/>
      <c r="S248" s="565"/>
      <c r="T248" s="565"/>
      <c r="U248" s="565"/>
      <c r="V248" s="566"/>
      <c r="W248" s="37" t="s">
        <v>70</v>
      </c>
      <c r="X248" s="559">
        <f>IFERROR(SUM(X242:X246),"0")</f>
        <v>9</v>
      </c>
      <c r="Y248" s="559">
        <f>IFERROR(SUM(Y242:Y246),"0")</f>
        <v>10.17</v>
      </c>
      <c r="Z248" s="37"/>
      <c r="AA248" s="560"/>
      <c r="AB248" s="560"/>
      <c r="AC248" s="560"/>
    </row>
    <row r="249" spans="1:68" ht="16.5" hidden="1" customHeight="1" x14ac:dyDescent="0.25">
      <c r="A249" s="576" t="s">
        <v>400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103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401</v>
      </c>
      <c r="B251" s="54" t="s">
        <v>402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407</v>
      </c>
      <c r="B253" s="54" t="s">
        <v>408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410</v>
      </c>
      <c r="B254" s="54" t="s">
        <v>411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413</v>
      </c>
      <c r="B255" s="54" t="s">
        <v>414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72</v>
      </c>
      <c r="Q256" s="565"/>
      <c r="R256" s="565"/>
      <c r="S256" s="565"/>
      <c r="T256" s="565"/>
      <c r="U256" s="565"/>
      <c r="V256" s="566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72</v>
      </c>
      <c r="Q257" s="565"/>
      <c r="R257" s="565"/>
      <c r="S257" s="565"/>
      <c r="T257" s="565"/>
      <c r="U257" s="565"/>
      <c r="V257" s="566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416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103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417</v>
      </c>
      <c r="B260" s="54" t="s">
        <v>418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421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423</v>
      </c>
      <c r="B262" s="54" t="s">
        <v>424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426</v>
      </c>
      <c r="B263" s="54" t="s">
        <v>427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4" t="s">
        <v>428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429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72</v>
      </c>
      <c r="Q264" s="565"/>
      <c r="R264" s="565"/>
      <c r="S264" s="565"/>
      <c r="T264" s="565"/>
      <c r="U264" s="565"/>
      <c r="V264" s="566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72</v>
      </c>
      <c r="Q265" s="565"/>
      <c r="R265" s="565"/>
      <c r="S265" s="565"/>
      <c r="T265" s="565"/>
      <c r="U265" s="565"/>
      <c r="V265" s="566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430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74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431</v>
      </c>
      <c r="B268" s="54" t="s">
        <v>432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434</v>
      </c>
      <c r="B269" s="54" t="s">
        <v>435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120</v>
      </c>
      <c r="Y269" s="558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132.60000000000002</v>
      </c>
      <c r="BN269" s="64">
        <f>IFERROR(Y269*I269/H269,"0")</f>
        <v>132.60000000000002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ht="37.5" customHeight="1" x14ac:dyDescent="0.25">
      <c r="A270" s="54" t="s">
        <v>437</v>
      </c>
      <c r="B270" s="54" t="s">
        <v>438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280</v>
      </c>
      <c r="Y270" s="558">
        <f>IFERROR(IF(X270="",0,CEILING((X270/$H270),1)*$H270),"")</f>
        <v>280.8</v>
      </c>
      <c r="Z270" s="36">
        <f>IFERROR(IF(Y270=0,"",ROUNDUP(Y270/H270,0)*0.00651),"")</f>
        <v>0.76167000000000007</v>
      </c>
      <c r="AA270" s="56"/>
      <c r="AB270" s="57"/>
      <c r="AC270" s="321" t="s">
        <v>439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301</v>
      </c>
      <c r="BN270" s="64">
        <f>IFERROR(Y270*I270/H270,"0")</f>
        <v>301.86</v>
      </c>
      <c r="BO270" s="64">
        <f>IFERROR(1/J270*(X270/H270),"0")</f>
        <v>0.64102564102564108</v>
      </c>
      <c r="BP270" s="64">
        <f>IFERROR(1/J270*(Y270/H270),"0")</f>
        <v>0.64285714285714302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72</v>
      </c>
      <c r="Q271" s="565"/>
      <c r="R271" s="565"/>
      <c r="S271" s="565"/>
      <c r="T271" s="565"/>
      <c r="U271" s="565"/>
      <c r="V271" s="566"/>
      <c r="W271" s="37" t="s">
        <v>73</v>
      </c>
      <c r="X271" s="559">
        <f>IFERROR(X268/H268,"0")+IFERROR(X269/H269,"0")+IFERROR(X270/H270,"0")</f>
        <v>166.66666666666669</v>
      </c>
      <c r="Y271" s="559">
        <f>IFERROR(Y268/H268,"0")+IFERROR(Y269/H269,"0")+IFERROR(Y270/H270,"0")</f>
        <v>167</v>
      </c>
      <c r="Z271" s="559">
        <f>IFERROR(IF(Z268="",0,Z268),"0")+IFERROR(IF(Z269="",0,Z269),"0")+IFERROR(IF(Z270="",0,Z270),"0")</f>
        <v>1.08717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72</v>
      </c>
      <c r="Q272" s="565"/>
      <c r="R272" s="565"/>
      <c r="S272" s="565"/>
      <c r="T272" s="565"/>
      <c r="U272" s="565"/>
      <c r="V272" s="566"/>
      <c r="W272" s="37" t="s">
        <v>70</v>
      </c>
      <c r="X272" s="559">
        <f>IFERROR(SUM(X268:X270),"0")</f>
        <v>400</v>
      </c>
      <c r="Y272" s="559">
        <f>IFERROR(SUM(Y268:Y270),"0")</f>
        <v>400.8</v>
      </c>
      <c r="Z272" s="37"/>
      <c r="AA272" s="560"/>
      <c r="AB272" s="560"/>
      <c r="AC272" s="560"/>
    </row>
    <row r="273" spans="1:68" ht="16.5" hidden="1" customHeight="1" x14ac:dyDescent="0.25">
      <c r="A273" s="576" t="s">
        <v>440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64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441</v>
      </c>
      <c r="B275" s="54" t="s">
        <v>442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443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72</v>
      </c>
      <c r="Q276" s="565"/>
      <c r="R276" s="565"/>
      <c r="S276" s="565"/>
      <c r="T276" s="565"/>
      <c r="U276" s="565"/>
      <c r="V276" s="566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72</v>
      </c>
      <c r="Q277" s="565"/>
      <c r="R277" s="565"/>
      <c r="S277" s="565"/>
      <c r="T277" s="565"/>
      <c r="U277" s="565"/>
      <c r="V277" s="566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74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444</v>
      </c>
      <c r="B279" s="54" t="s">
        <v>445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446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72</v>
      </c>
      <c r="Q280" s="565"/>
      <c r="R280" s="565"/>
      <c r="S280" s="565"/>
      <c r="T280" s="565"/>
      <c r="U280" s="565"/>
      <c r="V280" s="566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72</v>
      </c>
      <c r="Q281" s="565"/>
      <c r="R281" s="565"/>
      <c r="S281" s="565"/>
      <c r="T281" s="565"/>
      <c r="U281" s="565"/>
      <c r="V281" s="566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447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103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448</v>
      </c>
      <c r="B284" s="54" t="s">
        <v>449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450</v>
      </c>
      <c r="AB284" s="57"/>
      <c r="AC284" s="327" t="s">
        <v>451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72</v>
      </c>
      <c r="Q285" s="565"/>
      <c r="R285" s="565"/>
      <c r="S285" s="565"/>
      <c r="T285" s="565"/>
      <c r="U285" s="565"/>
      <c r="V285" s="566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72</v>
      </c>
      <c r="Q286" s="565"/>
      <c r="R286" s="565"/>
      <c r="S286" s="565"/>
      <c r="T286" s="565"/>
      <c r="U286" s="565"/>
      <c r="V286" s="566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452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103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453</v>
      </c>
      <c r="B289" s="54" t="s">
        <v>454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 t="s">
        <v>458</v>
      </c>
      <c r="M290" s="33" t="s">
        <v>78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456</v>
      </c>
      <c r="B291" s="54" t="s">
        <v>461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462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463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464</v>
      </c>
      <c r="B292" s="54" t="s">
        <v>465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467</v>
      </c>
      <c r="B293" s="54" t="s">
        <v>468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455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72</v>
      </c>
      <c r="Q295" s="565"/>
      <c r="R295" s="565"/>
      <c r="S295" s="565"/>
      <c r="T295" s="565"/>
      <c r="U295" s="565"/>
      <c r="V295" s="566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72</v>
      </c>
      <c r="Q296" s="565"/>
      <c r="R296" s="565"/>
      <c r="S296" s="565"/>
      <c r="T296" s="565"/>
      <c r="U296" s="565"/>
      <c r="V296" s="566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64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472</v>
      </c>
      <c r="B298" s="54" t="s">
        <v>473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478</v>
      </c>
      <c r="B300" s="54" t="s">
        <v>479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77</v>
      </c>
      <c r="Y302" s="558">
        <f t="shared" si="42"/>
        <v>77.7</v>
      </c>
      <c r="Z302" s="36">
        <f>IFERROR(IF(Y302=0,"",ROUNDUP(Y302/H302,0)*0.00502),"")</f>
        <v>0.18574000000000002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43"/>
        <v>80.666666666666671</v>
      </c>
      <c r="BN302" s="64">
        <f t="shared" si="44"/>
        <v>81.400000000000006</v>
      </c>
      <c r="BO302" s="64">
        <f t="shared" si="45"/>
        <v>0.15669515669515671</v>
      </c>
      <c r="BP302" s="64">
        <f t="shared" si="46"/>
        <v>0.15811965811965814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45</v>
      </c>
      <c r="Y304" s="558">
        <f t="shared" si="42"/>
        <v>45</v>
      </c>
      <c r="Z304" s="36">
        <f>IFERROR(IF(Y304=0,"",ROUNDUP(Y304/H304,0)*0.00651),"")</f>
        <v>0.16275000000000001</v>
      </c>
      <c r="AA304" s="56"/>
      <c r="AB304" s="57"/>
      <c r="AC304" s="353" t="s">
        <v>490</v>
      </c>
      <c r="AG304" s="64"/>
      <c r="AJ304" s="68"/>
      <c r="AK304" s="68">
        <v>0</v>
      </c>
      <c r="BB304" s="354" t="s">
        <v>1</v>
      </c>
      <c r="BM304" s="64">
        <f t="shared" si="43"/>
        <v>50.7</v>
      </c>
      <c r="BN304" s="64">
        <f t="shared" si="44"/>
        <v>50.7</v>
      </c>
      <c r="BO304" s="64">
        <f t="shared" si="45"/>
        <v>0.13736263736263737</v>
      </c>
      <c r="BP304" s="64">
        <f t="shared" si="46"/>
        <v>0.13736263736263737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72</v>
      </c>
      <c r="Q305" s="565"/>
      <c r="R305" s="565"/>
      <c r="S305" s="565"/>
      <c r="T305" s="565"/>
      <c r="U305" s="565"/>
      <c r="V305" s="566"/>
      <c r="W305" s="37" t="s">
        <v>73</v>
      </c>
      <c r="X305" s="559">
        <f>IFERROR(X298/H298,"0")+IFERROR(X299/H299,"0")+IFERROR(X300/H300,"0")+IFERROR(X301/H301,"0")+IFERROR(X302/H302,"0")+IFERROR(X303/H303,"0")+IFERROR(X304/H304,"0")</f>
        <v>61.666666666666664</v>
      </c>
      <c r="Y305" s="559">
        <f>IFERROR(Y298/H298,"0")+IFERROR(Y299/H299,"0")+IFERROR(Y300/H300,"0")+IFERROR(Y301/H301,"0")+IFERROR(Y302/H302,"0")+IFERROR(Y303/H303,"0")+IFERROR(Y304/H304,"0")</f>
        <v>62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0.34849000000000002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72</v>
      </c>
      <c r="Q306" s="565"/>
      <c r="R306" s="565"/>
      <c r="S306" s="565"/>
      <c r="T306" s="565"/>
      <c r="U306" s="565"/>
      <c r="V306" s="566"/>
      <c r="W306" s="37" t="s">
        <v>70</v>
      </c>
      <c r="X306" s="559">
        <f>IFERROR(SUM(X298:X304),"0")</f>
        <v>122</v>
      </c>
      <c r="Y306" s="559">
        <f>IFERROR(SUM(Y298:Y304),"0")</f>
        <v>122.7</v>
      </c>
      <c r="Z306" s="37"/>
      <c r="AA306" s="560"/>
      <c r="AB306" s="560"/>
      <c r="AC306" s="560"/>
    </row>
    <row r="307" spans="1:68" ht="14.25" hidden="1" customHeight="1" x14ac:dyDescent="0.25">
      <c r="A307" s="581" t="s">
        <v>74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491</v>
      </c>
      <c r="B308" s="54" t="s">
        <v>492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503</v>
      </c>
      <c r="B312" s="54" t="s">
        <v>504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72</v>
      </c>
      <c r="Q313" s="565"/>
      <c r="R313" s="565"/>
      <c r="S313" s="565"/>
      <c r="T313" s="565"/>
      <c r="U313" s="565"/>
      <c r="V313" s="566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72</v>
      </c>
      <c r="Q314" s="565"/>
      <c r="R314" s="565"/>
      <c r="S314" s="565"/>
      <c r="T314" s="565"/>
      <c r="U314" s="565"/>
      <c r="V314" s="566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172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506</v>
      </c>
      <c r="B316" s="54" t="s">
        <v>507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509</v>
      </c>
      <c r="B317" s="54" t="s">
        <v>510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200</v>
      </c>
      <c r="Y317" s="558">
        <f>IFERROR(IF(X317="",0,CEILING((X317/$H317),1)*$H317),"")</f>
        <v>202.79999999999998</v>
      </c>
      <c r="Z317" s="36">
        <f>IFERROR(IF(Y317=0,"",ROUNDUP(Y317/H317,0)*0.01898),"")</f>
        <v>0.49348000000000003</v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213.30769230769235</v>
      </c>
      <c r="BN317" s="64">
        <f>IFERROR(Y317*I317/H317,"0")</f>
        <v>216.29400000000001</v>
      </c>
      <c r="BO317" s="64">
        <f>IFERROR(1/J317*(X317/H317),"0")</f>
        <v>0.40064102564102566</v>
      </c>
      <c r="BP317" s="64">
        <f>IFERROR(1/J317*(Y317/H317),"0")</f>
        <v>0.40625</v>
      </c>
    </row>
    <row r="318" spans="1:68" ht="16.5" customHeight="1" x14ac:dyDescent="0.25">
      <c r="A318" s="54" t="s">
        <v>512</v>
      </c>
      <c r="B318" s="54" t="s">
        <v>513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40</v>
      </c>
      <c r="Y318" s="558">
        <f>IFERROR(IF(X318="",0,CEILING((X318/$H318),1)*$H318),"")</f>
        <v>42</v>
      </c>
      <c r="Z318" s="36">
        <f>IFERROR(IF(Y318=0,"",ROUNDUP(Y318/H318,0)*0.01898),"")</f>
        <v>9.4899999999999998E-2</v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42.471428571428568</v>
      </c>
      <c r="BN318" s="64">
        <f>IFERROR(Y318*I318/H318,"0")</f>
        <v>44.594999999999999</v>
      </c>
      <c r="BO318" s="64">
        <f>IFERROR(1/J318*(X318/H318),"0")</f>
        <v>7.4404761904761904E-2</v>
      </c>
      <c r="BP318" s="64">
        <f>IFERROR(1/J318*(Y318/H318),"0")</f>
        <v>7.8125E-2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72</v>
      </c>
      <c r="Q319" s="565"/>
      <c r="R319" s="565"/>
      <c r="S319" s="565"/>
      <c r="T319" s="565"/>
      <c r="U319" s="565"/>
      <c r="V319" s="566"/>
      <c r="W319" s="37" t="s">
        <v>73</v>
      </c>
      <c r="X319" s="559">
        <f>IFERROR(X316/H316,"0")+IFERROR(X317/H317,"0")+IFERROR(X318/H318,"0")</f>
        <v>30.402930402930405</v>
      </c>
      <c r="Y319" s="559">
        <f>IFERROR(Y316/H316,"0")+IFERROR(Y317/H317,"0")+IFERROR(Y318/H318,"0")</f>
        <v>31</v>
      </c>
      <c r="Z319" s="559">
        <f>IFERROR(IF(Z316="",0,Z316),"0")+IFERROR(IF(Z317="",0,Z317),"0")+IFERROR(IF(Z318="",0,Z318),"0")</f>
        <v>0.58838000000000001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72</v>
      </c>
      <c r="Q320" s="565"/>
      <c r="R320" s="565"/>
      <c r="S320" s="565"/>
      <c r="T320" s="565"/>
      <c r="U320" s="565"/>
      <c r="V320" s="566"/>
      <c r="W320" s="37" t="s">
        <v>70</v>
      </c>
      <c r="X320" s="559">
        <f>IFERROR(SUM(X316:X318),"0")</f>
        <v>240</v>
      </c>
      <c r="Y320" s="559">
        <f>IFERROR(SUM(Y316:Y318),"0")</f>
        <v>244.79999999999998</v>
      </c>
      <c r="Z320" s="37"/>
      <c r="AA320" s="560"/>
      <c r="AB320" s="560"/>
      <c r="AC320" s="560"/>
    </row>
    <row r="321" spans="1:68" ht="14.25" hidden="1" customHeight="1" x14ac:dyDescent="0.25">
      <c r="A321" s="581" t="s">
        <v>95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515</v>
      </c>
      <c r="B322" s="54" t="s">
        <v>516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84" t="s">
        <v>517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4" t="s">
        <v>521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34</v>
      </c>
      <c r="Y324" s="558">
        <f>IFERROR(IF(X324="",0,CEILING((X324/$H324),1)*$H324),"")</f>
        <v>35.699999999999996</v>
      </c>
      <c r="Z324" s="36">
        <f>IFERROR(IF(Y324=0,"",ROUNDUP(Y324/H324,0)*0.00651),"")</f>
        <v>9.1139999999999999E-2</v>
      </c>
      <c r="AA324" s="56"/>
      <c r="AB324" s="57"/>
      <c r="AC324" s="375" t="s">
        <v>524</v>
      </c>
      <c r="AG324" s="64"/>
      <c r="AJ324" s="68"/>
      <c r="AK324" s="68">
        <v>0</v>
      </c>
      <c r="BB324" s="376" t="s">
        <v>1</v>
      </c>
      <c r="BM324" s="64">
        <f>IFERROR(X324*I324/H324,"0")</f>
        <v>39.400000000000006</v>
      </c>
      <c r="BN324" s="64">
        <f>IFERROR(Y324*I324/H324,"0")</f>
        <v>41.37</v>
      </c>
      <c r="BO324" s="64">
        <f>IFERROR(1/J324*(X324/H324),"0")</f>
        <v>7.3260073260073263E-2</v>
      </c>
      <c r="BP324" s="64">
        <f>IFERROR(1/J324*(Y324/H324),"0")</f>
        <v>7.6923076923076927E-2</v>
      </c>
    </row>
    <row r="325" spans="1:68" ht="27" hidden="1" customHeight="1" x14ac:dyDescent="0.25">
      <c r="A325" s="54" t="s">
        <v>525</v>
      </c>
      <c r="B325" s="54" t="s">
        <v>526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72</v>
      </c>
      <c r="Q326" s="565"/>
      <c r="R326" s="565"/>
      <c r="S326" s="565"/>
      <c r="T326" s="565"/>
      <c r="U326" s="565"/>
      <c r="V326" s="566"/>
      <c r="W326" s="37" t="s">
        <v>73</v>
      </c>
      <c r="X326" s="559">
        <f>IFERROR(X322/H322,"0")+IFERROR(X323/H323,"0")+IFERROR(X324/H324,"0")+IFERROR(X325/H325,"0")</f>
        <v>13.333333333333334</v>
      </c>
      <c r="Y326" s="559">
        <f>IFERROR(Y322/H322,"0")+IFERROR(Y323/H323,"0")+IFERROR(Y324/H324,"0")+IFERROR(Y325/H325,"0")</f>
        <v>14</v>
      </c>
      <c r="Z326" s="559">
        <f>IFERROR(IF(Z322="",0,Z322),"0")+IFERROR(IF(Z323="",0,Z323),"0")+IFERROR(IF(Z324="",0,Z324),"0")+IFERROR(IF(Z325="",0,Z325),"0")</f>
        <v>9.1139999999999999E-2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72</v>
      </c>
      <c r="Q327" s="565"/>
      <c r="R327" s="565"/>
      <c r="S327" s="565"/>
      <c r="T327" s="565"/>
      <c r="U327" s="565"/>
      <c r="V327" s="566"/>
      <c r="W327" s="37" t="s">
        <v>70</v>
      </c>
      <c r="X327" s="559">
        <f>IFERROR(SUM(X322:X325),"0")</f>
        <v>34</v>
      </c>
      <c r="Y327" s="559">
        <f>IFERROR(SUM(Y322:Y325),"0")</f>
        <v>35.699999999999996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527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528</v>
      </c>
      <c r="B329" s="54" t="s">
        <v>529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530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530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531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530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50</v>
      </c>
      <c r="Y331" s="558">
        <f>IFERROR(IF(X331="",0,CEILING((X331/$H331),1)*$H331),"")</f>
        <v>50</v>
      </c>
      <c r="Z331" s="36">
        <f>IFERROR(IF(Y331=0,"",ROUNDUP(Y331/H331,0)*0.00474),"")</f>
        <v>0.11850000000000001</v>
      </c>
      <c r="AA331" s="56"/>
      <c r="AB331" s="57"/>
      <c r="AC331" s="383" t="s">
        <v>531</v>
      </c>
      <c r="AG331" s="64"/>
      <c r="AJ331" s="68"/>
      <c r="AK331" s="68">
        <v>0</v>
      </c>
      <c r="BB331" s="384" t="s">
        <v>1</v>
      </c>
      <c r="BM331" s="64">
        <f>IFERROR(X331*I331/H331,"0")</f>
        <v>56.000000000000007</v>
      </c>
      <c r="BN331" s="64">
        <f>IFERROR(Y331*I331/H331,"0")</f>
        <v>56.000000000000007</v>
      </c>
      <c r="BO331" s="64">
        <f>IFERROR(1/J331*(X331/H331),"0")</f>
        <v>0.10504201680672269</v>
      </c>
      <c r="BP331" s="64">
        <f>IFERROR(1/J331*(Y331/H331),"0")</f>
        <v>0.10504201680672269</v>
      </c>
    </row>
    <row r="332" spans="1:68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72</v>
      </c>
      <c r="Q332" s="565"/>
      <c r="R332" s="565"/>
      <c r="S332" s="565"/>
      <c r="T332" s="565"/>
      <c r="U332" s="565"/>
      <c r="V332" s="566"/>
      <c r="W332" s="37" t="s">
        <v>73</v>
      </c>
      <c r="X332" s="559">
        <f>IFERROR(X329/H329,"0")+IFERROR(X330/H330,"0")+IFERROR(X331/H331,"0")</f>
        <v>25</v>
      </c>
      <c r="Y332" s="559">
        <f>IFERROR(Y329/H329,"0")+IFERROR(Y330/H330,"0")+IFERROR(Y331/H331,"0")</f>
        <v>25</v>
      </c>
      <c r="Z332" s="559">
        <f>IFERROR(IF(Z329="",0,Z329),"0")+IFERROR(IF(Z330="",0,Z330),"0")+IFERROR(IF(Z331="",0,Z331),"0")</f>
        <v>0.11850000000000001</v>
      </c>
      <c r="AA332" s="560"/>
      <c r="AB332" s="560"/>
      <c r="AC332" s="560"/>
    </row>
    <row r="333" spans="1:68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72</v>
      </c>
      <c r="Q333" s="565"/>
      <c r="R333" s="565"/>
      <c r="S333" s="565"/>
      <c r="T333" s="565"/>
      <c r="U333" s="565"/>
      <c r="V333" s="566"/>
      <c r="W333" s="37" t="s">
        <v>70</v>
      </c>
      <c r="X333" s="559">
        <f>IFERROR(SUM(X329:X331),"0")</f>
        <v>50</v>
      </c>
      <c r="Y333" s="559">
        <f>IFERROR(SUM(Y329:Y331),"0")</f>
        <v>50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536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74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537</v>
      </c>
      <c r="B336" s="54" t="s">
        <v>538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540</v>
      </c>
      <c r="B337" s="54" t="s">
        <v>541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489.99999999999989</v>
      </c>
      <c r="Y337" s="558">
        <f>IFERROR(IF(X337="",0,CEILING((X337/$H337),1)*$H337),"")</f>
        <v>491.40000000000003</v>
      </c>
      <c r="Z337" s="36">
        <f>IFERROR(IF(Y337=0,"",ROUNDUP(Y337/H337,0)*0.00651),"")</f>
        <v>1.5233400000000001</v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548.79999999999973</v>
      </c>
      <c r="BN337" s="64">
        <f>IFERROR(Y337*I337/H337,"0")</f>
        <v>550.36799999999994</v>
      </c>
      <c r="BO337" s="64">
        <f>IFERROR(1/J337*(X337/H337),"0")</f>
        <v>1.2820512820512817</v>
      </c>
      <c r="BP337" s="64">
        <f>IFERROR(1/J337*(Y337/H337),"0")</f>
        <v>1.2857142857142858</v>
      </c>
    </row>
    <row r="338" spans="1:68" ht="27" customHeight="1" x14ac:dyDescent="0.25">
      <c r="A338" s="54" t="s">
        <v>543</v>
      </c>
      <c r="B338" s="54" t="s">
        <v>544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315</v>
      </c>
      <c r="Y338" s="558">
        <f>IFERROR(IF(X338="",0,CEILING((X338/$H338),1)*$H338),"")</f>
        <v>315</v>
      </c>
      <c r="Z338" s="36">
        <f>IFERROR(IF(Y338=0,"",ROUNDUP(Y338/H338,0)*0.00651),"")</f>
        <v>0.97650000000000003</v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350.99999999999994</v>
      </c>
      <c r="BN338" s="64">
        <f>IFERROR(Y338*I338/H338,"0")</f>
        <v>350.99999999999994</v>
      </c>
      <c r="BO338" s="64">
        <f>IFERROR(1/J338*(X338/H338),"0")</f>
        <v>0.82417582417582425</v>
      </c>
      <c r="BP338" s="64">
        <f>IFERROR(1/J338*(Y338/H338),"0")</f>
        <v>0.82417582417582425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72</v>
      </c>
      <c r="Q339" s="565"/>
      <c r="R339" s="565"/>
      <c r="S339" s="565"/>
      <c r="T339" s="565"/>
      <c r="U339" s="565"/>
      <c r="V339" s="566"/>
      <c r="W339" s="37" t="s">
        <v>73</v>
      </c>
      <c r="X339" s="559">
        <f>IFERROR(X336/H336,"0")+IFERROR(X337/H337,"0")+IFERROR(X338/H338,"0")</f>
        <v>383.33333333333326</v>
      </c>
      <c r="Y339" s="559">
        <f>IFERROR(Y336/H336,"0")+IFERROR(Y337/H337,"0")+IFERROR(Y338/H338,"0")</f>
        <v>384</v>
      </c>
      <c r="Z339" s="559">
        <f>IFERROR(IF(Z336="",0,Z336),"0")+IFERROR(IF(Z337="",0,Z337),"0")+IFERROR(IF(Z338="",0,Z338),"0")</f>
        <v>2.4998400000000003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72</v>
      </c>
      <c r="Q340" s="565"/>
      <c r="R340" s="565"/>
      <c r="S340" s="565"/>
      <c r="T340" s="565"/>
      <c r="U340" s="565"/>
      <c r="V340" s="566"/>
      <c r="W340" s="37" t="s">
        <v>70</v>
      </c>
      <c r="X340" s="559">
        <f>IFERROR(SUM(X336:X338),"0")</f>
        <v>804.99999999999989</v>
      </c>
      <c r="Y340" s="559">
        <f>IFERROR(SUM(Y336:Y338),"0")</f>
        <v>806.40000000000009</v>
      </c>
      <c r="Z340" s="37"/>
      <c r="AA340" s="560"/>
      <c r="AB340" s="560"/>
      <c r="AC340" s="560"/>
    </row>
    <row r="341" spans="1:68" ht="27.75" hidden="1" customHeight="1" x14ac:dyDescent="0.2">
      <c r="A341" s="626" t="s">
        <v>546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547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103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548</v>
      </c>
      <c r="B344" s="54" t="s">
        <v>549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1700</v>
      </c>
      <c r="Y344" s="558">
        <f t="shared" ref="Y344:Y350" si="47">IFERROR(IF(X344="",0,CEILING((X344/$H344),1)*$H344),"")</f>
        <v>1710</v>
      </c>
      <c r="Z344" s="36">
        <f>IFERROR(IF(Y344=0,"",ROUNDUP(Y344/H344,0)*0.02175),"")</f>
        <v>2.4794999999999998</v>
      </c>
      <c r="AA344" s="56"/>
      <c r="AB344" s="57"/>
      <c r="AC344" s="391" t="s">
        <v>550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1754.4</v>
      </c>
      <c r="BN344" s="64">
        <f t="shared" ref="BN344:BN350" si="49">IFERROR(Y344*I344/H344,"0")</f>
        <v>1764.72</v>
      </c>
      <c r="BO344" s="64">
        <f t="shared" ref="BO344:BO350" si="50">IFERROR(1/J344*(X344/H344),"0")</f>
        <v>2.3611111111111107</v>
      </c>
      <c r="BP344" s="64">
        <f t="shared" ref="BP344:BP350" si="51">IFERROR(1/J344*(Y344/H344),"0")</f>
        <v>2.375</v>
      </c>
    </row>
    <row r="345" spans="1:68" ht="27" customHeight="1" x14ac:dyDescent="0.25">
      <c r="A345" s="54" t="s">
        <v>551</v>
      </c>
      <c r="B345" s="54" t="s">
        <v>552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700</v>
      </c>
      <c r="Y345" s="558">
        <f t="shared" si="47"/>
        <v>705</v>
      </c>
      <c r="Z345" s="36">
        <f>IFERROR(IF(Y345=0,"",ROUNDUP(Y345/H345,0)*0.02175),"")</f>
        <v>1.0222499999999999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722.4</v>
      </c>
      <c r="BN345" s="64">
        <f t="shared" si="49"/>
        <v>727.56</v>
      </c>
      <c r="BO345" s="64">
        <f t="shared" si="50"/>
        <v>0.9722222222222221</v>
      </c>
      <c r="BP345" s="64">
        <f t="shared" si="51"/>
        <v>0.97916666666666663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120</v>
      </c>
      <c r="Y346" s="558">
        <f t="shared" si="47"/>
        <v>120</v>
      </c>
      <c r="Z346" s="36">
        <f>IFERROR(IF(Y346=0,"",ROUNDUP(Y346/H346,0)*0.02175),"")</f>
        <v>0.17399999999999999</v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8"/>
        <v>123.84</v>
      </c>
      <c r="BN346" s="64">
        <f t="shared" si="49"/>
        <v>123.84</v>
      </c>
      <c r="BO346" s="64">
        <f t="shared" si="50"/>
        <v>0.16666666666666666</v>
      </c>
      <c r="BP346" s="64">
        <f t="shared" si="51"/>
        <v>0.16666666666666666</v>
      </c>
    </row>
    <row r="347" spans="1:68" ht="37.5" customHeight="1" x14ac:dyDescent="0.25">
      <c r="A347" s="54" t="s">
        <v>557</v>
      </c>
      <c r="B347" s="54" t="s">
        <v>558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500</v>
      </c>
      <c r="Y347" s="558">
        <f t="shared" si="47"/>
        <v>510</v>
      </c>
      <c r="Z347" s="36">
        <f>IFERROR(IF(Y347=0,"",ROUNDUP(Y347/H347,0)*0.02175),"")</f>
        <v>0.73949999999999994</v>
      </c>
      <c r="AA347" s="56"/>
      <c r="AB347" s="57"/>
      <c r="AC347" s="397" t="s">
        <v>559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516</v>
      </c>
      <c r="BN347" s="64">
        <f t="shared" si="49"/>
        <v>526.32000000000005</v>
      </c>
      <c r="BO347" s="64">
        <f t="shared" si="50"/>
        <v>0.69444444444444442</v>
      </c>
      <c r="BP347" s="64">
        <f t="shared" si="51"/>
        <v>0.70833333333333326</v>
      </c>
    </row>
    <row r="348" spans="1:68" ht="27" hidden="1" customHeight="1" x14ac:dyDescent="0.25">
      <c r="A348" s="54" t="s">
        <v>560</v>
      </c>
      <c r="B348" s="54" t="s">
        <v>561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562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563</v>
      </c>
      <c r="B349" s="54" t="s">
        <v>564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565</v>
      </c>
      <c r="B350" s="54" t="s">
        <v>566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559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72</v>
      </c>
      <c r="Q351" s="565"/>
      <c r="R351" s="565"/>
      <c r="S351" s="565"/>
      <c r="T351" s="565"/>
      <c r="U351" s="565"/>
      <c r="V351" s="566"/>
      <c r="W351" s="37" t="s">
        <v>73</v>
      </c>
      <c r="X351" s="559">
        <f>IFERROR(X344/H344,"0")+IFERROR(X345/H345,"0")+IFERROR(X346/H346,"0")+IFERROR(X347/H347,"0")+IFERROR(X348/H348,"0")+IFERROR(X349/H349,"0")+IFERROR(X350/H350,"0")</f>
        <v>201.33333333333334</v>
      </c>
      <c r="Y351" s="559">
        <f>IFERROR(Y344/H344,"0")+IFERROR(Y345/H345,"0")+IFERROR(Y346/H346,"0")+IFERROR(Y347/H347,"0")+IFERROR(Y348/H348,"0")+IFERROR(Y349/H349,"0")+IFERROR(Y350/H350,"0")</f>
        <v>203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4.4152499999999995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72</v>
      </c>
      <c r="Q352" s="565"/>
      <c r="R352" s="565"/>
      <c r="S352" s="565"/>
      <c r="T352" s="565"/>
      <c r="U352" s="565"/>
      <c r="V352" s="566"/>
      <c r="W352" s="37" t="s">
        <v>70</v>
      </c>
      <c r="X352" s="559">
        <f>IFERROR(SUM(X344:X350),"0")</f>
        <v>3020</v>
      </c>
      <c r="Y352" s="559">
        <f>IFERROR(SUM(Y344:Y350),"0")</f>
        <v>3045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137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567</v>
      </c>
      <c r="B354" s="54" t="s">
        <v>568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700</v>
      </c>
      <c r="Y354" s="558">
        <f>IFERROR(IF(X354="",0,CEILING((X354/$H354),1)*$H354),"")</f>
        <v>705</v>
      </c>
      <c r="Z354" s="36">
        <f>IFERROR(IF(Y354=0,"",ROUNDUP(Y354/H354,0)*0.02175),"")</f>
        <v>1.0222499999999999</v>
      </c>
      <c r="AA354" s="56"/>
      <c r="AB354" s="57"/>
      <c r="AC354" s="405" t="s">
        <v>569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722.4</v>
      </c>
      <c r="BN354" s="64">
        <f>IFERROR(Y354*I354/H354,"0")</f>
        <v>727.56</v>
      </c>
      <c r="BO354" s="64">
        <f>IFERROR(1/J354*(X354/H354),"0")</f>
        <v>0.9722222222222221</v>
      </c>
      <c r="BP354" s="64">
        <f>IFERROR(1/J354*(Y354/H354),"0")</f>
        <v>0.97916666666666663</v>
      </c>
    </row>
    <row r="355" spans="1:68" ht="16.5" customHeight="1" x14ac:dyDescent="0.25">
      <c r="A355" s="54" t="s">
        <v>570</v>
      </c>
      <c r="B355" s="54" t="s">
        <v>571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20</v>
      </c>
      <c r="Y355" s="558">
        <f>IFERROR(IF(X355="",0,CEILING((X355/$H355),1)*$H355),"")</f>
        <v>20</v>
      </c>
      <c r="Z355" s="36">
        <f>IFERROR(IF(Y355=0,"",ROUNDUP(Y355/H355,0)*0.00902),"")</f>
        <v>4.5100000000000001E-2</v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21.05</v>
      </c>
      <c r="BN355" s="64">
        <f>IFERROR(Y355*I355/H355,"0")</f>
        <v>21.05</v>
      </c>
      <c r="BO355" s="64">
        <f>IFERROR(1/J355*(X355/H355),"0")</f>
        <v>3.787878787878788E-2</v>
      </c>
      <c r="BP355" s="64">
        <f>IFERROR(1/J355*(Y355/H355),"0")</f>
        <v>3.787878787878788E-2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72</v>
      </c>
      <c r="Q356" s="565"/>
      <c r="R356" s="565"/>
      <c r="S356" s="565"/>
      <c r="T356" s="565"/>
      <c r="U356" s="565"/>
      <c r="V356" s="566"/>
      <c r="W356" s="37" t="s">
        <v>73</v>
      </c>
      <c r="X356" s="559">
        <f>IFERROR(X354/H354,"0")+IFERROR(X355/H355,"0")</f>
        <v>51.666666666666664</v>
      </c>
      <c r="Y356" s="559">
        <f>IFERROR(Y354/H354,"0")+IFERROR(Y355/H355,"0")</f>
        <v>52</v>
      </c>
      <c r="Z356" s="559">
        <f>IFERROR(IF(Z354="",0,Z354),"0")+IFERROR(IF(Z355="",0,Z355),"0")</f>
        <v>1.0673499999999998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72</v>
      </c>
      <c r="Q357" s="565"/>
      <c r="R357" s="565"/>
      <c r="S357" s="565"/>
      <c r="T357" s="565"/>
      <c r="U357" s="565"/>
      <c r="V357" s="566"/>
      <c r="W357" s="37" t="s">
        <v>70</v>
      </c>
      <c r="X357" s="559">
        <f>IFERROR(SUM(X354:X355),"0")</f>
        <v>720</v>
      </c>
      <c r="Y357" s="559">
        <f>IFERROR(SUM(Y354:Y355),"0")</f>
        <v>725</v>
      </c>
      <c r="Z357" s="37"/>
      <c r="AA357" s="560"/>
      <c r="AB357" s="560"/>
      <c r="AC357" s="560"/>
    </row>
    <row r="358" spans="1:68" ht="14.25" hidden="1" customHeight="1" x14ac:dyDescent="0.25">
      <c r="A358" s="581" t="s">
        <v>74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572</v>
      </c>
      <c r="B359" s="54" t="s">
        <v>573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50</v>
      </c>
      <c r="Y360" s="558">
        <f>IFERROR(IF(X360="",0,CEILING((X360/$H360),1)*$H360),"")</f>
        <v>54</v>
      </c>
      <c r="Z360" s="36">
        <f>IFERROR(IF(Y360=0,"",ROUNDUP(Y360/H360,0)*0.01898),"")</f>
        <v>0.11388000000000001</v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52.883333333333333</v>
      </c>
      <c r="BN360" s="64">
        <f>IFERROR(Y360*I360/H360,"0")</f>
        <v>57.113999999999997</v>
      </c>
      <c r="BO360" s="64">
        <f>IFERROR(1/J360*(X360/H360),"0")</f>
        <v>8.6805555555555552E-2</v>
      </c>
      <c r="BP360" s="64">
        <f>IFERROR(1/J360*(Y360/H360),"0")</f>
        <v>9.375E-2</v>
      </c>
    </row>
    <row r="361" spans="1:68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72</v>
      </c>
      <c r="Q361" s="565"/>
      <c r="R361" s="565"/>
      <c r="S361" s="565"/>
      <c r="T361" s="565"/>
      <c r="U361" s="565"/>
      <c r="V361" s="566"/>
      <c r="W361" s="37" t="s">
        <v>73</v>
      </c>
      <c r="X361" s="559">
        <f>IFERROR(X359/H359,"0")+IFERROR(X360/H360,"0")</f>
        <v>5.5555555555555554</v>
      </c>
      <c r="Y361" s="559">
        <f>IFERROR(Y359/H359,"0")+IFERROR(Y360/H360,"0")</f>
        <v>6</v>
      </c>
      <c r="Z361" s="559">
        <f>IFERROR(IF(Z359="",0,Z359),"0")+IFERROR(IF(Z360="",0,Z360),"0")</f>
        <v>0.11388000000000001</v>
      </c>
      <c r="AA361" s="560"/>
      <c r="AB361" s="560"/>
      <c r="AC361" s="560"/>
    </row>
    <row r="362" spans="1:68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72</v>
      </c>
      <c r="Q362" s="565"/>
      <c r="R362" s="565"/>
      <c r="S362" s="565"/>
      <c r="T362" s="565"/>
      <c r="U362" s="565"/>
      <c r="V362" s="566"/>
      <c r="W362" s="37" t="s">
        <v>70</v>
      </c>
      <c r="X362" s="559">
        <f>IFERROR(SUM(X359:X360),"0")</f>
        <v>50</v>
      </c>
      <c r="Y362" s="559">
        <f>IFERROR(SUM(Y359:Y360),"0")</f>
        <v>54</v>
      </c>
      <c r="Z362" s="37"/>
      <c r="AA362" s="560"/>
      <c r="AB362" s="560"/>
      <c r="AC362" s="560"/>
    </row>
    <row r="363" spans="1:68" ht="14.25" hidden="1" customHeight="1" x14ac:dyDescent="0.25">
      <c r="A363" s="581" t="s">
        <v>172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578</v>
      </c>
      <c r="B364" s="54" t="s">
        <v>579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580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72</v>
      </c>
      <c r="Q365" s="565"/>
      <c r="R365" s="565"/>
      <c r="S365" s="565"/>
      <c r="T365" s="565"/>
      <c r="U365" s="565"/>
      <c r="V365" s="566"/>
      <c r="W365" s="37" t="s">
        <v>73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72</v>
      </c>
      <c r="Q366" s="565"/>
      <c r="R366" s="565"/>
      <c r="S366" s="565"/>
      <c r="T366" s="565"/>
      <c r="U366" s="565"/>
      <c r="V366" s="566"/>
      <c r="W366" s="37" t="s">
        <v>70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581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103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582</v>
      </c>
      <c r="B369" s="54" t="s">
        <v>583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70</v>
      </c>
      <c r="Y370" s="558">
        <f>IFERROR(IF(X370="",0,CEILING((X370/$H370),1)*$H370),"")</f>
        <v>72</v>
      </c>
      <c r="Z370" s="36">
        <f>IFERROR(IF(Y370=0,"",ROUNDUP(Y370/H370,0)*0.01898),"")</f>
        <v>0.11388000000000001</v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72.537500000000009</v>
      </c>
      <c r="BN370" s="64">
        <f>IFERROR(Y370*I370/H370,"0")</f>
        <v>74.61</v>
      </c>
      <c r="BO370" s="64">
        <f>IFERROR(1/J370*(X370/H370),"0")</f>
        <v>9.1145833333333329E-2</v>
      </c>
      <c r="BP370" s="64">
        <f>IFERROR(1/J370*(Y370/H370),"0")</f>
        <v>9.375E-2</v>
      </c>
    </row>
    <row r="371" spans="1:68" ht="37.5" hidden="1" customHeight="1" x14ac:dyDescent="0.25">
      <c r="A371" s="54" t="s">
        <v>588</v>
      </c>
      <c r="B371" s="54" t="s">
        <v>589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587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72</v>
      </c>
      <c r="Q372" s="565"/>
      <c r="R372" s="565"/>
      <c r="S372" s="565"/>
      <c r="T372" s="565"/>
      <c r="U372" s="565"/>
      <c r="V372" s="566"/>
      <c r="W372" s="37" t="s">
        <v>73</v>
      </c>
      <c r="X372" s="559">
        <f>IFERROR(X369/H369,"0")+IFERROR(X370/H370,"0")+IFERROR(X371/H371,"0")</f>
        <v>5.833333333333333</v>
      </c>
      <c r="Y372" s="559">
        <f>IFERROR(Y369/H369,"0")+IFERROR(Y370/H370,"0")+IFERROR(Y371/H371,"0")</f>
        <v>6</v>
      </c>
      <c r="Z372" s="559">
        <f>IFERROR(IF(Z369="",0,Z369),"0")+IFERROR(IF(Z370="",0,Z370),"0")+IFERROR(IF(Z371="",0,Z371),"0")</f>
        <v>0.11388000000000001</v>
      </c>
      <c r="AA372" s="560"/>
      <c r="AB372" s="560"/>
      <c r="AC372" s="560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72</v>
      </c>
      <c r="Q373" s="565"/>
      <c r="R373" s="565"/>
      <c r="S373" s="565"/>
      <c r="T373" s="565"/>
      <c r="U373" s="565"/>
      <c r="V373" s="566"/>
      <c r="W373" s="37" t="s">
        <v>70</v>
      </c>
      <c r="X373" s="559">
        <f>IFERROR(SUM(X369:X371),"0")</f>
        <v>70</v>
      </c>
      <c r="Y373" s="559">
        <f>IFERROR(SUM(Y369:Y371),"0")</f>
        <v>72</v>
      </c>
      <c r="Z373" s="37"/>
      <c r="AA373" s="560"/>
      <c r="AB373" s="560"/>
      <c r="AC373" s="560"/>
    </row>
    <row r="374" spans="1:68" ht="14.25" hidden="1" customHeight="1" x14ac:dyDescent="0.25">
      <c r="A374" s="581" t="s">
        <v>64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590</v>
      </c>
      <c r="B375" s="54" t="s">
        <v>591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592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72</v>
      </c>
      <c r="Q376" s="565"/>
      <c r="R376" s="565"/>
      <c r="S376" s="565"/>
      <c r="T376" s="565"/>
      <c r="U376" s="565"/>
      <c r="V376" s="566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72</v>
      </c>
      <c r="Q377" s="565"/>
      <c r="R377" s="565"/>
      <c r="S377" s="565"/>
      <c r="T377" s="565"/>
      <c r="U377" s="565"/>
      <c r="V377" s="566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74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593</v>
      </c>
      <c r="B379" s="54" t="s">
        <v>594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20</v>
      </c>
      <c r="Y379" s="558">
        <f>IFERROR(IF(X379="",0,CEILING((X379/$H379),1)*$H379),"")</f>
        <v>27</v>
      </c>
      <c r="Z379" s="36">
        <f>IFERROR(IF(Y379=0,"",ROUNDUP(Y379/H379,0)*0.01898),"")</f>
        <v>5.6940000000000004E-2</v>
      </c>
      <c r="AA379" s="56"/>
      <c r="AB379" s="57"/>
      <c r="AC379" s="423" t="s">
        <v>595</v>
      </c>
      <c r="AG379" s="64"/>
      <c r="AJ379" s="68"/>
      <c r="AK379" s="68">
        <v>0</v>
      </c>
      <c r="BB379" s="424" t="s">
        <v>1</v>
      </c>
      <c r="BM379" s="64">
        <f>IFERROR(X379*I379/H379,"0")</f>
        <v>21.153333333333332</v>
      </c>
      <c r="BN379" s="64">
        <f>IFERROR(Y379*I379/H379,"0")</f>
        <v>28.556999999999999</v>
      </c>
      <c r="BO379" s="64">
        <f>IFERROR(1/J379*(X379/H379),"0")</f>
        <v>3.4722222222222224E-2</v>
      </c>
      <c r="BP379" s="64">
        <f>IFERROR(1/J379*(Y379/H379),"0")</f>
        <v>4.6875E-2</v>
      </c>
    </row>
    <row r="380" spans="1:68" ht="27" hidden="1" customHeight="1" x14ac:dyDescent="0.25">
      <c r="A380" s="54" t="s">
        <v>596</v>
      </c>
      <c r="B380" s="54" t="s">
        <v>597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595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72</v>
      </c>
      <c r="Q381" s="565"/>
      <c r="R381" s="565"/>
      <c r="S381" s="565"/>
      <c r="T381" s="565"/>
      <c r="U381" s="565"/>
      <c r="V381" s="566"/>
      <c r="W381" s="37" t="s">
        <v>73</v>
      </c>
      <c r="X381" s="559">
        <f>IFERROR(X379/H379,"0")+IFERROR(X380/H380,"0")</f>
        <v>2.2222222222222223</v>
      </c>
      <c r="Y381" s="559">
        <f>IFERROR(Y379/H379,"0")+IFERROR(Y380/H380,"0")</f>
        <v>3</v>
      </c>
      <c r="Z381" s="559">
        <f>IFERROR(IF(Z379="",0,Z379),"0")+IFERROR(IF(Z380="",0,Z380),"0")</f>
        <v>5.6940000000000004E-2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72</v>
      </c>
      <c r="Q382" s="565"/>
      <c r="R382" s="565"/>
      <c r="S382" s="565"/>
      <c r="T382" s="565"/>
      <c r="U382" s="565"/>
      <c r="V382" s="566"/>
      <c r="W382" s="37" t="s">
        <v>70</v>
      </c>
      <c r="X382" s="559">
        <f>IFERROR(SUM(X379:X380),"0")</f>
        <v>20</v>
      </c>
      <c r="Y382" s="559">
        <f>IFERROR(SUM(Y379:Y380),"0")</f>
        <v>27</v>
      </c>
      <c r="Z382" s="37"/>
      <c r="AA382" s="560"/>
      <c r="AB382" s="560"/>
      <c r="AC382" s="560"/>
    </row>
    <row r="383" spans="1:68" ht="14.25" hidden="1" customHeight="1" x14ac:dyDescent="0.25">
      <c r="A383" s="581" t="s">
        <v>172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598</v>
      </c>
      <c r="B384" s="54" t="s">
        <v>599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600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72</v>
      </c>
      <c r="Q385" s="565"/>
      <c r="R385" s="565"/>
      <c r="S385" s="565"/>
      <c r="T385" s="565"/>
      <c r="U385" s="565"/>
      <c r="V385" s="566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72</v>
      </c>
      <c r="Q386" s="565"/>
      <c r="R386" s="565"/>
      <c r="S386" s="565"/>
      <c r="T386" s="565"/>
      <c r="U386" s="565"/>
      <c r="V386" s="566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601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602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64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603</v>
      </c>
      <c r="B390" s="54" t="s">
        <v>604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605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606</v>
      </c>
      <c r="B391" s="54" t="s">
        <v>607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606</v>
      </c>
      <c r="B392" s="54" t="s">
        <v>609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35</v>
      </c>
      <c r="Y395" s="558">
        <f t="shared" si="52"/>
        <v>35.700000000000003</v>
      </c>
      <c r="Z395" s="36">
        <f t="shared" si="57"/>
        <v>8.5339999999999999E-2</v>
      </c>
      <c r="AA395" s="56"/>
      <c r="AB395" s="57"/>
      <c r="AC395" s="439" t="s">
        <v>605</v>
      </c>
      <c r="AG395" s="64"/>
      <c r="AJ395" s="68"/>
      <c r="AK395" s="68">
        <v>0</v>
      </c>
      <c r="BB395" s="440" t="s">
        <v>1</v>
      </c>
      <c r="BM395" s="64">
        <f t="shared" si="53"/>
        <v>37.166666666666664</v>
      </c>
      <c r="BN395" s="64">
        <f t="shared" si="54"/>
        <v>37.910000000000004</v>
      </c>
      <c r="BO395" s="64">
        <f t="shared" si="55"/>
        <v>7.1225071225071226E-2</v>
      </c>
      <c r="BP395" s="64">
        <f t="shared" si="56"/>
        <v>7.2649572649572655E-2</v>
      </c>
    </row>
    <row r="396" spans="1:68" ht="37.5" customHeight="1" x14ac:dyDescent="0.25">
      <c r="A396" s="54" t="s">
        <v>617</v>
      </c>
      <c r="B396" s="54" t="s">
        <v>618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52.5</v>
      </c>
      <c r="Y396" s="558">
        <f t="shared" si="52"/>
        <v>52.5</v>
      </c>
      <c r="Z396" s="36">
        <f t="shared" si="57"/>
        <v>0.1255</v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53"/>
        <v>55.75</v>
      </c>
      <c r="BN396" s="64">
        <f t="shared" si="54"/>
        <v>55.75</v>
      </c>
      <c r="BO396" s="64">
        <f t="shared" si="55"/>
        <v>0.10683760683760685</v>
      </c>
      <c r="BP396" s="64">
        <f t="shared" si="56"/>
        <v>0.10683760683760685</v>
      </c>
    </row>
    <row r="397" spans="1:68" ht="27" hidden="1" customHeight="1" x14ac:dyDescent="0.25">
      <c r="A397" s="54" t="s">
        <v>620</v>
      </c>
      <c r="B397" s="54" t="s">
        <v>621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623</v>
      </c>
      <c r="B398" s="54" t="s">
        <v>624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35</v>
      </c>
      <c r="Y398" s="558">
        <f t="shared" si="52"/>
        <v>35.700000000000003</v>
      </c>
      <c r="Z398" s="36">
        <f t="shared" si="57"/>
        <v>8.5339999999999999E-2</v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37.166666666666664</v>
      </c>
      <c r="BN398" s="64">
        <f t="shared" si="54"/>
        <v>37.910000000000004</v>
      </c>
      <c r="BO398" s="64">
        <f t="shared" si="55"/>
        <v>7.1225071225071226E-2</v>
      </c>
      <c r="BP398" s="64">
        <f t="shared" si="56"/>
        <v>7.2649572649572655E-2</v>
      </c>
    </row>
    <row r="399" spans="1:68" ht="37.5" hidden="1" customHeight="1" x14ac:dyDescent="0.25">
      <c r="A399" s="54" t="s">
        <v>626</v>
      </c>
      <c r="B399" s="54" t="s">
        <v>627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72</v>
      </c>
      <c r="Q400" s="565"/>
      <c r="R400" s="565"/>
      <c r="S400" s="565"/>
      <c r="T400" s="565"/>
      <c r="U400" s="565"/>
      <c r="V400" s="566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58.333333333333329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59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0.29618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72</v>
      </c>
      <c r="Q401" s="565"/>
      <c r="R401" s="565"/>
      <c r="S401" s="565"/>
      <c r="T401" s="565"/>
      <c r="U401" s="565"/>
      <c r="V401" s="566"/>
      <c r="W401" s="37" t="s">
        <v>70</v>
      </c>
      <c r="X401" s="559">
        <f>IFERROR(SUM(X390:X399),"0")</f>
        <v>122.5</v>
      </c>
      <c r="Y401" s="559">
        <f>IFERROR(SUM(Y390:Y399),"0")</f>
        <v>123.9</v>
      </c>
      <c r="Z401" s="37"/>
      <c r="AA401" s="560"/>
      <c r="AB401" s="560"/>
      <c r="AC401" s="560"/>
    </row>
    <row r="402" spans="1:68" ht="14.25" hidden="1" customHeight="1" x14ac:dyDescent="0.25">
      <c r="A402" s="581" t="s">
        <v>74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628</v>
      </c>
      <c r="B403" s="54" t="s">
        <v>629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630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72</v>
      </c>
      <c r="Q405" s="565"/>
      <c r="R405" s="565"/>
      <c r="S405" s="565"/>
      <c r="T405" s="565"/>
      <c r="U405" s="565"/>
      <c r="V405" s="566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72</v>
      </c>
      <c r="Q406" s="565"/>
      <c r="R406" s="565"/>
      <c r="S406" s="565"/>
      <c r="T406" s="565"/>
      <c r="U406" s="565"/>
      <c r="V406" s="566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634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137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635</v>
      </c>
      <c r="B409" s="54" t="s">
        <v>636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72</v>
      </c>
      <c r="Q410" s="565"/>
      <c r="R410" s="565"/>
      <c r="S410" s="565"/>
      <c r="T410" s="565"/>
      <c r="U410" s="565"/>
      <c r="V410" s="566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72</v>
      </c>
      <c r="Q411" s="565"/>
      <c r="R411" s="565"/>
      <c r="S411" s="565"/>
      <c r="T411" s="565"/>
      <c r="U411" s="565"/>
      <c r="V411" s="566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64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customHeight="1" x14ac:dyDescent="0.25">
      <c r="A413" s="54" t="s">
        <v>638</v>
      </c>
      <c r="B413" s="54" t="s">
        <v>639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10</v>
      </c>
      <c r="Y413" s="558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10.388888888888889</v>
      </c>
      <c r="BN413" s="64">
        <f>IFERROR(Y413*I413/H413,"0")</f>
        <v>11.22</v>
      </c>
      <c r="BO413" s="64">
        <f>IFERROR(1/J413*(X413/H413),"0")</f>
        <v>1.4029180695847361E-2</v>
      </c>
      <c r="BP413" s="64">
        <f>IFERROR(1/J413*(Y413/H413),"0")</f>
        <v>1.5151515151515152E-2</v>
      </c>
    </row>
    <row r="414" spans="1:68" ht="27" hidden="1" customHeight="1" x14ac:dyDescent="0.25">
      <c r="A414" s="54" t="s">
        <v>641</v>
      </c>
      <c r="B414" s="54" t="s">
        <v>642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10.5</v>
      </c>
      <c r="Y416" s="558">
        <f>IFERROR(IF(X416="",0,CEILING((X416/$H416),1)*$H416),"")</f>
        <v>10.5</v>
      </c>
      <c r="Z416" s="36">
        <f>IFERROR(IF(Y416=0,"",ROUNDUP(Y416/H416,0)*0.00502),"")</f>
        <v>2.5100000000000001E-2</v>
      </c>
      <c r="AA416" s="56"/>
      <c r="AB416" s="57"/>
      <c r="AC416" s="461" t="s">
        <v>646</v>
      </c>
      <c r="AG416" s="64"/>
      <c r="AJ416" s="68"/>
      <c r="AK416" s="68">
        <v>0</v>
      </c>
      <c r="BB416" s="462" t="s">
        <v>1</v>
      </c>
      <c r="BM416" s="64">
        <f>IFERROR(X416*I416/H416,"0")</f>
        <v>11.149999999999999</v>
      </c>
      <c r="BN416" s="64">
        <f>IFERROR(Y416*I416/H416,"0")</f>
        <v>11.149999999999999</v>
      </c>
      <c r="BO416" s="64">
        <f>IFERROR(1/J416*(X416/H416),"0")</f>
        <v>2.1367521367521368E-2</v>
      </c>
      <c r="BP416" s="64">
        <f>IFERROR(1/J416*(Y416/H416),"0")</f>
        <v>2.1367521367521368E-2</v>
      </c>
    </row>
    <row r="417" spans="1:68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72</v>
      </c>
      <c r="Q417" s="565"/>
      <c r="R417" s="565"/>
      <c r="S417" s="565"/>
      <c r="T417" s="565"/>
      <c r="U417" s="565"/>
      <c r="V417" s="566"/>
      <c r="W417" s="37" t="s">
        <v>73</v>
      </c>
      <c r="X417" s="559">
        <f>IFERROR(X413/H413,"0")+IFERROR(X414/H414,"0")+IFERROR(X415/H415,"0")+IFERROR(X416/H416,"0")</f>
        <v>6.8518518518518512</v>
      </c>
      <c r="Y417" s="559">
        <f>IFERROR(Y413/H413,"0")+IFERROR(Y414/H414,"0")+IFERROR(Y415/H415,"0")+IFERROR(Y416/H416,"0")</f>
        <v>7</v>
      </c>
      <c r="Z417" s="559">
        <f>IFERROR(IF(Z413="",0,Z413),"0")+IFERROR(IF(Z414="",0,Z414),"0")+IFERROR(IF(Z415="",0,Z415),"0")+IFERROR(IF(Z416="",0,Z416),"0")</f>
        <v>4.3139999999999998E-2</v>
      </c>
      <c r="AA417" s="560"/>
      <c r="AB417" s="560"/>
      <c r="AC417" s="560"/>
    </row>
    <row r="418" spans="1:68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72</v>
      </c>
      <c r="Q418" s="565"/>
      <c r="R418" s="565"/>
      <c r="S418" s="565"/>
      <c r="T418" s="565"/>
      <c r="U418" s="565"/>
      <c r="V418" s="566"/>
      <c r="W418" s="37" t="s">
        <v>70</v>
      </c>
      <c r="X418" s="559">
        <f>IFERROR(SUM(X413:X416),"0")</f>
        <v>20.5</v>
      </c>
      <c r="Y418" s="559">
        <f>IFERROR(SUM(Y413:Y416),"0")</f>
        <v>21.3</v>
      </c>
      <c r="Z418" s="37"/>
      <c r="AA418" s="560"/>
      <c r="AB418" s="560"/>
      <c r="AC418" s="560"/>
    </row>
    <row r="419" spans="1:68" ht="16.5" hidden="1" customHeight="1" x14ac:dyDescent="0.25">
      <c r="A419" s="576" t="s">
        <v>649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64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customHeight="1" x14ac:dyDescent="0.25">
      <c r="A421" s="54" t="s">
        <v>650</v>
      </c>
      <c r="B421" s="54" t="s">
        <v>651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60</v>
      </c>
      <c r="Y421" s="558">
        <f>IFERROR(IF(X421="",0,CEILING((X421/$H421),1)*$H421),"")</f>
        <v>60</v>
      </c>
      <c r="Z421" s="36">
        <f>IFERROR(IF(Y421=0,"",ROUNDUP(Y421/H421,0)*0.00651),"")</f>
        <v>0.32550000000000001</v>
      </c>
      <c r="AA421" s="56"/>
      <c r="AB421" s="57"/>
      <c r="AC421" s="463" t="s">
        <v>652</v>
      </c>
      <c r="AG421" s="64"/>
      <c r="AJ421" s="68"/>
      <c r="AK421" s="68">
        <v>0</v>
      </c>
      <c r="BB421" s="464" t="s">
        <v>1</v>
      </c>
      <c r="BM421" s="64">
        <f>IFERROR(X421*I421/H421,"0")</f>
        <v>105</v>
      </c>
      <c r="BN421" s="64">
        <f>IFERROR(Y421*I421/H421,"0")</f>
        <v>105</v>
      </c>
      <c r="BO421" s="64">
        <f>IFERROR(1/J421*(X421/H421),"0")</f>
        <v>0.27472527472527475</v>
      </c>
      <c r="BP421" s="64">
        <f>IFERROR(1/J421*(Y421/H421),"0")</f>
        <v>0.27472527472527475</v>
      </c>
    </row>
    <row r="422" spans="1:68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72</v>
      </c>
      <c r="Q422" s="565"/>
      <c r="R422" s="565"/>
      <c r="S422" s="565"/>
      <c r="T422" s="565"/>
      <c r="U422" s="565"/>
      <c r="V422" s="566"/>
      <c r="W422" s="37" t="s">
        <v>73</v>
      </c>
      <c r="X422" s="559">
        <f>IFERROR(X421/H421,"0")</f>
        <v>50</v>
      </c>
      <c r="Y422" s="559">
        <f>IFERROR(Y421/H421,"0")</f>
        <v>50</v>
      </c>
      <c r="Z422" s="559">
        <f>IFERROR(IF(Z421="",0,Z421),"0")</f>
        <v>0.32550000000000001</v>
      </c>
      <c r="AA422" s="560"/>
      <c r="AB422" s="560"/>
      <c r="AC422" s="560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72</v>
      </c>
      <c r="Q423" s="565"/>
      <c r="R423" s="565"/>
      <c r="S423" s="565"/>
      <c r="T423" s="565"/>
      <c r="U423" s="565"/>
      <c r="V423" s="566"/>
      <c r="W423" s="37" t="s">
        <v>70</v>
      </c>
      <c r="X423" s="559">
        <f>IFERROR(SUM(X421:X421),"0")</f>
        <v>60</v>
      </c>
      <c r="Y423" s="559">
        <f>IFERROR(SUM(Y421:Y421),"0")</f>
        <v>60</v>
      </c>
      <c r="Z423" s="37"/>
      <c r="AA423" s="560"/>
      <c r="AB423" s="560"/>
      <c r="AC423" s="560"/>
    </row>
    <row r="424" spans="1:68" ht="16.5" hidden="1" customHeight="1" x14ac:dyDescent="0.25">
      <c r="A424" s="576" t="s">
        <v>653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64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654</v>
      </c>
      <c r="B426" s="54" t="s">
        <v>655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656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72</v>
      </c>
      <c r="Q427" s="565"/>
      <c r="R427" s="565"/>
      <c r="S427" s="565"/>
      <c r="T427" s="565"/>
      <c r="U427" s="565"/>
      <c r="V427" s="566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72</v>
      </c>
      <c r="Q428" s="565"/>
      <c r="R428" s="565"/>
      <c r="S428" s="565"/>
      <c r="T428" s="565"/>
      <c r="U428" s="565"/>
      <c r="V428" s="566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657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657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103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658</v>
      </c>
      <c r="B432" s="54" t="s">
        <v>659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100</v>
      </c>
      <c r="Y432" s="558">
        <f t="shared" ref="Y432:Y445" si="58">IFERROR(IF(X432="",0,CEILING((X432/$H432),1)*$H432),"")</f>
        <v>100.32000000000001</v>
      </c>
      <c r="Z432" s="36">
        <f t="shared" ref="Z432:Z438" si="59">IFERROR(IF(Y432=0,"",ROUNDUP(Y432/H432,0)*0.01196),"")</f>
        <v>0.22724</v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106.81818181818181</v>
      </c>
      <c r="BN432" s="64">
        <f t="shared" ref="BN432:BN445" si="61">IFERROR(Y432*I432/H432,"0")</f>
        <v>107.16</v>
      </c>
      <c r="BO432" s="64">
        <f t="shared" ref="BO432:BO445" si="62">IFERROR(1/J432*(X432/H432),"0")</f>
        <v>0.18210955710955709</v>
      </c>
      <c r="BP432" s="64">
        <f t="shared" ref="BP432:BP445" si="63">IFERROR(1/J432*(Y432/H432),"0")</f>
        <v>0.18269230769230771</v>
      </c>
    </row>
    <row r="433" spans="1:68" ht="27" hidden="1" customHeight="1" x14ac:dyDescent="0.25">
      <c r="A433" s="54" t="s">
        <v>661</v>
      </c>
      <c r="B433" s="54" t="s">
        <v>662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50</v>
      </c>
      <c r="Y434" s="558">
        <f t="shared" si="58"/>
        <v>52.800000000000004</v>
      </c>
      <c r="Z434" s="36">
        <f t="shared" si="59"/>
        <v>0.1196</v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53.409090909090907</v>
      </c>
      <c r="BN434" s="64">
        <f t="shared" si="61"/>
        <v>56.400000000000006</v>
      </c>
      <c r="BO434" s="64">
        <f t="shared" si="62"/>
        <v>9.1054778554778545E-2</v>
      </c>
      <c r="BP434" s="64">
        <f t="shared" si="63"/>
        <v>9.6153846153846159E-2</v>
      </c>
    </row>
    <row r="435" spans="1:68" ht="27" hidden="1" customHeight="1" x14ac:dyDescent="0.25">
      <c r="A435" s="54" t="s">
        <v>667</v>
      </c>
      <c r="B435" s="54" t="s">
        <v>668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9" t="s">
        <v>669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671</v>
      </c>
      <c r="B436" s="54" t="s">
        <v>672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105</v>
      </c>
      <c r="Y437" s="558">
        <f t="shared" si="58"/>
        <v>105.60000000000001</v>
      </c>
      <c r="Z437" s="36">
        <f t="shared" si="59"/>
        <v>0.2392</v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112.15909090909089</v>
      </c>
      <c r="BN437" s="64">
        <f t="shared" si="61"/>
        <v>112.80000000000001</v>
      </c>
      <c r="BO437" s="64">
        <f t="shared" si="62"/>
        <v>0.19121503496503497</v>
      </c>
      <c r="BP437" s="64">
        <f t="shared" si="63"/>
        <v>0.19230769230769232</v>
      </c>
    </row>
    <row r="438" spans="1:68" ht="16.5" hidden="1" customHeight="1" x14ac:dyDescent="0.25">
      <c r="A438" s="54" t="s">
        <v>677</v>
      </c>
      <c r="B438" s="54" t="s">
        <v>678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120</v>
      </c>
      <c r="Y440" s="558">
        <f t="shared" si="58"/>
        <v>120</v>
      </c>
      <c r="Z440" s="36">
        <f>IFERROR(IF(Y440=0,"",ROUNDUP(Y440/H440,0)*0.00902),"")</f>
        <v>0.22550000000000001</v>
      </c>
      <c r="AA440" s="56"/>
      <c r="AB440" s="57"/>
      <c r="AC440" s="483" t="s">
        <v>660</v>
      </c>
      <c r="AG440" s="64"/>
      <c r="AJ440" s="68"/>
      <c r="AK440" s="68">
        <v>0</v>
      </c>
      <c r="BB440" s="484" t="s">
        <v>1</v>
      </c>
      <c r="BM440" s="64">
        <f t="shared" si="60"/>
        <v>173.25</v>
      </c>
      <c r="BN440" s="64">
        <f t="shared" si="61"/>
        <v>173.25</v>
      </c>
      <c r="BO440" s="64">
        <f t="shared" si="62"/>
        <v>0.18939393939393939</v>
      </c>
      <c r="BP440" s="64">
        <f t="shared" si="63"/>
        <v>0.18939393939393939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5" t="s">
        <v>686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60</v>
      </c>
      <c r="Y444" s="558">
        <f t="shared" si="58"/>
        <v>61.2</v>
      </c>
      <c r="Z444" s="36">
        <f>IFERROR(IF(Y444=0,"",ROUNDUP(Y444/H444,0)*0.00902),"")</f>
        <v>0.15334</v>
      </c>
      <c r="AA444" s="56"/>
      <c r="AB444" s="57"/>
      <c r="AC444" s="491" t="s">
        <v>676</v>
      </c>
      <c r="AG444" s="64"/>
      <c r="AJ444" s="68"/>
      <c r="AK444" s="68">
        <v>0</v>
      </c>
      <c r="BB444" s="492" t="s">
        <v>1</v>
      </c>
      <c r="BM444" s="64">
        <f t="shared" si="60"/>
        <v>63.5</v>
      </c>
      <c r="BN444" s="64">
        <f t="shared" si="61"/>
        <v>64.77000000000001</v>
      </c>
      <c r="BO444" s="64">
        <f t="shared" si="62"/>
        <v>0.12626262626262627</v>
      </c>
      <c r="BP444" s="64">
        <f t="shared" si="63"/>
        <v>0.12878787878787878</v>
      </c>
    </row>
    <row r="445" spans="1:68" ht="27" hidden="1" customHeight="1" x14ac:dyDescent="0.25">
      <c r="A445" s="54" t="s">
        <v>691</v>
      </c>
      <c r="B445" s="54" t="s">
        <v>693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676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72</v>
      </c>
      <c r="Q446" s="565"/>
      <c r="R446" s="565"/>
      <c r="S446" s="565"/>
      <c r="T446" s="565"/>
      <c r="U446" s="565"/>
      <c r="V446" s="566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89.962121212121218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91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0.96488000000000007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72</v>
      </c>
      <c r="Q447" s="565"/>
      <c r="R447" s="565"/>
      <c r="S447" s="565"/>
      <c r="T447" s="565"/>
      <c r="U447" s="565"/>
      <c r="V447" s="566"/>
      <c r="W447" s="37" t="s">
        <v>70</v>
      </c>
      <c r="X447" s="559">
        <f>IFERROR(SUM(X432:X445),"0")</f>
        <v>435</v>
      </c>
      <c r="Y447" s="559">
        <f>IFERROR(SUM(Y432:Y445),"0")</f>
        <v>439.92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137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694</v>
      </c>
      <c r="B449" s="54" t="s">
        <v>695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100</v>
      </c>
      <c r="Y449" s="558">
        <f>IFERROR(IF(X449="",0,CEILING((X449/$H449),1)*$H449),"")</f>
        <v>100.32000000000001</v>
      </c>
      <c r="Z449" s="36">
        <f>IFERROR(IF(Y449=0,"",ROUNDUP(Y449/H449,0)*0.01196),"")</f>
        <v>0.22724</v>
      </c>
      <c r="AA449" s="56"/>
      <c r="AB449" s="57"/>
      <c r="AC449" s="495" t="s">
        <v>696</v>
      </c>
      <c r="AG449" s="64"/>
      <c r="AJ449" s="68"/>
      <c r="AK449" s="68">
        <v>0</v>
      </c>
      <c r="BB449" s="496" t="s">
        <v>1</v>
      </c>
      <c r="BM449" s="64">
        <f>IFERROR(X449*I449/H449,"0")</f>
        <v>106.81818181818181</v>
      </c>
      <c r="BN449" s="64">
        <f>IFERROR(Y449*I449/H449,"0")</f>
        <v>107.16</v>
      </c>
      <c r="BO449" s="64">
        <f>IFERROR(1/J449*(X449/H449),"0")</f>
        <v>0.18210955710955709</v>
      </c>
      <c r="BP449" s="64">
        <f>IFERROR(1/J449*(Y449/H449),"0")</f>
        <v>0.18269230769230771</v>
      </c>
    </row>
    <row r="450" spans="1:68" ht="16.5" hidden="1" customHeight="1" x14ac:dyDescent="0.25">
      <c r="A450" s="54" t="s">
        <v>697</v>
      </c>
      <c r="B450" s="54" t="s">
        <v>698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696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699</v>
      </c>
      <c r="B451" s="54" t="s">
        <v>700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696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72</v>
      </c>
      <c r="Q452" s="565"/>
      <c r="R452" s="565"/>
      <c r="S452" s="565"/>
      <c r="T452" s="565"/>
      <c r="U452" s="565"/>
      <c r="V452" s="566"/>
      <c r="W452" s="37" t="s">
        <v>73</v>
      </c>
      <c r="X452" s="559">
        <f>IFERROR(X449/H449,"0")+IFERROR(X450/H450,"0")+IFERROR(X451/H451,"0")</f>
        <v>18.939393939393938</v>
      </c>
      <c r="Y452" s="559">
        <f>IFERROR(Y449/H449,"0")+IFERROR(Y450/H450,"0")+IFERROR(Y451/H451,"0")</f>
        <v>19</v>
      </c>
      <c r="Z452" s="559">
        <f>IFERROR(IF(Z449="",0,Z449),"0")+IFERROR(IF(Z450="",0,Z450),"0")+IFERROR(IF(Z451="",0,Z451),"0")</f>
        <v>0.22724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72</v>
      </c>
      <c r="Q453" s="565"/>
      <c r="R453" s="565"/>
      <c r="S453" s="565"/>
      <c r="T453" s="565"/>
      <c r="U453" s="565"/>
      <c r="V453" s="566"/>
      <c r="W453" s="37" t="s">
        <v>70</v>
      </c>
      <c r="X453" s="559">
        <f>IFERROR(SUM(X449:X451),"0")</f>
        <v>100</v>
      </c>
      <c r="Y453" s="559">
        <f>IFERROR(SUM(Y449:Y451),"0")</f>
        <v>100.32000000000001</v>
      </c>
      <c r="Z453" s="37"/>
      <c r="AA453" s="560"/>
      <c r="AB453" s="560"/>
      <c r="AC453" s="560"/>
    </row>
    <row r="454" spans="1:68" ht="14.25" hidden="1" customHeight="1" x14ac:dyDescent="0.25">
      <c r="A454" s="581" t="s">
        <v>64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701</v>
      </c>
      <c r="B455" s="54" t="s">
        <v>702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70</v>
      </c>
      <c r="Y455" s="558">
        <f t="shared" ref="Y455:Y461" si="64">IFERROR(IF(X455="",0,CEILING((X455/$H455),1)*$H455),"")</f>
        <v>73.92</v>
      </c>
      <c r="Z455" s="36">
        <f>IFERROR(IF(Y455=0,"",ROUNDUP(Y455/H455,0)*0.01196),"")</f>
        <v>0.16744000000000001</v>
      </c>
      <c r="AA455" s="56"/>
      <c r="AB455" s="57"/>
      <c r="AC455" s="501" t="s">
        <v>703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74.772727272727266</v>
      </c>
      <c r="BN455" s="64">
        <f t="shared" ref="BN455:BN461" si="66">IFERROR(Y455*I455/H455,"0")</f>
        <v>78.959999999999994</v>
      </c>
      <c r="BO455" s="64">
        <f t="shared" ref="BO455:BO461" si="67">IFERROR(1/J455*(X455/H455),"0")</f>
        <v>0.12747668997668998</v>
      </c>
      <c r="BP455" s="64">
        <f t="shared" ref="BP455:BP461" si="68">IFERROR(1/J455*(Y455/H455),"0")</f>
        <v>0.13461538461538464</v>
      </c>
    </row>
    <row r="456" spans="1:68" ht="27" customHeight="1" x14ac:dyDescent="0.25">
      <c r="A456" s="54" t="s">
        <v>704</v>
      </c>
      <c r="B456" s="54" t="s">
        <v>705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40</v>
      </c>
      <c r="Y456" s="558">
        <f t="shared" si="64"/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si="65"/>
        <v>42.727272727272727</v>
      </c>
      <c r="BN456" s="64">
        <f t="shared" si="66"/>
        <v>45.12</v>
      </c>
      <c r="BO456" s="64">
        <f t="shared" si="67"/>
        <v>7.2843822843822847E-2</v>
      </c>
      <c r="BP456" s="64">
        <f t="shared" si="68"/>
        <v>7.6923076923076927E-2</v>
      </c>
    </row>
    <row r="457" spans="1:68" ht="27" customHeight="1" x14ac:dyDescent="0.25">
      <c r="A457" s="54" t="s">
        <v>707</v>
      </c>
      <c r="B457" s="54" t="s">
        <v>708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120</v>
      </c>
      <c r="Y457" s="558">
        <f t="shared" si="64"/>
        <v>121.44000000000001</v>
      </c>
      <c r="Z457" s="36">
        <f>IFERROR(IF(Y457=0,"",ROUNDUP(Y457/H457,0)*0.01196),"")</f>
        <v>0.27507999999999999</v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128.18181818181816</v>
      </c>
      <c r="BN457" s="64">
        <f t="shared" si="66"/>
        <v>129.72</v>
      </c>
      <c r="BO457" s="64">
        <f t="shared" si="67"/>
        <v>0.21853146853146854</v>
      </c>
      <c r="BP457" s="64">
        <f t="shared" si="68"/>
        <v>0.22115384615384617</v>
      </c>
    </row>
    <row r="458" spans="1:68" ht="27" hidden="1" customHeight="1" x14ac:dyDescent="0.25">
      <c r="A458" s="54" t="s">
        <v>710</v>
      </c>
      <c r="B458" s="54" t="s">
        <v>711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703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710</v>
      </c>
      <c r="B459" s="54" t="s">
        <v>712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42</v>
      </c>
      <c r="Y459" s="558">
        <f t="shared" si="64"/>
        <v>43.199999999999996</v>
      </c>
      <c r="Z459" s="36">
        <f>IFERROR(IF(Y459=0,"",ROUNDUP(Y459/H459,0)*0.00902),"")</f>
        <v>8.1180000000000002E-2</v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 t="shared" si="65"/>
        <v>60.637500000000003</v>
      </c>
      <c r="BN459" s="64">
        <f t="shared" si="66"/>
        <v>62.37</v>
      </c>
      <c r="BO459" s="64">
        <f t="shared" si="67"/>
        <v>6.6287878787878785E-2</v>
      </c>
      <c r="BP459" s="64">
        <f t="shared" si="68"/>
        <v>6.8181818181818177E-2</v>
      </c>
    </row>
    <row r="460" spans="1:68" ht="27" customHeight="1" x14ac:dyDescent="0.25">
      <c r="A460" s="54" t="s">
        <v>713</v>
      </c>
      <c r="B460" s="54" t="s">
        <v>714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48</v>
      </c>
      <c r="Y460" s="558">
        <f t="shared" si="64"/>
        <v>48</v>
      </c>
      <c r="Z460" s="36">
        <f>IFERROR(IF(Y460=0,"",ROUNDUP(Y460/H460,0)*0.00902),"")</f>
        <v>9.0200000000000002E-2</v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66.900000000000006</v>
      </c>
      <c r="BN460" s="64">
        <f t="shared" si="66"/>
        <v>66.900000000000006</v>
      </c>
      <c r="BO460" s="64">
        <f t="shared" si="67"/>
        <v>7.575757575757576E-2</v>
      </c>
      <c r="BP460" s="64">
        <f t="shared" si="68"/>
        <v>7.575757575757576E-2</v>
      </c>
    </row>
    <row r="461" spans="1:68" ht="27" customHeight="1" x14ac:dyDescent="0.25">
      <c r="A461" s="54" t="s">
        <v>715</v>
      </c>
      <c r="B461" s="54" t="s">
        <v>716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60</v>
      </c>
      <c r="Y461" s="558">
        <f t="shared" si="64"/>
        <v>62.4</v>
      </c>
      <c r="Z461" s="36">
        <f>IFERROR(IF(Y461=0,"",ROUNDUP(Y461/H461,0)*0.00902),"")</f>
        <v>0.11726</v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83.625000000000014</v>
      </c>
      <c r="BN461" s="64">
        <f t="shared" si="66"/>
        <v>86.970000000000013</v>
      </c>
      <c r="BO461" s="64">
        <f t="shared" si="67"/>
        <v>9.4696969696969696E-2</v>
      </c>
      <c r="BP461" s="64">
        <f t="shared" si="68"/>
        <v>9.8484848484848481E-2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72</v>
      </c>
      <c r="Q462" s="565"/>
      <c r="R462" s="565"/>
      <c r="S462" s="565"/>
      <c r="T462" s="565"/>
      <c r="U462" s="565"/>
      <c r="V462" s="566"/>
      <c r="W462" s="37" t="s">
        <v>73</v>
      </c>
      <c r="X462" s="559">
        <f>IFERROR(X455/H455,"0")+IFERROR(X456/H456,"0")+IFERROR(X457/H457,"0")+IFERROR(X458/H458,"0")+IFERROR(X459/H459,"0")+IFERROR(X460/H460,"0")+IFERROR(X461/H461,"0")</f>
        <v>74.810606060606062</v>
      </c>
      <c r="Y462" s="559">
        <f>IFERROR(Y455/H455,"0")+IFERROR(Y456/H456,"0")+IFERROR(Y457/H457,"0")+IFERROR(Y458/H458,"0")+IFERROR(Y459/H459,"0")+IFERROR(Y460/H460,"0")+IFERROR(Y461/H461,"0")</f>
        <v>77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0.82684000000000013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72</v>
      </c>
      <c r="Q463" s="565"/>
      <c r="R463" s="565"/>
      <c r="S463" s="565"/>
      <c r="T463" s="565"/>
      <c r="U463" s="565"/>
      <c r="V463" s="566"/>
      <c r="W463" s="37" t="s">
        <v>70</v>
      </c>
      <c r="X463" s="559">
        <f>IFERROR(SUM(X455:X461),"0")</f>
        <v>380</v>
      </c>
      <c r="Y463" s="559">
        <f>IFERROR(SUM(Y455:Y461),"0")</f>
        <v>391.2</v>
      </c>
      <c r="Z463" s="37"/>
      <c r="AA463" s="560"/>
      <c r="AB463" s="560"/>
      <c r="AC463" s="560"/>
    </row>
    <row r="464" spans="1:68" ht="14.25" hidden="1" customHeight="1" x14ac:dyDescent="0.25">
      <c r="A464" s="581" t="s">
        <v>74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717</v>
      </c>
      <c r="B465" s="54" t="s">
        <v>718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719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720</v>
      </c>
      <c r="B466" s="54" t="s">
        <v>721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723</v>
      </c>
      <c r="B467" s="54" t="s">
        <v>724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72</v>
      </c>
      <c r="Q468" s="565"/>
      <c r="R468" s="565"/>
      <c r="S468" s="565"/>
      <c r="T468" s="565"/>
      <c r="U468" s="565"/>
      <c r="V468" s="566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72</v>
      </c>
      <c r="Q469" s="565"/>
      <c r="R469" s="565"/>
      <c r="S469" s="565"/>
      <c r="T469" s="565"/>
      <c r="U469" s="565"/>
      <c r="V469" s="566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726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726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103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727</v>
      </c>
      <c r="B473" s="54" t="s">
        <v>728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43" t="s">
        <v>729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730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0" t="s">
        <v>733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2" t="s">
        <v>737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20</v>
      </c>
      <c r="Y475" s="558">
        <f>IFERROR(IF(X475="",0,CEILING((X475/$H475),1)*$H475),"")</f>
        <v>24</v>
      </c>
      <c r="Z475" s="36">
        <f>IFERROR(IF(Y475=0,"",ROUNDUP(Y475/H475,0)*0.01898),"")</f>
        <v>3.7960000000000001E-2</v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20.725000000000001</v>
      </c>
      <c r="BN475" s="64">
        <f>IFERROR(Y475*I475/H475,"0")</f>
        <v>24.87</v>
      </c>
      <c r="BO475" s="64">
        <f>IFERROR(1/J475*(X475/H475),"0")</f>
        <v>2.6041666666666668E-2</v>
      </c>
      <c r="BP475" s="64">
        <f>IFERROR(1/J475*(Y475/H475),"0")</f>
        <v>3.125E-2</v>
      </c>
    </row>
    <row r="476" spans="1:68" ht="27" hidden="1" customHeight="1" x14ac:dyDescent="0.25">
      <c r="A476" s="54" t="s">
        <v>739</v>
      </c>
      <c r="B476" s="54" t="s">
        <v>740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53" t="s">
        <v>741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730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72</v>
      </c>
      <c r="Q477" s="565"/>
      <c r="R477" s="565"/>
      <c r="S477" s="565"/>
      <c r="T477" s="565"/>
      <c r="U477" s="565"/>
      <c r="V477" s="566"/>
      <c r="W477" s="37" t="s">
        <v>73</v>
      </c>
      <c r="X477" s="559">
        <f>IFERROR(X473/H473,"0")+IFERROR(X474/H474,"0")+IFERROR(X475/H475,"0")+IFERROR(X476/H476,"0")</f>
        <v>1.6666666666666667</v>
      </c>
      <c r="Y477" s="559">
        <f>IFERROR(Y473/H473,"0")+IFERROR(Y474/H474,"0")+IFERROR(Y475/H475,"0")+IFERROR(Y476/H476,"0")</f>
        <v>2</v>
      </c>
      <c r="Z477" s="559">
        <f>IFERROR(IF(Z473="",0,Z473),"0")+IFERROR(IF(Z474="",0,Z474),"0")+IFERROR(IF(Z475="",0,Z475),"0")+IFERROR(IF(Z476="",0,Z476),"0")</f>
        <v>3.7960000000000001E-2</v>
      </c>
      <c r="AA477" s="560"/>
      <c r="AB477" s="560"/>
      <c r="AC477" s="560"/>
    </row>
    <row r="478" spans="1:68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72</v>
      </c>
      <c r="Q478" s="565"/>
      <c r="R478" s="565"/>
      <c r="S478" s="565"/>
      <c r="T478" s="565"/>
      <c r="U478" s="565"/>
      <c r="V478" s="566"/>
      <c r="W478" s="37" t="s">
        <v>70</v>
      </c>
      <c r="X478" s="559">
        <f>IFERROR(SUM(X473:X476),"0")</f>
        <v>20</v>
      </c>
      <c r="Y478" s="559">
        <f>IFERROR(SUM(Y473:Y476),"0")</f>
        <v>24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137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742</v>
      </c>
      <c r="B480" s="54" t="s">
        <v>743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97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35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750</v>
      </c>
      <c r="B482" s="54" t="s">
        <v>751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50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72</v>
      </c>
      <c r="Q483" s="565"/>
      <c r="R483" s="565"/>
      <c r="S483" s="565"/>
      <c r="T483" s="565"/>
      <c r="U483" s="565"/>
      <c r="V483" s="566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72</v>
      </c>
      <c r="Q484" s="565"/>
      <c r="R484" s="565"/>
      <c r="S484" s="565"/>
      <c r="T484" s="565"/>
      <c r="U484" s="565"/>
      <c r="V484" s="566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64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754</v>
      </c>
      <c r="B486" s="54" t="s">
        <v>755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3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758</v>
      </c>
      <c r="B487" s="54" t="s">
        <v>759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68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72</v>
      </c>
      <c r="Q488" s="565"/>
      <c r="R488" s="565"/>
      <c r="S488" s="565"/>
      <c r="T488" s="565"/>
      <c r="U488" s="565"/>
      <c r="V488" s="566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72</v>
      </c>
      <c r="Q489" s="565"/>
      <c r="R489" s="565"/>
      <c r="S489" s="565"/>
      <c r="T489" s="565"/>
      <c r="U489" s="565"/>
      <c r="V489" s="566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74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83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700</v>
      </c>
      <c r="Y491" s="558">
        <f>IFERROR(IF(X491="",0,CEILING((X491/$H491),1)*$H491),"")</f>
        <v>702</v>
      </c>
      <c r="Z491" s="36">
        <f>IFERROR(IF(Y491=0,"",ROUNDUP(Y491/H491,0)*0.01898),"")</f>
        <v>1.48044</v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740.36666666666667</v>
      </c>
      <c r="BN491" s="64">
        <f>IFERROR(Y491*I491/H491,"0")</f>
        <v>742.48199999999997</v>
      </c>
      <c r="BO491" s="64">
        <f>IFERROR(1/J491*(X491/H491),"0")</f>
        <v>1.2152777777777777</v>
      </c>
      <c r="BP491" s="64">
        <f>IFERROR(1/J491*(Y491/H491),"0")</f>
        <v>1.21875</v>
      </c>
    </row>
    <row r="492" spans="1:68" ht="27" hidden="1" customHeight="1" x14ac:dyDescent="0.25">
      <c r="A492" s="54" t="s">
        <v>766</v>
      </c>
      <c r="B492" s="54" t="s">
        <v>767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30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72</v>
      </c>
      <c r="Q493" s="565"/>
      <c r="R493" s="565"/>
      <c r="S493" s="565"/>
      <c r="T493" s="565"/>
      <c r="U493" s="565"/>
      <c r="V493" s="566"/>
      <c r="W493" s="37" t="s">
        <v>73</v>
      </c>
      <c r="X493" s="559">
        <f>IFERROR(X491/H491,"0")+IFERROR(X492/H492,"0")</f>
        <v>77.777777777777771</v>
      </c>
      <c r="Y493" s="559">
        <f>IFERROR(Y491/H491,"0")+IFERROR(Y492/H492,"0")</f>
        <v>78</v>
      </c>
      <c r="Z493" s="559">
        <f>IFERROR(IF(Z491="",0,Z491),"0")+IFERROR(IF(Z492="",0,Z492),"0")</f>
        <v>1.48044</v>
      </c>
      <c r="AA493" s="560"/>
      <c r="AB493" s="560"/>
      <c r="AC493" s="560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72</v>
      </c>
      <c r="Q494" s="565"/>
      <c r="R494" s="565"/>
      <c r="S494" s="565"/>
      <c r="T494" s="565"/>
      <c r="U494" s="565"/>
      <c r="V494" s="566"/>
      <c r="W494" s="37" t="s">
        <v>70</v>
      </c>
      <c r="X494" s="559">
        <f>IFERROR(SUM(X491:X492),"0")</f>
        <v>700</v>
      </c>
      <c r="Y494" s="559">
        <f>IFERROR(SUM(Y491:Y492),"0")</f>
        <v>702</v>
      </c>
      <c r="Z494" s="37"/>
      <c r="AA494" s="560"/>
      <c r="AB494" s="560"/>
      <c r="AC494" s="560"/>
    </row>
    <row r="495" spans="1:68" ht="14.25" hidden="1" customHeight="1" x14ac:dyDescent="0.25">
      <c r="A495" s="581" t="s">
        <v>172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769</v>
      </c>
      <c r="B496" s="54" t="s">
        <v>770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9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773</v>
      </c>
      <c r="B497" s="54" t="s">
        <v>774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7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72</v>
      </c>
      <c r="Q498" s="565"/>
      <c r="R498" s="565"/>
      <c r="S498" s="565"/>
      <c r="T498" s="565"/>
      <c r="U498" s="565"/>
      <c r="V498" s="566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72</v>
      </c>
      <c r="Q499" s="565"/>
      <c r="R499" s="565"/>
      <c r="S499" s="565"/>
      <c r="T499" s="565"/>
      <c r="U499" s="565"/>
      <c r="V499" s="566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777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137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778</v>
      </c>
      <c r="B502" s="54" t="s">
        <v>779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72</v>
      </c>
      <c r="Q503" s="565"/>
      <c r="R503" s="565"/>
      <c r="S503" s="565"/>
      <c r="T503" s="565"/>
      <c r="U503" s="565"/>
      <c r="V503" s="566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72</v>
      </c>
      <c r="Q504" s="565"/>
      <c r="R504" s="565"/>
      <c r="S504" s="565"/>
      <c r="T504" s="565"/>
      <c r="U504" s="565"/>
      <c r="V504" s="566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782</v>
      </c>
      <c r="Q505" s="599"/>
      <c r="R505" s="599"/>
      <c r="S505" s="599"/>
      <c r="T505" s="599"/>
      <c r="U505" s="599"/>
      <c r="V505" s="600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15990.150000000001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16144.87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783</v>
      </c>
      <c r="Q506" s="599"/>
      <c r="R506" s="599"/>
      <c r="S506" s="599"/>
      <c r="T506" s="599"/>
      <c r="U506" s="599"/>
      <c r="V506" s="600"/>
      <c r="W506" s="37" t="s">
        <v>70</v>
      </c>
      <c r="X506" s="559">
        <f>IFERROR(SUM(BM22:BM502),"0")</f>
        <v>17121.395684963183</v>
      </c>
      <c r="Y506" s="559">
        <f>IFERROR(SUM(BN22:BN502),"0")</f>
        <v>17285.918000000001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784</v>
      </c>
      <c r="Q507" s="599"/>
      <c r="R507" s="599"/>
      <c r="S507" s="599"/>
      <c r="T507" s="599"/>
      <c r="U507" s="599"/>
      <c r="V507" s="600"/>
      <c r="W507" s="37" t="s">
        <v>785</v>
      </c>
      <c r="X507" s="38">
        <f>ROUNDUP(SUM(BO22:BO502),0)</f>
        <v>30</v>
      </c>
      <c r="Y507" s="38">
        <f>ROUNDUP(SUM(BP22:BP502),0)</f>
        <v>30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786</v>
      </c>
      <c r="Q508" s="599"/>
      <c r="R508" s="599"/>
      <c r="S508" s="599"/>
      <c r="T508" s="599"/>
      <c r="U508" s="599"/>
      <c r="V508" s="600"/>
      <c r="W508" s="37" t="s">
        <v>70</v>
      </c>
      <c r="X508" s="559">
        <f>GrossWeightTotal+PalletQtyTotal*25</f>
        <v>17871.395684963183</v>
      </c>
      <c r="Y508" s="559">
        <f>GrossWeightTotalR+PalletQtyTotalR*25</f>
        <v>18035.918000000001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787</v>
      </c>
      <c r="Q509" s="599"/>
      <c r="R509" s="599"/>
      <c r="S509" s="599"/>
      <c r="T509" s="599"/>
      <c r="U509" s="599"/>
      <c r="V509" s="600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3843.9378988401968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3872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788</v>
      </c>
      <c r="Q510" s="599"/>
      <c r="R510" s="599"/>
      <c r="S510" s="599"/>
      <c r="T510" s="599"/>
      <c r="U510" s="599"/>
      <c r="V510" s="600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34.584240000000008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9" t="s">
        <v>101</v>
      </c>
      <c r="D512" s="713"/>
      <c r="E512" s="713"/>
      <c r="F512" s="713"/>
      <c r="G512" s="713"/>
      <c r="H512" s="604"/>
      <c r="I512" s="579" t="s">
        <v>258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546</v>
      </c>
      <c r="U512" s="604"/>
      <c r="V512" s="579" t="s">
        <v>601</v>
      </c>
      <c r="W512" s="713"/>
      <c r="X512" s="713"/>
      <c r="Y512" s="604"/>
      <c r="Z512" s="554" t="s">
        <v>657</v>
      </c>
      <c r="AA512" s="579" t="s">
        <v>726</v>
      </c>
      <c r="AB512" s="604"/>
      <c r="AC512" s="52"/>
      <c r="AF512" s="555"/>
    </row>
    <row r="513" spans="1:32" ht="14.25" customHeight="1" thickTop="1" x14ac:dyDescent="0.2">
      <c r="A513" s="588" t="s">
        <v>791</v>
      </c>
      <c r="B513" s="579" t="s">
        <v>63</v>
      </c>
      <c r="C513" s="579" t="s">
        <v>102</v>
      </c>
      <c r="D513" s="579" t="s">
        <v>119</v>
      </c>
      <c r="E513" s="579" t="s">
        <v>179</v>
      </c>
      <c r="F513" s="579" t="s">
        <v>201</v>
      </c>
      <c r="G513" s="579" t="s">
        <v>234</v>
      </c>
      <c r="H513" s="579" t="s">
        <v>101</v>
      </c>
      <c r="I513" s="579" t="s">
        <v>259</v>
      </c>
      <c r="J513" s="579" t="s">
        <v>299</v>
      </c>
      <c r="K513" s="579" t="s">
        <v>360</v>
      </c>
      <c r="L513" s="579" t="s">
        <v>400</v>
      </c>
      <c r="M513" s="579" t="s">
        <v>416</v>
      </c>
      <c r="N513" s="555"/>
      <c r="O513" s="579" t="s">
        <v>430</v>
      </c>
      <c r="P513" s="579" t="s">
        <v>440</v>
      </c>
      <c r="Q513" s="579" t="s">
        <v>447</v>
      </c>
      <c r="R513" s="579" t="s">
        <v>452</v>
      </c>
      <c r="S513" s="579" t="s">
        <v>536</v>
      </c>
      <c r="T513" s="579" t="s">
        <v>547</v>
      </c>
      <c r="U513" s="579" t="s">
        <v>581</v>
      </c>
      <c r="V513" s="579" t="s">
        <v>602</v>
      </c>
      <c r="W513" s="579" t="s">
        <v>634</v>
      </c>
      <c r="X513" s="579" t="s">
        <v>649</v>
      </c>
      <c r="Y513" s="579" t="s">
        <v>653</v>
      </c>
      <c r="Z513" s="579" t="s">
        <v>657</v>
      </c>
      <c r="AA513" s="579" t="s">
        <v>726</v>
      </c>
      <c r="AB513" s="579" t="s">
        <v>777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294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1079.0999999999999</v>
      </c>
      <c r="E515" s="46">
        <f>IFERROR(Y89*1,"0")+IFERROR(Y90*1,"0")+IFERROR(Y91*1,"0")+IFERROR(Y95*1,"0")+IFERROR(Y96*1,"0")+IFERROR(Y97*1,"0")+IFERROR(Y98*1,"0")+IFERROR(Y99*1,"0")</f>
        <v>2093.4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1416.6</v>
      </c>
      <c r="G515" s="46">
        <f>IFERROR(Y130*1,"0")+IFERROR(Y131*1,"0")+IFERROR(Y135*1,"0")+IFERROR(Y136*1,"0")+IFERROR(Y140*1,"0")+IFERROR(Y141*1,"0")</f>
        <v>150.72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912.2399999999999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2406.6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346.17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400.8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453.2</v>
      </c>
      <c r="S515" s="46">
        <f>IFERROR(Y336*1,"0")+IFERROR(Y337*1,"0")+IFERROR(Y338*1,"0")</f>
        <v>806.40000000000009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3824</v>
      </c>
      <c r="U515" s="46">
        <f>IFERROR(Y369*1,"0")+IFERROR(Y370*1,"0")+IFERROR(Y371*1,"0")+IFERROR(Y375*1,"0")+IFERROR(Y379*1,"0")+IFERROR(Y380*1,"0")+IFERROR(Y384*1,"0")</f>
        <v>99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123.9</v>
      </c>
      <c r="W515" s="46">
        <f>IFERROR(Y409*1,"0")+IFERROR(Y413*1,"0")+IFERROR(Y414*1,"0")+IFERROR(Y415*1,"0")+IFERROR(Y416*1,"0")</f>
        <v>21.3</v>
      </c>
      <c r="X515" s="46">
        <f>IFERROR(Y421*1,"0")</f>
        <v>60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931.44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726</v>
      </c>
      <c r="AB515" s="46">
        <f>IFERROR(Y502*1,"0")</f>
        <v>0</v>
      </c>
      <c r="AC515" s="52"/>
      <c r="AF515" s="555"/>
    </row>
  </sheetData>
  <sheetProtection algorithmName="SHA-512" hashValue="XCir/kODR4+atEBC49fE8tzyu1NVWHeh8sQ4lxe3BXGtNE8KBqBBu6TdEu4sgq8rgEvf9PYTY+F4PM5o+8SDWQ==" saltValue="L7Qusq4NEOu5fXJaBFXuX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0,00"/>
        <filter val="1 560,00"/>
        <filter val="1 700,00"/>
        <filter val="1,67"/>
        <filter val="10,00"/>
        <filter val="10,50"/>
        <filter val="100,00"/>
        <filter val="105,00"/>
        <filter val="110,00"/>
        <filter val="12,50"/>
        <filter val="120,00"/>
        <filter val="122,00"/>
        <filter val="122,50"/>
        <filter val="13,33"/>
        <filter val="14,00"/>
        <filter val="140,00"/>
        <filter val="15 990,15"/>
        <filter val="150,00"/>
        <filter val="156,30"/>
        <filter val="157,50"/>
        <filter val="16,67"/>
        <filter val="165,00"/>
        <filter val="166,67"/>
        <filter val="17 121,40"/>
        <filter val="17 871,40"/>
        <filter val="170,00"/>
        <filter val="18,94"/>
        <filter val="180,00"/>
        <filter val="19,80"/>
        <filter val="2,22"/>
        <filter val="2,75"/>
        <filter val="20,00"/>
        <filter val="20,50"/>
        <filter val="200,00"/>
        <filter val="201,33"/>
        <filter val="21,00"/>
        <filter val="232,72"/>
        <filter val="240,00"/>
        <filter val="25,00"/>
        <filter val="257,50"/>
        <filter val="267,90"/>
        <filter val="275,37"/>
        <filter val="280,00"/>
        <filter val="290,00"/>
        <filter val="297,50"/>
        <filter val="3 020,00"/>
        <filter val="3 843,94"/>
        <filter val="3,33"/>
        <filter val="3,50"/>
        <filter val="30"/>
        <filter val="30,40"/>
        <filter val="31,67"/>
        <filter val="315,00"/>
        <filter val="32,00"/>
        <filter val="320,00"/>
        <filter val="33,00"/>
        <filter val="34,00"/>
        <filter val="346,43"/>
        <filter val="35,00"/>
        <filter val="360,00"/>
        <filter val="380,00"/>
        <filter val="383,33"/>
        <filter val="40,00"/>
        <filter val="400,00"/>
        <filter val="42,00"/>
        <filter val="435,00"/>
        <filter val="44,00"/>
        <filter val="440,00"/>
        <filter val="45,00"/>
        <filter val="47,24"/>
        <filter val="48,00"/>
        <filter val="490,00"/>
        <filter val="495,00"/>
        <filter val="5,13"/>
        <filter val="5,56"/>
        <filter val="5,83"/>
        <filter val="50,00"/>
        <filter val="500,00"/>
        <filter val="51,67"/>
        <filter val="52,50"/>
        <filter val="520,00"/>
        <filter val="540,00"/>
        <filter val="550,00"/>
        <filter val="58,33"/>
        <filter val="6,00"/>
        <filter val="6,85"/>
        <filter val="60,00"/>
        <filter val="61,67"/>
        <filter val="64,63"/>
        <filter val="650,00"/>
        <filter val="66,00"/>
        <filter val="67,59"/>
        <filter val="7,00"/>
        <filter val="7,35"/>
        <filter val="7,78"/>
        <filter val="70,00"/>
        <filter val="700,00"/>
        <filter val="720,00"/>
        <filter val="74,81"/>
        <filter val="749,00"/>
        <filter val="76,00"/>
        <filter val="765,00"/>
        <filter val="77,00"/>
        <filter val="77,78"/>
        <filter val="80,00"/>
        <filter val="805,00"/>
        <filter val="877,50"/>
        <filter val="89,96"/>
        <filter val="895,00"/>
        <filter val="9,00"/>
        <filter val="90,00"/>
        <filter val="995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XJ4NM61BjpHg/qMVOVtTNAjvux73bh0kqMySVnFEt17eRn6QEj2ipOLsBwJalpiqilHRr0n1Ke8YdHtpolRABw==" saltValue="8HqUf+rwWfxBUBz5weJG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2025-08-07T11:04:45Z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