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ПОКОМ ЗПФ Сочи\"/>
    </mc:Choice>
  </mc:AlternateContent>
  <xr:revisionPtr revIDLastSave="0" documentId="13_ncr:1_{3000CAFC-79D6-49DD-A22A-B543707482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Sheet!$A$3:$AN$61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0" i="1" l="1"/>
  <c r="Q61" i="1"/>
  <c r="AJ61" i="1" s="1"/>
  <c r="Q59" i="1"/>
  <c r="AJ59" i="1" s="1"/>
  <c r="O59" i="1"/>
  <c r="V59" i="1" s="1"/>
  <c r="O60" i="1"/>
  <c r="V60" i="1" s="1"/>
  <c r="O61" i="1"/>
  <c r="V61" i="1" s="1"/>
  <c r="AJ60" i="1"/>
  <c r="AK60" i="1" s="1"/>
  <c r="AH60" i="1"/>
  <c r="AN60" i="1" l="1"/>
  <c r="R60" i="1"/>
  <c r="U60" i="1" s="1"/>
  <c r="AK61" i="1"/>
  <c r="AN61" i="1"/>
  <c r="R61" i="1"/>
  <c r="U61" i="1" s="1"/>
  <c r="AH61" i="1"/>
  <c r="AN59" i="1"/>
  <c r="AK59" i="1"/>
  <c r="R59" i="1"/>
  <c r="U59" i="1" s="1"/>
  <c r="AH59" i="1"/>
  <c r="Q57" i="1"/>
  <c r="Q54" i="1"/>
  <c r="Q53" i="1"/>
  <c r="Q52" i="1"/>
  <c r="Q51" i="1"/>
  <c r="Q49" i="1"/>
  <c r="Q48" i="1"/>
  <c r="Q47" i="1"/>
  <c r="Q45" i="1"/>
  <c r="Q43" i="1"/>
  <c r="Q42" i="1"/>
  <c r="Q40" i="1"/>
  <c r="Q39" i="1"/>
  <c r="Q36" i="1"/>
  <c r="Q35" i="1"/>
  <c r="Q34" i="1"/>
  <c r="Q33" i="1"/>
  <c r="Q30" i="1"/>
  <c r="Q29" i="1"/>
  <c r="Q28" i="1"/>
  <c r="Q26" i="1"/>
  <c r="Q24" i="1"/>
  <c r="Q21" i="1"/>
  <c r="Q20" i="1"/>
  <c r="Q19" i="1"/>
  <c r="Q18" i="1"/>
  <c r="Q16" i="1"/>
  <c r="Q15" i="1"/>
  <c r="Q14" i="1"/>
  <c r="Q9" i="1"/>
  <c r="Q8" i="1"/>
  <c r="Q56" i="1"/>
  <c r="Q13" i="1"/>
  <c r="Q11" i="1"/>
  <c r="F34" i="1" l="1"/>
  <c r="E34" i="1"/>
  <c r="F14" i="1"/>
  <c r="E14" i="1"/>
  <c r="F27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6" i="1"/>
  <c r="X5" i="1" l="1"/>
  <c r="W5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6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S5" i="1"/>
  <c r="N5" i="1"/>
  <c r="M5" i="1"/>
  <c r="L5" i="1"/>
  <c r="J5" i="1"/>
  <c r="F5" i="1"/>
  <c r="E5" i="1"/>
  <c r="V57" i="1" l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1" i="1"/>
  <c r="V19" i="1"/>
  <c r="V15" i="1"/>
  <c r="V13" i="1"/>
  <c r="V11" i="1"/>
  <c r="V9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0" i="1"/>
  <c r="V28" i="1"/>
  <c r="V26" i="1"/>
  <c r="V24" i="1"/>
  <c r="V22" i="1"/>
  <c r="V20" i="1"/>
  <c r="V18" i="1"/>
  <c r="V16" i="1"/>
  <c r="V14" i="1"/>
  <c r="V12" i="1"/>
  <c r="V10" i="1"/>
  <c r="V8" i="1"/>
  <c r="U6" i="1"/>
  <c r="V6" i="1"/>
  <c r="V23" i="1"/>
  <c r="U23" i="1"/>
  <c r="V17" i="1"/>
  <c r="U17" i="1"/>
  <c r="V7" i="1"/>
  <c r="U7" i="1"/>
  <c r="V32" i="1"/>
  <c r="U32" i="1"/>
  <c r="O5" i="1"/>
  <c r="K5" i="1"/>
  <c r="AH8" i="1" l="1"/>
  <c r="AJ8" i="1"/>
  <c r="Q5" i="1"/>
  <c r="AH10" i="1"/>
  <c r="AJ10" i="1"/>
  <c r="AH12" i="1"/>
  <c r="AJ12" i="1"/>
  <c r="AH14" i="1"/>
  <c r="AJ14" i="1"/>
  <c r="AH16" i="1"/>
  <c r="AJ16" i="1"/>
  <c r="AJ18" i="1"/>
  <c r="AH18" i="1"/>
  <c r="AJ20" i="1"/>
  <c r="AH20" i="1"/>
  <c r="AJ22" i="1"/>
  <c r="AH22" i="1"/>
  <c r="AH24" i="1"/>
  <c r="AJ24" i="1"/>
  <c r="AH26" i="1"/>
  <c r="AJ26" i="1"/>
  <c r="AH28" i="1"/>
  <c r="AJ28" i="1"/>
  <c r="AH30" i="1"/>
  <c r="AJ30" i="1"/>
  <c r="AJ34" i="1"/>
  <c r="AH34" i="1"/>
  <c r="AJ36" i="1"/>
  <c r="AH36" i="1"/>
  <c r="AJ38" i="1"/>
  <c r="AH38" i="1"/>
  <c r="AJ40" i="1"/>
  <c r="AH40" i="1"/>
  <c r="AJ42" i="1"/>
  <c r="AH42" i="1"/>
  <c r="AJ44" i="1"/>
  <c r="AH44" i="1"/>
  <c r="AJ46" i="1"/>
  <c r="AH46" i="1"/>
  <c r="AJ48" i="1"/>
  <c r="AH48" i="1"/>
  <c r="AJ50" i="1"/>
  <c r="AH50" i="1"/>
  <c r="AJ52" i="1"/>
  <c r="AH52" i="1"/>
  <c r="AJ54" i="1"/>
  <c r="AH54" i="1"/>
  <c r="AJ56" i="1"/>
  <c r="AH56" i="1"/>
  <c r="AJ58" i="1"/>
  <c r="AH58" i="1"/>
  <c r="AH9" i="1"/>
  <c r="AJ9" i="1"/>
  <c r="AH11" i="1"/>
  <c r="AJ11" i="1"/>
  <c r="AH13" i="1"/>
  <c r="AJ13" i="1"/>
  <c r="AH15" i="1"/>
  <c r="AJ15" i="1"/>
  <c r="AJ19" i="1"/>
  <c r="AH19" i="1"/>
  <c r="AJ21" i="1"/>
  <c r="AH21" i="1"/>
  <c r="AH25" i="1"/>
  <c r="AJ25" i="1"/>
  <c r="AH27" i="1"/>
  <c r="AJ27" i="1"/>
  <c r="AH29" i="1"/>
  <c r="AJ29" i="1"/>
  <c r="AH31" i="1"/>
  <c r="AJ31" i="1"/>
  <c r="AJ33" i="1"/>
  <c r="AH33" i="1"/>
  <c r="AJ35" i="1"/>
  <c r="AH35" i="1"/>
  <c r="AJ37" i="1"/>
  <c r="AH37" i="1"/>
  <c r="AJ39" i="1"/>
  <c r="AH39" i="1"/>
  <c r="AJ41" i="1"/>
  <c r="AH41" i="1"/>
  <c r="AJ43" i="1"/>
  <c r="AH43" i="1"/>
  <c r="AJ45" i="1"/>
  <c r="AH45" i="1"/>
  <c r="AJ47" i="1"/>
  <c r="AH47" i="1"/>
  <c r="AJ49" i="1"/>
  <c r="AH49" i="1"/>
  <c r="AJ51" i="1"/>
  <c r="AH51" i="1"/>
  <c r="AJ53" i="1"/>
  <c r="AH53" i="1"/>
  <c r="AJ55" i="1"/>
  <c r="AH55" i="1"/>
  <c r="AJ57" i="1"/>
  <c r="AH57" i="1"/>
  <c r="AN31" i="1" l="1"/>
  <c r="R31" i="1"/>
  <c r="U31" i="1" s="1"/>
  <c r="AK31" i="1"/>
  <c r="AN29" i="1"/>
  <c r="R29" i="1"/>
  <c r="U29" i="1" s="1"/>
  <c r="AK29" i="1"/>
  <c r="AN27" i="1"/>
  <c r="R27" i="1"/>
  <c r="U27" i="1" s="1"/>
  <c r="AK27" i="1"/>
  <c r="AN25" i="1"/>
  <c r="R25" i="1"/>
  <c r="U25" i="1" s="1"/>
  <c r="AK25" i="1"/>
  <c r="AN15" i="1"/>
  <c r="R15" i="1"/>
  <c r="U15" i="1" s="1"/>
  <c r="AK15" i="1"/>
  <c r="AN13" i="1"/>
  <c r="R13" i="1"/>
  <c r="U13" i="1" s="1"/>
  <c r="AK13" i="1"/>
  <c r="AN11" i="1"/>
  <c r="R11" i="1"/>
  <c r="U11" i="1" s="1"/>
  <c r="AK11" i="1"/>
  <c r="AN9" i="1"/>
  <c r="AK9" i="1"/>
  <c r="R9" i="1"/>
  <c r="U9" i="1" s="1"/>
  <c r="AN30" i="1"/>
  <c r="R30" i="1"/>
  <c r="U30" i="1" s="1"/>
  <c r="AK30" i="1"/>
  <c r="AN28" i="1"/>
  <c r="R28" i="1"/>
  <c r="U28" i="1" s="1"/>
  <c r="AK28" i="1"/>
  <c r="AN26" i="1"/>
  <c r="R26" i="1"/>
  <c r="U26" i="1" s="1"/>
  <c r="AK26" i="1"/>
  <c r="AN24" i="1"/>
  <c r="R24" i="1"/>
  <c r="U24" i="1" s="1"/>
  <c r="AK24" i="1"/>
  <c r="AN16" i="1"/>
  <c r="R16" i="1"/>
  <c r="U16" i="1" s="1"/>
  <c r="AK16" i="1"/>
  <c r="AN14" i="1"/>
  <c r="R14" i="1"/>
  <c r="U14" i="1" s="1"/>
  <c r="AK14" i="1"/>
  <c r="AN12" i="1"/>
  <c r="R12" i="1"/>
  <c r="U12" i="1" s="1"/>
  <c r="AK12" i="1"/>
  <c r="AN10" i="1"/>
  <c r="R10" i="1"/>
  <c r="U10" i="1" s="1"/>
  <c r="AK10" i="1"/>
  <c r="AH5" i="1"/>
  <c r="AK57" i="1"/>
  <c r="R57" i="1"/>
  <c r="U57" i="1" s="1"/>
  <c r="AN57" i="1"/>
  <c r="AK55" i="1"/>
  <c r="R55" i="1"/>
  <c r="U55" i="1" s="1"/>
  <c r="AN55" i="1"/>
  <c r="AK53" i="1"/>
  <c r="R53" i="1"/>
  <c r="U53" i="1" s="1"/>
  <c r="AN53" i="1"/>
  <c r="AN51" i="1"/>
  <c r="R51" i="1"/>
  <c r="U51" i="1" s="1"/>
  <c r="AK51" i="1"/>
  <c r="AN49" i="1"/>
  <c r="R49" i="1"/>
  <c r="U49" i="1" s="1"/>
  <c r="AK49" i="1"/>
  <c r="AN47" i="1"/>
  <c r="R47" i="1"/>
  <c r="U47" i="1" s="1"/>
  <c r="AK47" i="1"/>
  <c r="AN45" i="1"/>
  <c r="R45" i="1"/>
  <c r="U45" i="1" s="1"/>
  <c r="AK45" i="1"/>
  <c r="AN43" i="1"/>
  <c r="R43" i="1"/>
  <c r="U43" i="1" s="1"/>
  <c r="AK43" i="1"/>
  <c r="AN41" i="1"/>
  <c r="R41" i="1"/>
  <c r="U41" i="1" s="1"/>
  <c r="AK41" i="1"/>
  <c r="AN39" i="1"/>
  <c r="R39" i="1"/>
  <c r="U39" i="1" s="1"/>
  <c r="AK39" i="1"/>
  <c r="AN37" i="1"/>
  <c r="R37" i="1"/>
  <c r="U37" i="1" s="1"/>
  <c r="AK37" i="1"/>
  <c r="AK35" i="1"/>
  <c r="R35" i="1"/>
  <c r="U35" i="1" s="1"/>
  <c r="AN35" i="1"/>
  <c r="AK33" i="1"/>
  <c r="R33" i="1"/>
  <c r="U33" i="1" s="1"/>
  <c r="AN33" i="1"/>
  <c r="AK21" i="1"/>
  <c r="R21" i="1"/>
  <c r="U21" i="1" s="1"/>
  <c r="AN21" i="1"/>
  <c r="AK19" i="1"/>
  <c r="R19" i="1"/>
  <c r="U19" i="1" s="1"/>
  <c r="AN19" i="1"/>
  <c r="R58" i="1"/>
  <c r="U58" i="1" s="1"/>
  <c r="AN58" i="1"/>
  <c r="AK58" i="1"/>
  <c r="AK56" i="1"/>
  <c r="R56" i="1"/>
  <c r="U56" i="1" s="1"/>
  <c r="AN56" i="1"/>
  <c r="AK54" i="1"/>
  <c r="R54" i="1"/>
  <c r="U54" i="1" s="1"/>
  <c r="AN54" i="1"/>
  <c r="AK52" i="1"/>
  <c r="R52" i="1"/>
  <c r="U52" i="1" s="1"/>
  <c r="AN52" i="1"/>
  <c r="AN50" i="1"/>
  <c r="R50" i="1"/>
  <c r="U50" i="1" s="1"/>
  <c r="AK50" i="1"/>
  <c r="AN48" i="1"/>
  <c r="R48" i="1"/>
  <c r="U48" i="1" s="1"/>
  <c r="AK48" i="1"/>
  <c r="AN46" i="1"/>
  <c r="R46" i="1"/>
  <c r="U46" i="1" s="1"/>
  <c r="AK46" i="1"/>
  <c r="AN44" i="1"/>
  <c r="R44" i="1"/>
  <c r="U44" i="1" s="1"/>
  <c r="AK44" i="1"/>
  <c r="AN42" i="1"/>
  <c r="R42" i="1"/>
  <c r="U42" i="1" s="1"/>
  <c r="AK42" i="1"/>
  <c r="AN40" i="1"/>
  <c r="R40" i="1"/>
  <c r="U40" i="1" s="1"/>
  <c r="AK40" i="1"/>
  <c r="AN38" i="1"/>
  <c r="R38" i="1"/>
  <c r="U38" i="1" s="1"/>
  <c r="AK38" i="1"/>
  <c r="AK36" i="1"/>
  <c r="R36" i="1"/>
  <c r="U36" i="1" s="1"/>
  <c r="AN36" i="1"/>
  <c r="AK34" i="1"/>
  <c r="R34" i="1"/>
  <c r="U34" i="1" s="1"/>
  <c r="AN34" i="1"/>
  <c r="AK22" i="1"/>
  <c r="R22" i="1"/>
  <c r="U22" i="1" s="1"/>
  <c r="AN22" i="1"/>
  <c r="AK20" i="1"/>
  <c r="R20" i="1"/>
  <c r="U20" i="1" s="1"/>
  <c r="AN20" i="1"/>
  <c r="AK18" i="1"/>
  <c r="R18" i="1"/>
  <c r="U18" i="1" s="1"/>
  <c r="AN18" i="1"/>
  <c r="AN8" i="1"/>
  <c r="R8" i="1"/>
  <c r="AJ5" i="1"/>
  <c r="AK8" i="1"/>
  <c r="AN5" i="1" l="1"/>
  <c r="AK5" i="1"/>
  <c r="U8" i="1"/>
  <c r="R5" i="1"/>
</calcChain>
</file>

<file path=xl/sharedStrings.xml><?xml version="1.0" encoding="utf-8"?>
<sst xmlns="http://schemas.openxmlformats.org/spreadsheetml/2006/main" count="277" uniqueCount="120">
  <si>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</si>
  <si>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</si>
  <si>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</si>
  <si>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</si>
  <si>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</si>
  <si>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</si>
  <si>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</si>
  <si>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</si>
  <si>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</si>
  <si>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</si>
  <si>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</si>
  <si>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</si>
  <si>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</si>
  <si>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</si>
  <si>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</si>
  <si>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</si>
  <si>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</si>
  <si>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</si>
  <si>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</si>
  <si>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</si>
  <si>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</si>
  <si>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</si>
  <si>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</si>
  <si>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</si>
  <si>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</si>
  <si>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</si>
  <si>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</si>
  <si>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</si>
  <si>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</si>
  <si>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</si>
  <si>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</si>
  <si>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16,06,</t>
  </si>
  <si>
    <t>08,04,</t>
  </si>
  <si>
    <t>27,03,</t>
  </si>
  <si>
    <t>20,03,</t>
  </si>
  <si>
    <t>13,03,</t>
  </si>
  <si>
    <t>06,03,</t>
  </si>
  <si>
    <t>27,02,</t>
  </si>
  <si>
    <t>20,02,</t>
  </si>
  <si>
    <t>05,02,</t>
  </si>
  <si>
    <t>шт</t>
  </si>
  <si>
    <t>бонус</t>
  </si>
  <si>
    <t>БОНУС_Готовые чебупели сочные с мясом ТМ Горячая штучка  0,3кг зам    ПОКОМ</t>
  </si>
  <si>
    <t>БОНУС_Пельмени Бульмени с говядиной и свининой ТМ Горячая штучка. флоу-пак сфера 0,7 кг ПОКОМ</t>
  </si>
  <si>
    <t>в матрице</t>
  </si>
  <si>
    <t>новинка (согласовал Химич)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</si>
  <si>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</si>
  <si>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</si>
  <si>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</si>
  <si>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</si>
  <si>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продажи!!!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</si>
  <si>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</si>
  <si>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</si>
  <si>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</si>
  <si>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</si>
  <si>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</si>
  <si>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</si>
  <si>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</si>
  <si>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</si>
  <si>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</si>
  <si>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</si>
  <si>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</si>
  <si>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</si>
  <si>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</si>
  <si>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</si>
  <si>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</si>
  <si>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</si>
  <si>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</si>
  <si>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</si>
  <si>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</si>
  <si>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</si>
  <si>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</si>
  <si>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</si>
  <si>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</si>
  <si>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</si>
  <si>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</si>
  <si>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</si>
  <si>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</si>
  <si>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</si>
  <si>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</si>
  <si>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есть ли потребность???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</si>
  <si>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</si>
  <si>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</si>
  <si>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</si>
  <si>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</si>
  <si>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</si>
  <si>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</si>
  <si>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</si>
  <si>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</si>
  <si>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</si>
  <si>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</si>
  <si>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</si>
  <si>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</si>
  <si>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</si>
  <si>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</si>
  <si>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</si>
  <si>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</si>
  <si>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</si>
  <si>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</si>
  <si>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</si>
  <si>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</si>
  <si>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 в матрице</t>
  </si>
  <si>
    <t>09,06,</t>
  </si>
  <si>
    <t>02,06,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</si>
  <si>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дубль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</si>
  <si>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есть дубль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</si>
  <si>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</si>
  <si>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t>продвижение</t>
  </si>
  <si>
    <t>ув про</t>
  </si>
  <si>
    <t xml:space="preserve">не продаются </t>
  </si>
  <si>
    <t>итого</t>
  </si>
  <si>
    <t>17,06,25 филиал обнулил</t>
  </si>
  <si>
    <t>нет потребности</t>
  </si>
  <si>
    <t>Наггетсы «Хрустящие с сочной курочкой» Фикс.вес 0,23 ТМ «Стародворье»</t>
  </si>
  <si>
    <t>Снеки «ЖАР-ладушки с мясом» Фикс.вес 0,2 ТМ «Стародворье»</t>
  </si>
  <si>
    <t>Пельмени «Мясные с говядиной» Фикс.вес 1 сфера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</si>
  <si>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</si>
  <si>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t>19,06,</t>
  </si>
  <si>
    <t>ротация на 0,24 (заказали)</t>
  </si>
  <si>
    <t>ротация на 0,2 (Химич 17,06,25 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</si>
</sst>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5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4" fontId="7" fillId="8" borderId="2" xfId="1" applyNumberFormat="1" applyFont="1" applyFill="1" applyBorder="1"/>
    <xf numFmtId="164" fontId="7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3,06,25-09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27,05,25-02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03.06.2025 - 09.06.2025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50.316000000000003</v>
          </cell>
          <cell r="F7">
            <v>50.316000000000003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38.526000000000003</v>
          </cell>
          <cell r="F8">
            <v>38.526000000000003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114</v>
          </cell>
          <cell r="F9">
            <v>285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88.65</v>
          </cell>
          <cell r="F10">
            <v>197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70.2</v>
          </cell>
          <cell r="F11">
            <v>156</v>
          </cell>
        </row>
        <row r="12">
          <cell r="A12" t="str">
            <v xml:space="preserve"> 043  Ветчина Нежная ТМ Особый рецепт, п/а, 0,4кг    ПОКОМ</v>
          </cell>
          <cell r="D12">
            <v>1.2</v>
          </cell>
          <cell r="F12">
            <v>3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2.89</v>
          </cell>
          <cell r="F13">
            <v>17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9</v>
          </cell>
          <cell r="F14">
            <v>30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0.4</v>
          </cell>
          <cell r="F15">
            <v>1</v>
          </cell>
        </row>
        <row r="16">
          <cell r="A16" t="str">
            <v xml:space="preserve"> 079  Колбаса Сервелат Кремлевский,  0.35 кг, ПОКОМ</v>
          </cell>
          <cell r="D16">
            <v>0.35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5.27</v>
          </cell>
          <cell r="F17">
            <v>31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0.7</v>
          </cell>
          <cell r="F18">
            <v>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1.05</v>
          </cell>
          <cell r="F19">
            <v>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0.35</v>
          </cell>
          <cell r="F20">
            <v>1</v>
          </cell>
        </row>
        <row r="21">
          <cell r="A21" t="str">
            <v xml:space="preserve"> 201  Ветчина Нежная ТМ Особый рецепт, (2,5кг), ПОКОМ</v>
          </cell>
          <cell r="D21">
            <v>265.69799999999998</v>
          </cell>
          <cell r="F21">
            <v>265.69799999999998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49.776000000000003</v>
          </cell>
          <cell r="F22">
            <v>49.776000000000003</v>
          </cell>
        </row>
        <row r="23">
          <cell r="A23" t="str">
            <v xml:space="preserve"> 240  Колбаса Салями охотничья, ВЕС. ПОКОМ</v>
          </cell>
          <cell r="D23">
            <v>0.78300000000000003</v>
          </cell>
          <cell r="F23">
            <v>0.78300000000000003</v>
          </cell>
        </row>
        <row r="24">
          <cell r="A24" t="str">
            <v xml:space="preserve"> 244  Колбаса Сервелат Кремлевский, ВЕС. ПОКОМ</v>
          </cell>
          <cell r="D24">
            <v>404.65899999999999</v>
          </cell>
          <cell r="F24">
            <v>404.65899999999999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D25">
            <v>13.163</v>
          </cell>
          <cell r="F25">
            <v>13.163</v>
          </cell>
        </row>
        <row r="26">
          <cell r="A26" t="str">
            <v xml:space="preserve"> 253  Сосиски Ганноверские   ПОКОМ</v>
          </cell>
          <cell r="D26">
            <v>433.75400000000002</v>
          </cell>
          <cell r="F26">
            <v>433.75400000000002</v>
          </cell>
        </row>
        <row r="27">
          <cell r="A27" t="str">
            <v xml:space="preserve"> 272  Колбаса Сервелат Филедворский, фиброуз, в/у 0,35 кг срез,  ПОКОМ</v>
          </cell>
          <cell r="D27">
            <v>8.0500000000000007</v>
          </cell>
          <cell r="F27">
            <v>23</v>
          </cell>
        </row>
        <row r="28">
          <cell r="A28" t="str">
            <v xml:space="preserve"> 273  Сосиски Сочинки с сочной грудинкой, МГС 0.4кг,   ПОКОМ</v>
          </cell>
          <cell r="D28">
            <v>54.8</v>
          </cell>
          <cell r="F28">
            <v>137</v>
          </cell>
        </row>
        <row r="29">
          <cell r="A29" t="str">
            <v xml:space="preserve"> 276  Колбаса Сливушка ТМ Вязанка в оболочке полиамид 0,45 кг  ПОКОМ</v>
          </cell>
          <cell r="D29">
            <v>81.45</v>
          </cell>
          <cell r="F29">
            <v>181</v>
          </cell>
        </row>
        <row r="30">
          <cell r="A30" t="str">
            <v xml:space="preserve"> 278  Сосиски Сочинки с сочным окороком, МГС 0.4кг,   ПОКОМ</v>
          </cell>
          <cell r="D30">
            <v>54.4</v>
          </cell>
          <cell r="F30">
            <v>136</v>
          </cell>
        </row>
        <row r="31">
          <cell r="A31" t="str">
            <v xml:space="preserve"> 279  Колбаса Докторский гарант, Вязанка вектор, 0,4 кг.  ПОКОМ</v>
          </cell>
          <cell r="D31">
            <v>66</v>
          </cell>
          <cell r="F31">
            <v>165</v>
          </cell>
        </row>
        <row r="32">
          <cell r="A32" t="str">
            <v xml:space="preserve"> 285  Паштет печеночный со слив.маслом ТМ Стародворье ламистер 0,1 кг  ПОКОМ</v>
          </cell>
          <cell r="D32">
            <v>5.8</v>
          </cell>
          <cell r="F32">
            <v>58</v>
          </cell>
        </row>
        <row r="33">
          <cell r="A33" t="str">
            <v xml:space="preserve"> 296  Колбаса Мясорубская с рубленой грудинкой 0,35кг срез ТМ Стародворье  ПОКОМ</v>
          </cell>
          <cell r="D33">
            <v>29.75</v>
          </cell>
          <cell r="F33">
            <v>85</v>
          </cell>
        </row>
        <row r="34">
          <cell r="A34" t="str">
            <v xml:space="preserve"> 301  Сосиски Сочинки по-баварски с сыром,  0.4кг, ТМ Стародворье  ПОКОМ</v>
          </cell>
          <cell r="D34">
            <v>6</v>
          </cell>
          <cell r="F34">
            <v>15</v>
          </cell>
        </row>
        <row r="35">
          <cell r="A35" t="str">
            <v xml:space="preserve"> 302  Сосиски Сочинки по-баварски,  0.4кг, ТМ Стародворье  ПОКОМ</v>
          </cell>
          <cell r="D35">
            <v>5.2</v>
          </cell>
          <cell r="F35">
            <v>13</v>
          </cell>
        </row>
        <row r="36">
          <cell r="A36" t="str">
            <v xml:space="preserve"> 307  Колбаса Сервелат Мясорубский с мелкорубленным окороком 0,35 кг срез ТМ Стародворье   Поком</v>
          </cell>
          <cell r="D36">
            <v>23.45</v>
          </cell>
          <cell r="F36">
            <v>67</v>
          </cell>
        </row>
        <row r="37">
          <cell r="A37" t="str">
            <v xml:space="preserve"> 312  Ветчина Филейская ВЕС ТМ  Вязанка ТС Столичная  ПОКОМ</v>
          </cell>
          <cell r="D37">
            <v>307.53899999999999</v>
          </cell>
          <cell r="F37">
            <v>307.53899999999999</v>
          </cell>
        </row>
        <row r="38">
          <cell r="A38" t="str">
            <v xml:space="preserve"> 315  Колбаса вареная Молокуша ТМ Вязанка ВЕС, ПОКОМ</v>
          </cell>
          <cell r="D38">
            <v>13.04</v>
          </cell>
          <cell r="F38">
            <v>13.04</v>
          </cell>
        </row>
        <row r="39">
          <cell r="A39" t="str">
            <v xml:space="preserve"> 317 Колбаса Сервелат Рижский ТМ Зареченские, ВЕС  ПОКОМ</v>
          </cell>
          <cell r="D39">
            <v>116.693</v>
          </cell>
          <cell r="F39">
            <v>116.693</v>
          </cell>
        </row>
        <row r="40">
          <cell r="A40" t="str">
            <v xml:space="preserve"> 319  Колбаса вареная Филейская ТМ Вязанка ТС Классическая, 0,45 кг. ПОКОМ</v>
          </cell>
          <cell r="D40">
            <v>72.45</v>
          </cell>
          <cell r="F40">
            <v>161</v>
          </cell>
        </row>
        <row r="41">
          <cell r="A41" t="str">
            <v xml:space="preserve"> 322  Колбаса вареная Молокуша 0,45кг ТМ Вязанка  ПОКОМ</v>
          </cell>
          <cell r="D41">
            <v>89.55</v>
          </cell>
          <cell r="F41">
            <v>199</v>
          </cell>
        </row>
        <row r="42">
          <cell r="A42" t="str">
            <v xml:space="preserve"> 324  Ветчина Филейская ТМ Вязанка Столичная 0,45 кг ПОКОМ</v>
          </cell>
          <cell r="D42">
            <v>60.3</v>
          </cell>
          <cell r="F42">
            <v>134</v>
          </cell>
        </row>
        <row r="43">
          <cell r="A43" t="str">
            <v xml:space="preserve"> 328  Сардельки Сочинки Стародворье ТМ  0,4 кг ПОКОМ</v>
          </cell>
          <cell r="D43">
            <v>7.2</v>
          </cell>
          <cell r="F43">
            <v>18</v>
          </cell>
        </row>
        <row r="44">
          <cell r="A44" t="str">
            <v xml:space="preserve"> 330  Колбаса вареная Филейская ТМ Вязанка ТС Классическая ВЕС  ПОКОМ</v>
          </cell>
          <cell r="D44">
            <v>35.426000000000002</v>
          </cell>
          <cell r="F44">
            <v>35.426000000000002</v>
          </cell>
        </row>
        <row r="45">
          <cell r="A45" t="str">
            <v xml:space="preserve"> 334  Паштет Любительский ТМ Стародворье ламистер 0,1 кг  ПОКОМ</v>
          </cell>
          <cell r="D45">
            <v>4.2</v>
          </cell>
          <cell r="F45">
            <v>42</v>
          </cell>
        </row>
        <row r="46">
          <cell r="A46" t="str">
            <v xml:space="preserve"> 344  Колбаса Сочинка по-европейски с сочной грудинкой ТМ Стародворье, ВЕС ПОКОМ</v>
          </cell>
          <cell r="D46">
            <v>11.269</v>
          </cell>
          <cell r="F46">
            <v>11.269</v>
          </cell>
        </row>
        <row r="47">
          <cell r="A47" t="str">
            <v xml:space="preserve"> 345  Колбаса Сочинка по-фински с сочным окроком ТМ Стародворье ВЕС ПОКОМ</v>
          </cell>
          <cell r="D47">
            <v>18.64</v>
          </cell>
          <cell r="F47">
            <v>18.64</v>
          </cell>
        </row>
        <row r="48">
          <cell r="A48" t="str">
            <v xml:space="preserve"> 353  Колбаса Салями запеченная ТМ Стародворье ТС Дугушка. 0,6 кг ПОКОМ</v>
          </cell>
          <cell r="D48">
            <v>4.2</v>
          </cell>
          <cell r="F48">
            <v>7</v>
          </cell>
        </row>
        <row r="49">
          <cell r="A49" t="str">
            <v xml:space="preserve"> 354  Колбаса Рубленая запеченная ТМ Стародворье,ТС Дугушка  0,6 кг ПОКОМ</v>
          </cell>
          <cell r="D49">
            <v>8.4</v>
          </cell>
          <cell r="F49">
            <v>14</v>
          </cell>
        </row>
        <row r="50">
          <cell r="A50" t="str">
            <v xml:space="preserve"> 355  Колбаса Сервелат запеченный ТМ Стародворье ТС Дугушка. 0,6 кг. ПОКОМ</v>
          </cell>
          <cell r="D50">
            <v>4.8</v>
          </cell>
          <cell r="F50">
            <v>8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D51">
            <v>8.4</v>
          </cell>
          <cell r="F51">
            <v>14</v>
          </cell>
        </row>
        <row r="52">
          <cell r="A52" t="str">
            <v xml:space="preserve"> 387  Колбаса вареная Мусульманская Халяль ТМ Вязанка, 0,4 кг ПОКОМ</v>
          </cell>
          <cell r="D52">
            <v>23.2</v>
          </cell>
          <cell r="F52">
            <v>58</v>
          </cell>
        </row>
        <row r="53">
          <cell r="A53" t="str">
            <v xml:space="preserve"> 388  Сосиски Восточные Халяль ТМ Вязанка 0,33 кг АК. ПОКОМ</v>
          </cell>
          <cell r="D53">
            <v>16.829999999999998</v>
          </cell>
          <cell r="F53">
            <v>51</v>
          </cell>
        </row>
        <row r="54">
          <cell r="A54" t="str">
            <v xml:space="preserve"> 394 Колбаса полукопченая Аль-Ислами халяль ТМ Вязанка оболочка фиброуз в в/у 0,35 кг  ПОКОМ</v>
          </cell>
          <cell r="D54">
            <v>11.2</v>
          </cell>
          <cell r="F54">
            <v>32</v>
          </cell>
        </row>
        <row r="55">
          <cell r="A55" t="str">
            <v xml:space="preserve"> 410  Сосиски Баварские с сыром ТМ Стародворье 0,35 кг. ПОКОМ</v>
          </cell>
          <cell r="D55">
            <v>16.100000000000001</v>
          </cell>
          <cell r="F55">
            <v>46</v>
          </cell>
        </row>
        <row r="56">
          <cell r="A56" t="str">
            <v xml:space="preserve"> 412  Сосиски Баварские ТМ Стародворье 0,35 кг ПОКОМ</v>
          </cell>
          <cell r="D56">
            <v>28.7</v>
          </cell>
          <cell r="F56">
            <v>82</v>
          </cell>
        </row>
        <row r="57">
          <cell r="A57" t="str">
            <v xml:space="preserve"> 413  Ветчина Сливушка с индейкой ТМ Вязанка  0,3 кг. ПОКОМ</v>
          </cell>
          <cell r="D57">
            <v>4.8</v>
          </cell>
          <cell r="F57">
            <v>16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D58">
            <v>32.319000000000003</v>
          </cell>
          <cell r="F58">
            <v>32.319000000000003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D59">
            <v>214.221</v>
          </cell>
          <cell r="F59">
            <v>214.221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D60">
            <v>59.098999999999997</v>
          </cell>
          <cell r="F60">
            <v>59.098999999999997</v>
          </cell>
        </row>
        <row r="61">
          <cell r="A61" t="str">
            <v xml:space="preserve"> 462  Колбаса Со шпиком ТМ Особый рецепт в оболочке полиамид 0,5 кг. ПОКОМ</v>
          </cell>
          <cell r="D61">
            <v>2</v>
          </cell>
          <cell r="F61">
            <v>4</v>
          </cell>
        </row>
        <row r="62">
          <cell r="A62" t="str">
            <v xml:space="preserve"> 466  Сосиски Ганноверские в оболочке амицел в модиф. газовой среде 0,5 кг ТМ Стародворье. ПОКОМ</v>
          </cell>
          <cell r="D62">
            <v>24</v>
          </cell>
          <cell r="F62">
            <v>48</v>
          </cell>
        </row>
        <row r="63">
          <cell r="A63" t="str">
            <v xml:space="preserve"> 467  Колбаса Филейная 0,5кг ТМ Особый рецепт  ПОКОМ</v>
          </cell>
          <cell r="D63">
            <v>4</v>
          </cell>
          <cell r="F63">
            <v>8</v>
          </cell>
        </row>
        <row r="64">
          <cell r="A64" t="str">
            <v xml:space="preserve"> 495  Колбаса Сочинка по-европейски с сочной грудинкой 0,3кг ТМ Стародворье  ПОКОМ</v>
          </cell>
          <cell r="D64">
            <v>21.6</v>
          </cell>
          <cell r="F64">
            <v>72</v>
          </cell>
        </row>
        <row r="65">
          <cell r="A65" t="str">
            <v xml:space="preserve"> 496  Колбаса Сочинка по-фински с сочным окроком 0,3кг ТМ Стародворье  ПОКОМ</v>
          </cell>
          <cell r="D65">
            <v>14.7</v>
          </cell>
          <cell r="F65">
            <v>49</v>
          </cell>
        </row>
        <row r="66">
          <cell r="A66" t="str">
            <v xml:space="preserve"> 519  Грудинка 0,12 кг нарезка ТМ Стародворье  ПОКОМ</v>
          </cell>
          <cell r="D66">
            <v>4.4400000000000004</v>
          </cell>
          <cell r="F66">
            <v>37</v>
          </cell>
        </row>
        <row r="67">
          <cell r="A67" t="str">
            <v xml:space="preserve"> 520  Колбаса Мраморная ТМ Стародворье в вакуумной упаковке 0,07 кг нарезка  ПОКОМ</v>
          </cell>
          <cell r="D67">
            <v>5.39</v>
          </cell>
          <cell r="F67">
            <v>77</v>
          </cell>
        </row>
        <row r="68">
          <cell r="A68" t="str">
            <v xml:space="preserve"> 521  Бекон ТМ Стародворье в вакуумной упаковке 0,12кг нарезка  ПОКОМ</v>
          </cell>
          <cell r="D68">
            <v>3.84</v>
          </cell>
          <cell r="F68">
            <v>32</v>
          </cell>
        </row>
        <row r="69">
          <cell r="A69" t="str">
            <v xml:space="preserve"> 525  Колбаса Фуэт нарезка 0,07кг ТМ Стародворье  ПОКОМ</v>
          </cell>
          <cell r="D69">
            <v>3.29</v>
          </cell>
          <cell r="F69">
            <v>47</v>
          </cell>
        </row>
        <row r="70">
          <cell r="A70" t="str">
            <v xml:space="preserve"> 526  Корейка вяленая выдержанная нарезка 0,05кг ТМ Стародворье  ПОКОМ</v>
          </cell>
          <cell r="D70">
            <v>1.75</v>
          </cell>
          <cell r="F70">
            <v>35</v>
          </cell>
        </row>
        <row r="71">
          <cell r="A71" t="str">
            <v xml:space="preserve"> 527  Окорок Прошутто выдержанный нарезка 0,055кг ТМ Стародворье  ПОКОМ</v>
          </cell>
          <cell r="D71">
            <v>3.355</v>
          </cell>
          <cell r="F71">
            <v>61</v>
          </cell>
        </row>
        <row r="72">
          <cell r="A72" t="str">
            <v xml:space="preserve"> 529  Бекон выдержанный нарезка 0,055кг ТМ Стародворье  ПОКОМ</v>
          </cell>
          <cell r="D72">
            <v>2.0350000000000001</v>
          </cell>
          <cell r="F72">
            <v>37</v>
          </cell>
        </row>
        <row r="73">
          <cell r="A73" t="str">
            <v xml:space="preserve"> 530  Окорок Хамон выдержанный нарезка 0,055кг ТМ Стародворье  ПОКОМ</v>
          </cell>
          <cell r="D73">
            <v>3.1349999999999998</v>
          </cell>
          <cell r="F73">
            <v>57</v>
          </cell>
        </row>
        <row r="74">
          <cell r="A74" t="str">
            <v>БОНУС_ 307  Колбаса Сервелат Мясорубский с мелкорубленным окороком 0,35 кг срез ТМ Стародворье</v>
          </cell>
          <cell r="D74">
            <v>6.3</v>
          </cell>
          <cell r="F74">
            <v>18</v>
          </cell>
        </row>
        <row r="75">
          <cell r="A75" t="str">
            <v>БОНУС_ 319  Колбаса вареная Филейская ТМ Вязанка ТС Классическая, 0,45 кг. ПОКОМ</v>
          </cell>
          <cell r="D75">
            <v>83.25</v>
          </cell>
          <cell r="F75">
            <v>185</v>
          </cell>
        </row>
        <row r="76">
          <cell r="A76" t="str">
            <v>БОНУС_ 412  Сосиски Баварские ТМ Стародворье 0,35 кг ПОКОМ</v>
          </cell>
          <cell r="D76">
            <v>41.3</v>
          </cell>
          <cell r="F76">
            <v>118</v>
          </cell>
        </row>
        <row r="77">
          <cell r="A77" t="str">
            <v>БОНУС_Готовые чебупели сочные с мясом ТМ Горячая штучка  0,3кг зам    ПОКОМ</v>
          </cell>
          <cell r="D77">
            <v>24.6</v>
          </cell>
          <cell r="F77">
            <v>82</v>
          </cell>
        </row>
        <row r="78">
          <cell r="A78" t="str">
            <v>БОНУС_Колбаса Докторская Особая ТМ Особый рецепт, ВЕС  ПОКОМ</v>
          </cell>
          <cell r="D78">
            <v>12.433999999999999</v>
          </cell>
          <cell r="F78">
            <v>12.433999999999999</v>
          </cell>
        </row>
        <row r="79">
          <cell r="A79" t="str">
            <v>БОНУС_Пельмени Бульмени с говядиной и свининой ТМ Горячая штучка. флоу-пак сфера 0,7 кг ПОКОМ</v>
          </cell>
          <cell r="D79">
            <v>41.3</v>
          </cell>
          <cell r="F79">
            <v>59</v>
          </cell>
        </row>
        <row r="80">
          <cell r="A80" t="str">
            <v>Готовые бельмеши сочные с мясом ТМ Горячая штучка 0,3кг зам  ПОКОМ</v>
          </cell>
          <cell r="D80">
            <v>4.5</v>
          </cell>
          <cell r="F80">
            <v>15</v>
          </cell>
        </row>
        <row r="81">
          <cell r="A81" t="str">
            <v>Готовые чебупели острые с мясом Горячая штучка 0,3 кг зам  ПОКОМ</v>
          </cell>
          <cell r="D81">
            <v>20.7</v>
          </cell>
          <cell r="F81">
            <v>69</v>
          </cell>
        </row>
        <row r="82">
          <cell r="A82" t="str">
            <v>Готовые чебупели с ветчиной и сыром Горячая штучка 0,3кг зам  ПОКОМ</v>
          </cell>
          <cell r="D82">
            <v>30</v>
          </cell>
          <cell r="F82">
            <v>100</v>
          </cell>
        </row>
        <row r="83">
          <cell r="A83" t="str">
            <v>Готовые чебупели с мясом ТМ Горячая штучка Без свинины 0,3 кг ПОКОМ</v>
          </cell>
          <cell r="D83">
            <v>6.9</v>
          </cell>
          <cell r="F83">
            <v>23</v>
          </cell>
        </row>
        <row r="84">
          <cell r="A84" t="str">
            <v>Готовые чебупели сочные с мясом ТМ Горячая штучка  0,3кг зам  ПОКОМ</v>
          </cell>
          <cell r="D84">
            <v>14.1</v>
          </cell>
          <cell r="F84">
            <v>47</v>
          </cell>
        </row>
        <row r="85">
          <cell r="A85" t="str">
            <v>Готовые чебуреки с мясом ТМ Горячая штучка 0,09 кг флоу-пак ПОКОМ</v>
          </cell>
          <cell r="D85">
            <v>14.31</v>
          </cell>
          <cell r="F85">
            <v>159</v>
          </cell>
        </row>
        <row r="86">
          <cell r="A86" t="str">
            <v>Готовые чебуреки со свининой и говядиной Гор.шт.0,36 кг зам.  ПОКОМ</v>
          </cell>
          <cell r="D86">
            <v>16.559999999999999</v>
          </cell>
          <cell r="F86">
            <v>46</v>
          </cell>
        </row>
        <row r="87">
          <cell r="A87" t="str">
            <v>Круггетсы с сырным соусом ТМ Горячая штучка 0,25 кг зам  ПОКОМ</v>
          </cell>
          <cell r="D87">
            <v>13.25</v>
          </cell>
          <cell r="F87">
            <v>53</v>
          </cell>
        </row>
        <row r="88">
          <cell r="A88" t="str">
            <v>Круггетсы сочные ТМ Горячая штучка ТС Круггетсы 0,25 кг зам  ПОКОМ</v>
          </cell>
          <cell r="D88">
            <v>8.75</v>
          </cell>
          <cell r="F88">
            <v>35</v>
          </cell>
        </row>
        <row r="89">
          <cell r="A89" t="str">
            <v>Наггетсы из печи 0,25кг ТМ Вязанка ТС Няняггетсы Сливушки замор.  ПОКОМ</v>
          </cell>
          <cell r="D89">
            <v>12.5</v>
          </cell>
          <cell r="F89">
            <v>50</v>
          </cell>
        </row>
        <row r="90">
          <cell r="A90" t="str">
            <v>Наггетсы Нагетосы Сочная курочка в хрустящей панировке ТМ Горячая штучка 0,25 кг зам  ПОКОМ</v>
          </cell>
          <cell r="D90">
            <v>12.5</v>
          </cell>
          <cell r="F90">
            <v>50</v>
          </cell>
        </row>
        <row r="91">
          <cell r="A91" t="str">
            <v>Наггетсы Нагетосы Сочная курочка ТМ Горячая штучка 0,25 кг зам  ПОКОМ</v>
          </cell>
          <cell r="D91">
            <v>22.75</v>
          </cell>
          <cell r="F91">
            <v>91</v>
          </cell>
        </row>
        <row r="92">
          <cell r="A92" t="str">
            <v>Наггетсы с индейкой 0,25кг ТМ Вязанка ТС Няняггетсы Сливушки НД2 замор.  ПОКОМ</v>
          </cell>
          <cell r="D92">
            <v>7.25</v>
          </cell>
          <cell r="F92">
            <v>29</v>
          </cell>
        </row>
        <row r="93">
          <cell r="A93" t="str">
            <v>Наггетсы с куриным филе и сыром ТМ Вязанка 0,25 кг ПОКОМ</v>
          </cell>
          <cell r="D93">
            <v>5.75</v>
          </cell>
          <cell r="F93">
            <v>23</v>
          </cell>
        </row>
        <row r="94">
          <cell r="A94" t="str">
            <v>Наггетсы Хрустящие ТМ Зареченские. ВЕС ПОКОМ</v>
          </cell>
          <cell r="D94">
            <v>6</v>
          </cell>
          <cell r="F94">
            <v>6</v>
          </cell>
        </row>
        <row r="95">
          <cell r="A95" t="str">
            <v>Пекерсы с индейкой в сливочном соусе ТМ Горячая штучка 0,25 кг зам  ПОКОМ</v>
          </cell>
          <cell r="D95">
            <v>13.5</v>
          </cell>
          <cell r="F95">
            <v>54</v>
          </cell>
        </row>
        <row r="96">
          <cell r="A96" t="str">
            <v>Пельмени Бигбули #МЕГАВКУСИЩЕ с сочной грудинкой ТМ Горячая штучка 0,4 кг. ПОКОМ</v>
          </cell>
          <cell r="D96">
            <v>5.2</v>
          </cell>
          <cell r="F96">
            <v>13</v>
          </cell>
        </row>
        <row r="97">
          <cell r="A97" t="str">
            <v>Пельмени Бигбули #МЕГАВКУСИЩЕ с сочной грудинкой ТМ Горячая штучка 0,7 кг. ПОКОМ</v>
          </cell>
          <cell r="D97">
            <v>3.5</v>
          </cell>
          <cell r="F97">
            <v>5</v>
          </cell>
        </row>
        <row r="98">
          <cell r="A98" t="str">
            <v>Пельмени Бигбули с мясом ТМ Горячая штучка. флоу-пак сфера 0,4 кг. ПОКОМ</v>
          </cell>
          <cell r="D98">
            <v>6.4</v>
          </cell>
          <cell r="F98">
            <v>16</v>
          </cell>
        </row>
        <row r="99">
          <cell r="A99" t="str">
            <v>Пельмени Бигбули с мясом ТМ Горячая штучка. флоу-пак сфера 0,7 кг ПОКОМ</v>
          </cell>
          <cell r="D99">
            <v>1.4</v>
          </cell>
          <cell r="F99">
            <v>2</v>
          </cell>
        </row>
        <row r="100">
          <cell r="A100" t="str">
            <v>Пельмени Бульмени с говядиной и свининой ТМ Горячая штучка. флоу-пак сфера 0,4 кг ПОКОМ</v>
          </cell>
          <cell r="D100">
            <v>44</v>
          </cell>
          <cell r="F100">
            <v>110</v>
          </cell>
        </row>
        <row r="101">
          <cell r="A101" t="str">
            <v>Пельмени Бульмени с говядиной и свининой ТМ Горячая штучка. флоу-пак сфера 0,7 кг ПОКОМ</v>
          </cell>
          <cell r="D101">
            <v>42.7</v>
          </cell>
          <cell r="F101">
            <v>61</v>
          </cell>
        </row>
        <row r="102">
          <cell r="A102" t="str">
            <v>Пельмени Бульмени со сливочным маслом ТМ Горячая штучка. флоу-пак сфера 0,4 кг. ПОКОМ</v>
          </cell>
          <cell r="D102">
            <v>29.6</v>
          </cell>
          <cell r="F102">
            <v>74</v>
          </cell>
        </row>
        <row r="103">
          <cell r="A103" t="str">
            <v>Пельмени Бульмени со сливочным маслом ТМ Горячая штучка.флоу-пак сфера 0,7 кг. ПОКОМ</v>
          </cell>
          <cell r="D103">
            <v>44.8</v>
          </cell>
          <cell r="F103">
            <v>64</v>
          </cell>
        </row>
        <row r="104">
          <cell r="A104" t="str">
            <v>Пельмени Бульмени хрустящие с мясом 0,22 кг ТМ Горячая штучка  ПОКОМ</v>
          </cell>
          <cell r="D104">
            <v>16.940000000000001</v>
          </cell>
          <cell r="F104">
            <v>77</v>
          </cell>
        </row>
        <row r="105">
          <cell r="A105" t="str">
            <v>Пельмени Медвежьи ушки с фермерскими сливками 0,4 кг. ТМ Стародворье ПОКОМ</v>
          </cell>
          <cell r="D105">
            <v>1.2</v>
          </cell>
          <cell r="F105">
            <v>3</v>
          </cell>
        </row>
        <row r="106">
          <cell r="A106" t="str">
            <v>Пельмени Медвежьи ушки с фермерскими сливками 0,7кг  ПОКОМ</v>
          </cell>
          <cell r="D106">
            <v>2.1</v>
          </cell>
          <cell r="F106">
            <v>3</v>
          </cell>
        </row>
        <row r="107">
          <cell r="A107" t="str">
            <v>Пельмени Отборные из свинины и говядины 0,9 кг ТМ Стародворье ТС Медвежье ушко  ПОКОМ</v>
          </cell>
          <cell r="D107">
            <v>3.6</v>
          </cell>
          <cell r="F107">
            <v>4</v>
          </cell>
        </row>
        <row r="108">
          <cell r="A108" t="str">
            <v>Пельмени Отборные с говядиной 0,43 кг ТМ Стародворье ТС Медвежье ушко</v>
          </cell>
          <cell r="D108">
            <v>9.4600000000000009</v>
          </cell>
          <cell r="F108">
            <v>22</v>
          </cell>
        </row>
        <row r="109">
          <cell r="A109" t="str">
            <v>Пельмени Отборные с говядиной 0,9 кг НОВА ТМ Стародворье ТС Медвежье ушко  ПОКОМ</v>
          </cell>
          <cell r="D109">
            <v>5.4</v>
          </cell>
          <cell r="F109">
            <v>6</v>
          </cell>
        </row>
        <row r="110">
          <cell r="A110" t="str">
            <v>Пельмени Отборные с говядиной и свининой 0,43 кг ТМ Стародворье ТС Медвежье ушко</v>
          </cell>
          <cell r="D110">
            <v>7.74</v>
          </cell>
          <cell r="F110">
            <v>18</v>
          </cell>
        </row>
        <row r="111">
          <cell r="A111" t="str">
            <v>Хот-догстер ТМ Горячая штучка ТС Хот-Догстер флоу-пак 0,09 кг. ПОКОМ</v>
          </cell>
          <cell r="D111">
            <v>17.100000000000001</v>
          </cell>
          <cell r="F111">
            <v>190</v>
          </cell>
        </row>
        <row r="112">
          <cell r="A112" t="str">
            <v>Хотстеры ТМ Горячая штучка ТС Хотстеры 0,25 кг зам  ПОКОМ</v>
          </cell>
          <cell r="D112">
            <v>34.75</v>
          </cell>
          <cell r="F112">
            <v>139</v>
          </cell>
        </row>
        <row r="113">
          <cell r="A113" t="str">
            <v>Хрустящие крылышки острые к пиву ТМ Горячая штучка 0,3кг зам  ПОКОМ</v>
          </cell>
          <cell r="D113">
            <v>18</v>
          </cell>
          <cell r="F113">
            <v>60</v>
          </cell>
        </row>
        <row r="114">
          <cell r="A114" t="str">
            <v>Хрустящие крылышки ТМ Горячая штучка 0,3 кг зам  ПОКОМ</v>
          </cell>
          <cell r="D114">
            <v>15.3</v>
          </cell>
          <cell r="F114">
            <v>51</v>
          </cell>
        </row>
        <row r="115">
          <cell r="A115" t="str">
            <v>Хрустящие крылышки ТМ Зареченские ТС Зареченские продукты. ВЕС ПОКОМ</v>
          </cell>
          <cell r="D115">
            <v>1.8</v>
          </cell>
          <cell r="F115">
            <v>1.8</v>
          </cell>
        </row>
        <row r="116">
          <cell r="A116" t="str">
            <v>Чебупели Курочка гриль ТМ Горячая штучка, 0,3 кг зам  ПОКОМ</v>
          </cell>
          <cell r="D116">
            <v>196.2</v>
          </cell>
          <cell r="F116">
            <v>654</v>
          </cell>
        </row>
        <row r="117">
          <cell r="A117" t="str">
            <v>Чебупицца курочка по-итальянски Горячая штучка 0,25 кг зам  ПОКОМ</v>
          </cell>
          <cell r="D117">
            <v>39</v>
          </cell>
          <cell r="F117">
            <v>156</v>
          </cell>
        </row>
        <row r="118">
          <cell r="A118" t="str">
            <v>Чебупицца Пепперони ТМ Горячая штучка ТС Чебупицца 0.25кг зам  ПОКОМ</v>
          </cell>
          <cell r="D118">
            <v>56.75</v>
          </cell>
          <cell r="F118">
            <v>227</v>
          </cell>
        </row>
        <row r="119">
          <cell r="A119" t="str">
            <v>Чебуреки Мясные вес 2,7  ПОКОМ</v>
          </cell>
          <cell r="D119">
            <v>8.1</v>
          </cell>
          <cell r="F119">
            <v>8.1</v>
          </cell>
        </row>
        <row r="120">
          <cell r="A120" t="str">
            <v>Чебуречище ТМ Горячая штучка .0,14 кг зам. ПОКОМ</v>
          </cell>
          <cell r="D120">
            <v>11.34</v>
          </cell>
          <cell r="F120">
            <v>81</v>
          </cell>
        </row>
        <row r="121">
          <cell r="A121" t="str">
            <v>Итого</v>
          </cell>
          <cell r="D121">
            <v>4188.63</v>
          </cell>
          <cell r="F121">
            <v>8488.2549999999992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27.05.2025 - 02.06.2025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Вес</v>
          </cell>
          <cell r="E6">
            <v>0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33.598999999999997</v>
          </cell>
          <cell r="E7">
            <v>0</v>
          </cell>
          <cell r="F7">
            <v>33.598999999999997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0</v>
          </cell>
          <cell r="C8">
            <v>0</v>
          </cell>
          <cell r="D8">
            <v>35.5</v>
          </cell>
          <cell r="E8">
            <v>0</v>
          </cell>
          <cell r="F8">
            <v>35.5</v>
          </cell>
        </row>
        <row r="9">
          <cell r="A9" t="str">
            <v xml:space="preserve"> 023  Колбаса Докторская ГОСТ, Вязанка вектор, 0,4 кг, ПОКОМ</v>
          </cell>
          <cell r="B9">
            <v>0</v>
          </cell>
          <cell r="C9">
            <v>0</v>
          </cell>
          <cell r="D9">
            <v>79.599999999999994</v>
          </cell>
          <cell r="E9">
            <v>0</v>
          </cell>
          <cell r="F9">
            <v>199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>
            <v>0</v>
          </cell>
          <cell r="C10">
            <v>0</v>
          </cell>
          <cell r="D10">
            <v>72.900000000000006</v>
          </cell>
          <cell r="E10">
            <v>0</v>
          </cell>
          <cell r="F10">
            <v>162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>
            <v>0</v>
          </cell>
          <cell r="C11">
            <v>0</v>
          </cell>
          <cell r="D11">
            <v>67.05</v>
          </cell>
          <cell r="E11">
            <v>0</v>
          </cell>
          <cell r="F11">
            <v>149</v>
          </cell>
        </row>
        <row r="12">
          <cell r="A12" t="str">
            <v xml:space="preserve"> 043  Ветчина Нежная ТМ Особый рецепт, п/а, 0,4кг    ПОКОМ</v>
          </cell>
          <cell r="B12">
            <v>0</v>
          </cell>
          <cell r="C12">
            <v>0</v>
          </cell>
          <cell r="D12">
            <v>1.6</v>
          </cell>
          <cell r="E12">
            <v>0</v>
          </cell>
          <cell r="F12">
            <v>4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B13">
            <v>0</v>
          </cell>
          <cell r="C13">
            <v>0</v>
          </cell>
          <cell r="D13">
            <v>3.23</v>
          </cell>
          <cell r="E13">
            <v>0</v>
          </cell>
          <cell r="F13">
            <v>19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10</v>
          </cell>
        </row>
        <row r="15">
          <cell r="A15" t="str">
            <v xml:space="preserve"> 079  Колбаса Сервелат Кремлевский,  0.35 кг, ПОКОМ</v>
          </cell>
          <cell r="B15">
            <v>0</v>
          </cell>
          <cell r="C15">
            <v>0</v>
          </cell>
          <cell r="D15">
            <v>7.35</v>
          </cell>
          <cell r="E15">
            <v>0</v>
          </cell>
          <cell r="F15">
            <v>21</v>
          </cell>
        </row>
        <row r="16">
          <cell r="A16" t="str">
            <v xml:space="preserve"> 083  Колбаса Швейцарская 0,17 кг., ШТ., сырокопченая   ПОКОМ</v>
          </cell>
          <cell r="B16">
            <v>0</v>
          </cell>
          <cell r="C16">
            <v>0</v>
          </cell>
          <cell r="D16">
            <v>3.23</v>
          </cell>
          <cell r="E16">
            <v>0</v>
          </cell>
          <cell r="F16">
            <v>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>
            <v>0</v>
          </cell>
          <cell r="C17">
            <v>0</v>
          </cell>
          <cell r="D17">
            <v>0.7</v>
          </cell>
          <cell r="E17">
            <v>0</v>
          </cell>
          <cell r="F17">
            <v>2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B18">
            <v>0</v>
          </cell>
          <cell r="C18">
            <v>0</v>
          </cell>
          <cell r="D18">
            <v>0.35</v>
          </cell>
          <cell r="E18">
            <v>0</v>
          </cell>
          <cell r="F18">
            <v>1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B19">
            <v>0</v>
          </cell>
          <cell r="C19">
            <v>0</v>
          </cell>
          <cell r="D19">
            <v>1.05</v>
          </cell>
          <cell r="E19">
            <v>0</v>
          </cell>
          <cell r="F19">
            <v>3</v>
          </cell>
        </row>
        <row r="20">
          <cell r="A20" t="str">
            <v xml:space="preserve"> 201  Ветчина Нежная ТМ Особый рецепт, (2,5кг), ПОКОМ</v>
          </cell>
          <cell r="B20">
            <v>0</v>
          </cell>
          <cell r="C20">
            <v>0</v>
          </cell>
          <cell r="D20">
            <v>263.488</v>
          </cell>
          <cell r="E20">
            <v>0</v>
          </cell>
          <cell r="F20">
            <v>263.488</v>
          </cell>
        </row>
        <row r="21">
          <cell r="A21" t="str">
            <v xml:space="preserve"> 219  Колбаса Докторская Особая ТМ Особый рецепт, ВЕС  ПОКОМ</v>
          </cell>
          <cell r="B21">
            <v>0</v>
          </cell>
          <cell r="C21">
            <v>0</v>
          </cell>
          <cell r="D21">
            <v>12.513</v>
          </cell>
          <cell r="E21">
            <v>0</v>
          </cell>
          <cell r="F21">
            <v>12.513</v>
          </cell>
        </row>
        <row r="22">
          <cell r="A22" t="str">
            <v xml:space="preserve"> 240  Колбаса Салями охотничья, ВЕС. ПОКОМ</v>
          </cell>
          <cell r="B22">
            <v>0</v>
          </cell>
          <cell r="C22">
            <v>0</v>
          </cell>
          <cell r="D22">
            <v>0.39</v>
          </cell>
          <cell r="E22">
            <v>0</v>
          </cell>
          <cell r="F22">
            <v>0.39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>
            <v>0</v>
          </cell>
          <cell r="C23">
            <v>0</v>
          </cell>
          <cell r="D23">
            <v>9.2880000000000003</v>
          </cell>
          <cell r="E23">
            <v>0</v>
          </cell>
          <cell r="F23">
            <v>9.2880000000000003</v>
          </cell>
        </row>
        <row r="24">
          <cell r="A24" t="str">
            <v xml:space="preserve"> 253  Сосиски Ганноверские   ПОКОМ</v>
          </cell>
          <cell r="B24">
            <v>0</v>
          </cell>
          <cell r="C24">
            <v>0</v>
          </cell>
          <cell r="D24">
            <v>358.25099999999998</v>
          </cell>
          <cell r="E24">
            <v>0</v>
          </cell>
          <cell r="F24">
            <v>358.25099999999998</v>
          </cell>
        </row>
        <row r="25">
          <cell r="A25" t="str">
            <v xml:space="preserve"> 272  Колбаса Сервелат Филедворский, фиброуз, в/у 0,35 кг срез,  ПОКОМ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 xml:space="preserve"> 273  Сосиски Сочинки с сочной грудинкой, МГС 0.4кг,   ПОКОМ</v>
          </cell>
          <cell r="B26">
            <v>0</v>
          </cell>
          <cell r="C26">
            <v>0</v>
          </cell>
          <cell r="D26">
            <v>59.2</v>
          </cell>
          <cell r="E26">
            <v>0</v>
          </cell>
          <cell r="F26">
            <v>148</v>
          </cell>
        </row>
        <row r="27">
          <cell r="A27" t="str">
            <v xml:space="preserve"> 276  Колбаса Сливушка ТМ Вязанка в оболочке полиамид 0,45 кг  ПОКОМ</v>
          </cell>
          <cell r="B27">
            <v>0</v>
          </cell>
          <cell r="C27">
            <v>0</v>
          </cell>
          <cell r="D27">
            <v>70.2</v>
          </cell>
          <cell r="E27">
            <v>0</v>
          </cell>
          <cell r="F27">
            <v>156</v>
          </cell>
        </row>
        <row r="28">
          <cell r="A28" t="str">
            <v xml:space="preserve"> 278  Сосиски Сочинки с сочным окороком, МГС 0.4кг,   ПОКОМ</v>
          </cell>
          <cell r="B28">
            <v>0</v>
          </cell>
          <cell r="C28">
            <v>0</v>
          </cell>
          <cell r="D28">
            <v>61.6</v>
          </cell>
          <cell r="E28">
            <v>0</v>
          </cell>
          <cell r="F28">
            <v>154</v>
          </cell>
        </row>
        <row r="29">
          <cell r="A29" t="str">
            <v xml:space="preserve"> 279  Колбаса Докторский гарант, Вязанка вектор, 0,4 кг.  ПОКОМ</v>
          </cell>
          <cell r="B29">
            <v>0</v>
          </cell>
          <cell r="C29">
            <v>0</v>
          </cell>
          <cell r="D29">
            <v>54.8</v>
          </cell>
          <cell r="E29">
            <v>0</v>
          </cell>
          <cell r="F29">
            <v>137</v>
          </cell>
        </row>
        <row r="30">
          <cell r="A30" t="str">
            <v xml:space="preserve"> 285  Паштет печеночный со слив.маслом ТМ Стародворье ламистер 0,1 кг  ПОКОМ</v>
          </cell>
          <cell r="B30">
            <v>0</v>
          </cell>
          <cell r="C30">
            <v>0</v>
          </cell>
          <cell r="D30">
            <v>7</v>
          </cell>
          <cell r="E30">
            <v>0</v>
          </cell>
          <cell r="F30">
            <v>70</v>
          </cell>
        </row>
        <row r="31">
          <cell r="A31" t="str">
            <v xml:space="preserve"> 296  Колбаса Мясорубская с рубленой грудинкой 0,35кг срез ТМ Стародворье  ПОКОМ</v>
          </cell>
          <cell r="B31">
            <v>0</v>
          </cell>
          <cell r="C31">
            <v>0</v>
          </cell>
          <cell r="D31">
            <v>15.05</v>
          </cell>
          <cell r="E31">
            <v>0</v>
          </cell>
          <cell r="F31">
            <v>43</v>
          </cell>
        </row>
        <row r="32">
          <cell r="A32" t="str">
            <v xml:space="preserve"> 301  Сосиски Сочинки по-баварски с сыром,  0.4кг, ТМ Стародворье  ПОКОМ</v>
          </cell>
          <cell r="B32">
            <v>0</v>
          </cell>
          <cell r="C32">
            <v>0</v>
          </cell>
          <cell r="D32">
            <v>6</v>
          </cell>
          <cell r="E32">
            <v>0</v>
          </cell>
          <cell r="F32">
            <v>15</v>
          </cell>
        </row>
        <row r="33">
          <cell r="A33" t="str">
            <v xml:space="preserve"> 302  Сосиски Сочинки по-баварски,  0.4кг, ТМ Стародворье  ПОКОМ</v>
          </cell>
          <cell r="B33">
            <v>0</v>
          </cell>
          <cell r="C33">
            <v>0</v>
          </cell>
          <cell r="D33">
            <v>4.8</v>
          </cell>
          <cell r="E33">
            <v>0</v>
          </cell>
          <cell r="F33">
            <v>12</v>
          </cell>
        </row>
        <row r="34">
          <cell r="A34" t="str">
            <v xml:space="preserve"> 305  Колбаса Сервелат Мясорубский с мелкорубленным окороком в/у  ТМ Стародворье ВЕС   ПОКОМ</v>
          </cell>
          <cell r="B34">
            <v>0</v>
          </cell>
          <cell r="C34">
            <v>0</v>
          </cell>
          <cell r="D34">
            <v>1.4219999999999999</v>
          </cell>
          <cell r="E34">
            <v>0</v>
          </cell>
          <cell r="F34">
            <v>1.4219999999999999</v>
          </cell>
        </row>
        <row r="35">
          <cell r="A35" t="str">
            <v xml:space="preserve"> 307  Колбаса Сервелат Мясорубский с мелкорубленным окороком 0,35 кг срез ТМ Стародворье   Поком</v>
          </cell>
          <cell r="B35">
            <v>0</v>
          </cell>
          <cell r="C35">
            <v>0</v>
          </cell>
          <cell r="D35">
            <v>35</v>
          </cell>
          <cell r="E35">
            <v>0</v>
          </cell>
          <cell r="F35">
            <v>100</v>
          </cell>
        </row>
        <row r="36">
          <cell r="A36" t="str">
            <v xml:space="preserve"> 312  Ветчина Филейская ВЕС ТМ  Вязанка ТС Столичная  ПОКОМ</v>
          </cell>
          <cell r="B36">
            <v>0</v>
          </cell>
          <cell r="C36">
            <v>0</v>
          </cell>
          <cell r="D36">
            <v>336.31799999999998</v>
          </cell>
          <cell r="E36">
            <v>0</v>
          </cell>
          <cell r="F36">
            <v>336.31799999999998</v>
          </cell>
        </row>
        <row r="37">
          <cell r="A37" t="str">
            <v xml:space="preserve"> 315  Колбаса вареная Молокуша ТМ Вязанка ВЕС, ПОКОМ</v>
          </cell>
          <cell r="B37">
            <v>0</v>
          </cell>
          <cell r="C37">
            <v>0</v>
          </cell>
          <cell r="D37">
            <v>9.4139999999999997</v>
          </cell>
          <cell r="E37">
            <v>0</v>
          </cell>
          <cell r="F37">
            <v>9.4139999999999997</v>
          </cell>
        </row>
        <row r="38">
          <cell r="A38" t="str">
            <v xml:space="preserve"> 317 Колбаса Сервелат Рижский ТМ Зареченские, ВЕС  ПОКОМ</v>
          </cell>
          <cell r="B38">
            <v>0</v>
          </cell>
          <cell r="C38">
            <v>0</v>
          </cell>
          <cell r="D38">
            <v>51.537999999999997</v>
          </cell>
          <cell r="E38">
            <v>0</v>
          </cell>
          <cell r="F38">
            <v>51.537999999999997</v>
          </cell>
        </row>
        <row r="39">
          <cell r="A39" t="str">
            <v xml:space="preserve"> 319  Колбаса вареная Филейская ТМ Вязанка ТС Классическая, 0,45 кг. ПОКОМ</v>
          </cell>
          <cell r="B39">
            <v>0</v>
          </cell>
          <cell r="C39">
            <v>0</v>
          </cell>
          <cell r="D39">
            <v>47.7</v>
          </cell>
          <cell r="E39">
            <v>0</v>
          </cell>
          <cell r="F39">
            <v>106</v>
          </cell>
        </row>
        <row r="40">
          <cell r="A40" t="str">
            <v xml:space="preserve"> 322  Колбаса вареная Молокуша 0,45кг ТМ Вязанка  ПОКОМ</v>
          </cell>
          <cell r="B40">
            <v>0</v>
          </cell>
          <cell r="C40">
            <v>0</v>
          </cell>
          <cell r="D40">
            <v>92.7</v>
          </cell>
          <cell r="E40">
            <v>0</v>
          </cell>
          <cell r="F40">
            <v>206</v>
          </cell>
        </row>
        <row r="41">
          <cell r="A41" t="str">
            <v xml:space="preserve"> 324  Ветчина Филейская ТМ Вязанка Столичная 0,45 кг ПОКОМ</v>
          </cell>
          <cell r="B41">
            <v>0</v>
          </cell>
          <cell r="C41">
            <v>0</v>
          </cell>
          <cell r="D41">
            <v>55.8</v>
          </cell>
          <cell r="E41">
            <v>0</v>
          </cell>
          <cell r="F41">
            <v>124</v>
          </cell>
        </row>
        <row r="42">
          <cell r="A42" t="str">
            <v xml:space="preserve"> 328  Сардельки Сочинки Стародворье ТМ  0,4 кг ПОКОМ</v>
          </cell>
          <cell r="B42">
            <v>0</v>
          </cell>
          <cell r="C42">
            <v>0</v>
          </cell>
          <cell r="D42">
            <v>2.8</v>
          </cell>
          <cell r="E42">
            <v>0</v>
          </cell>
          <cell r="F42">
            <v>7</v>
          </cell>
        </row>
        <row r="43">
          <cell r="A43" t="str">
            <v xml:space="preserve"> 330  Колбаса вареная Филейская ТМ Вязанка ТС Классическая ВЕС  ПОКОМ</v>
          </cell>
          <cell r="B43">
            <v>0</v>
          </cell>
          <cell r="C43">
            <v>0</v>
          </cell>
          <cell r="D43">
            <v>18.588999999999999</v>
          </cell>
          <cell r="E43">
            <v>0</v>
          </cell>
          <cell r="F43">
            <v>18.588999999999999</v>
          </cell>
        </row>
        <row r="44">
          <cell r="A44" t="str">
            <v xml:space="preserve"> 334  Паштет Любительский ТМ Стародворье ламистер 0,1 кг  ПОКОМ</v>
          </cell>
          <cell r="B44">
            <v>0</v>
          </cell>
          <cell r="C44">
            <v>0</v>
          </cell>
          <cell r="D44">
            <v>6.1</v>
          </cell>
          <cell r="E44">
            <v>0</v>
          </cell>
          <cell r="F44">
            <v>61</v>
          </cell>
        </row>
        <row r="45">
          <cell r="A45" t="str">
            <v xml:space="preserve"> 344  Колбаса Сочинка по-европейски с сочной грудинкой ТМ Стародворье, ВЕС ПОКОМ</v>
          </cell>
          <cell r="B45">
            <v>0</v>
          </cell>
          <cell r="C45">
            <v>0</v>
          </cell>
          <cell r="D45">
            <v>10.523999999999999</v>
          </cell>
          <cell r="E45">
            <v>0</v>
          </cell>
          <cell r="F45">
            <v>10.523999999999999</v>
          </cell>
        </row>
        <row r="46">
          <cell r="A46" t="str">
            <v xml:space="preserve"> 353  Колбаса Салями запеченная ТМ Стародворье ТС Дугушка. 0,6 кг ПОКОМ</v>
          </cell>
          <cell r="B46">
            <v>0</v>
          </cell>
          <cell r="C46">
            <v>0</v>
          </cell>
          <cell r="D46">
            <v>4.2</v>
          </cell>
          <cell r="E46">
            <v>0</v>
          </cell>
          <cell r="F46">
            <v>7</v>
          </cell>
        </row>
        <row r="47">
          <cell r="A47" t="str">
            <v xml:space="preserve"> 354  Колбаса Рубленая запеченная ТМ Стародворье,ТС Дугушка  0,6 кг ПОКОМ</v>
          </cell>
          <cell r="B47">
            <v>0</v>
          </cell>
          <cell r="C47">
            <v>0</v>
          </cell>
          <cell r="D47">
            <v>4.8</v>
          </cell>
          <cell r="E47">
            <v>0</v>
          </cell>
          <cell r="F47">
            <v>8</v>
          </cell>
        </row>
        <row r="48">
          <cell r="A48" t="str">
            <v xml:space="preserve"> 355  Колбаса Сервелат запеченный ТМ Стародворье ТС Дугушка. 0,6 кг. ПОКОМ</v>
          </cell>
          <cell r="B48">
            <v>0</v>
          </cell>
          <cell r="C48">
            <v>0</v>
          </cell>
          <cell r="D48">
            <v>3.6</v>
          </cell>
          <cell r="E48">
            <v>0</v>
          </cell>
          <cell r="F48">
            <v>6</v>
          </cell>
        </row>
        <row r="49">
          <cell r="A49" t="str">
            <v xml:space="preserve"> 376  Колбаса Докторская Дугушка 0,6кг ГОСТ ТМ Стародворье  ПОКОМ </v>
          </cell>
          <cell r="B49">
            <v>0</v>
          </cell>
          <cell r="C49">
            <v>0</v>
          </cell>
          <cell r="D49">
            <v>7.8</v>
          </cell>
          <cell r="E49">
            <v>0</v>
          </cell>
          <cell r="F49">
            <v>13</v>
          </cell>
        </row>
        <row r="50">
          <cell r="A50" t="str">
            <v xml:space="preserve"> 387  Колбаса вареная Мусульманская Халяль ТМ Вязанка, 0,4 кг ПОКОМ</v>
          </cell>
          <cell r="B50">
            <v>0</v>
          </cell>
          <cell r="C50">
            <v>0</v>
          </cell>
          <cell r="D50">
            <v>-0.8</v>
          </cell>
          <cell r="E50">
            <v>0</v>
          </cell>
          <cell r="F50">
            <v>-2</v>
          </cell>
        </row>
        <row r="51">
          <cell r="A51" t="str">
            <v xml:space="preserve"> 388  Сосиски Восточные Халяль ТМ Вязанка 0,33 кг АК. ПОКОМ</v>
          </cell>
          <cell r="B51">
            <v>0</v>
          </cell>
          <cell r="C51">
            <v>0</v>
          </cell>
          <cell r="D51">
            <v>12.87</v>
          </cell>
          <cell r="E51">
            <v>0</v>
          </cell>
          <cell r="F51">
            <v>39</v>
          </cell>
        </row>
        <row r="52">
          <cell r="A52" t="str">
            <v xml:space="preserve"> 394 Колбаса полукопченая Аль-Ислами халяль ТМ Вязанка оболочка фиброуз в в/у 0,35 кг  ПОКОМ</v>
          </cell>
          <cell r="B52">
            <v>0</v>
          </cell>
          <cell r="C52">
            <v>0</v>
          </cell>
          <cell r="D52">
            <v>10.15</v>
          </cell>
          <cell r="E52">
            <v>0</v>
          </cell>
          <cell r="F52">
            <v>29</v>
          </cell>
        </row>
        <row r="53">
          <cell r="A53" t="str">
            <v xml:space="preserve"> 410  Сосиски Баварские с сыром ТМ Стародворье 0,35 кг. ПОКОМ</v>
          </cell>
          <cell r="B53">
            <v>0</v>
          </cell>
          <cell r="C53">
            <v>0</v>
          </cell>
          <cell r="D53">
            <v>10.5</v>
          </cell>
          <cell r="E53">
            <v>0</v>
          </cell>
          <cell r="F53">
            <v>30</v>
          </cell>
        </row>
        <row r="54">
          <cell r="A54" t="str">
            <v xml:space="preserve"> 412  Сосиски Баварские ТМ Стародворье 0,35 кг ПОКОМ</v>
          </cell>
          <cell r="B54">
            <v>0</v>
          </cell>
          <cell r="C54">
            <v>0</v>
          </cell>
          <cell r="D54">
            <v>18.55</v>
          </cell>
          <cell r="E54">
            <v>0</v>
          </cell>
          <cell r="F54">
            <v>53</v>
          </cell>
        </row>
        <row r="55">
          <cell r="A55" t="str">
            <v xml:space="preserve"> 413  Ветчина Сливушка с индейкой ТМ Вязанка  0,3 кг. ПОКОМ</v>
          </cell>
          <cell r="B55">
            <v>0</v>
          </cell>
          <cell r="C55">
            <v>0</v>
          </cell>
          <cell r="D55">
            <v>4.2</v>
          </cell>
          <cell r="E55">
            <v>0</v>
          </cell>
          <cell r="F55">
            <v>14</v>
          </cell>
        </row>
        <row r="56">
          <cell r="A56" t="str">
            <v xml:space="preserve"> 434  Колбаса Сервелат Кремлевский в вакуумной упаковке ТМ Стародворье.ВЕС  ПОКОМ</v>
          </cell>
          <cell r="B56">
            <v>0</v>
          </cell>
          <cell r="C56">
            <v>0</v>
          </cell>
          <cell r="D56">
            <v>143.04900000000001</v>
          </cell>
          <cell r="E56">
            <v>0</v>
          </cell>
          <cell r="F56">
            <v>143.04900000000001</v>
          </cell>
        </row>
        <row r="57">
          <cell r="A57" t="str">
            <v xml:space="preserve"> 452  Колбаса Со шпиком ВЕС большой батон ТМ Особый рецепт  ПОКОМ</v>
          </cell>
          <cell r="B57">
            <v>0</v>
          </cell>
          <cell r="C57">
            <v>0</v>
          </cell>
          <cell r="D57">
            <v>14.930999999999999</v>
          </cell>
          <cell r="E57">
            <v>0</v>
          </cell>
          <cell r="F57">
            <v>14.930999999999999</v>
          </cell>
        </row>
        <row r="58">
          <cell r="A58" t="str">
            <v xml:space="preserve"> 456  Колбаса Филейная ТМ Особый рецепт ВЕС большой батон  ПОКОМ</v>
          </cell>
          <cell r="B58">
            <v>0</v>
          </cell>
          <cell r="C58">
            <v>0</v>
          </cell>
          <cell r="D58">
            <v>432.81599999999997</v>
          </cell>
          <cell r="E58">
            <v>0</v>
          </cell>
          <cell r="F58">
            <v>432.81599999999997</v>
          </cell>
        </row>
        <row r="59">
          <cell r="A59" t="str">
            <v xml:space="preserve"> 457  Колбаса Молочная ТМ Особый рецепт ВЕС большой батон  ПОКОМ</v>
          </cell>
          <cell r="B59">
            <v>0</v>
          </cell>
          <cell r="C59">
            <v>0</v>
          </cell>
          <cell r="D59">
            <v>19.475000000000001</v>
          </cell>
          <cell r="E59">
            <v>0</v>
          </cell>
          <cell r="F59">
            <v>19.475000000000001</v>
          </cell>
        </row>
        <row r="60">
          <cell r="A60" t="str">
            <v xml:space="preserve"> 462  Колбаса Со шпиком ТМ Особый рецепт в оболочке полиамид 0,5 кг. ПОКОМ</v>
          </cell>
          <cell r="B60">
            <v>0</v>
          </cell>
          <cell r="C60">
            <v>0</v>
          </cell>
          <cell r="D60">
            <v>1.5</v>
          </cell>
          <cell r="E60">
            <v>0</v>
          </cell>
          <cell r="F60">
            <v>3</v>
          </cell>
        </row>
        <row r="61">
          <cell r="A61" t="str">
            <v xml:space="preserve"> 466  Сосиски Ганноверские в оболочке амицел в модиф. газовой среде 0,5 кг ТМ Стародворье. ПОКОМ</v>
          </cell>
          <cell r="B61">
            <v>0</v>
          </cell>
          <cell r="C61">
            <v>0</v>
          </cell>
          <cell r="D61">
            <v>24</v>
          </cell>
          <cell r="E61">
            <v>0</v>
          </cell>
          <cell r="F61">
            <v>48</v>
          </cell>
        </row>
        <row r="62">
          <cell r="A62" t="str">
            <v xml:space="preserve"> 467  Колбаса Филейная 0,5кг ТМ Особый рецепт  ПОКОМ</v>
          </cell>
          <cell r="B62">
            <v>0</v>
          </cell>
          <cell r="C62">
            <v>0</v>
          </cell>
          <cell r="D62">
            <v>0.5</v>
          </cell>
          <cell r="E62">
            <v>0</v>
          </cell>
          <cell r="F62">
            <v>1</v>
          </cell>
        </row>
        <row r="63">
          <cell r="A63" t="str">
            <v xml:space="preserve"> 495  Колбаса Сочинка по-европейски с сочной грудинкой 0,3кг ТМ Стародворье  ПОКОМ</v>
          </cell>
          <cell r="B63">
            <v>0</v>
          </cell>
          <cell r="C63">
            <v>0</v>
          </cell>
          <cell r="D63">
            <v>18.3</v>
          </cell>
          <cell r="E63">
            <v>0</v>
          </cell>
          <cell r="F63">
            <v>61</v>
          </cell>
        </row>
        <row r="64">
          <cell r="A64" t="str">
            <v xml:space="preserve"> 496  Колбаса Сочинка по-фински с сочным окроком 0,3кг ТМ Стародворье  ПОКОМ</v>
          </cell>
          <cell r="B64">
            <v>0</v>
          </cell>
          <cell r="C64">
            <v>0</v>
          </cell>
          <cell r="D64">
            <v>11.7</v>
          </cell>
          <cell r="E64">
            <v>0</v>
          </cell>
          <cell r="F64">
            <v>39</v>
          </cell>
        </row>
        <row r="65">
          <cell r="A65" t="str">
            <v xml:space="preserve"> 519  Грудинка 0,12 кг нарезка ТМ Стародворье  ПОКОМ</v>
          </cell>
          <cell r="B65">
            <v>0</v>
          </cell>
          <cell r="C65">
            <v>0</v>
          </cell>
          <cell r="D65">
            <v>5.4</v>
          </cell>
          <cell r="E65">
            <v>0</v>
          </cell>
          <cell r="F65">
            <v>45</v>
          </cell>
        </row>
        <row r="66">
          <cell r="A66" t="str">
            <v xml:space="preserve"> 520  Колбаса Мраморная ТМ Стародворье в вакуумной упаковке 0,07 кг нарезка  ПОКОМ</v>
          </cell>
          <cell r="B66">
            <v>0</v>
          </cell>
          <cell r="C66">
            <v>0</v>
          </cell>
          <cell r="D66">
            <v>4.76</v>
          </cell>
          <cell r="E66">
            <v>0</v>
          </cell>
          <cell r="F66">
            <v>68</v>
          </cell>
        </row>
        <row r="67">
          <cell r="A67" t="str">
            <v xml:space="preserve"> 521  Бекон ТМ Стародворье в вакуумной упаковке 0,12кг нарезка  ПОКОМ</v>
          </cell>
          <cell r="B67">
            <v>0</v>
          </cell>
          <cell r="C67">
            <v>0</v>
          </cell>
          <cell r="D67">
            <v>5.52</v>
          </cell>
          <cell r="E67">
            <v>0</v>
          </cell>
          <cell r="F67">
            <v>46</v>
          </cell>
        </row>
        <row r="68">
          <cell r="A68" t="str">
            <v xml:space="preserve"> 526  Корейка вяленая выдержанная нарезка 0,05кг ТМ Стародворье  ПОКОМ</v>
          </cell>
          <cell r="B68">
            <v>0</v>
          </cell>
          <cell r="C68">
            <v>0</v>
          </cell>
          <cell r="D68">
            <v>2.4</v>
          </cell>
          <cell r="E68">
            <v>0</v>
          </cell>
          <cell r="F68">
            <v>48</v>
          </cell>
        </row>
        <row r="69">
          <cell r="A69" t="str">
            <v xml:space="preserve"> 527  Окорок Прошутто выдержанный нарезка 0,055кг ТМ Стародворье  ПОКОМ</v>
          </cell>
          <cell r="B69">
            <v>0</v>
          </cell>
          <cell r="C69">
            <v>0</v>
          </cell>
          <cell r="D69">
            <v>3.7949999999999999</v>
          </cell>
          <cell r="E69">
            <v>0</v>
          </cell>
          <cell r="F69">
            <v>69</v>
          </cell>
        </row>
        <row r="70">
          <cell r="A70" t="str">
            <v xml:space="preserve"> 529  Бекон выдержанный нарезка 0,055кг ТМ Стародворье  ПОКОМ</v>
          </cell>
          <cell r="B70">
            <v>0</v>
          </cell>
          <cell r="C70">
            <v>0</v>
          </cell>
          <cell r="D70">
            <v>2.86</v>
          </cell>
          <cell r="E70">
            <v>0</v>
          </cell>
          <cell r="F70">
            <v>52</v>
          </cell>
        </row>
        <row r="71">
          <cell r="A71" t="str">
            <v xml:space="preserve"> 530  Окорок Хамон выдержанный нарезка 0,055кг ТМ Стародворье  ПОКОМ</v>
          </cell>
          <cell r="B71">
            <v>0</v>
          </cell>
          <cell r="C71">
            <v>0</v>
          </cell>
          <cell r="D71">
            <v>2.4750000000000001</v>
          </cell>
          <cell r="E71">
            <v>0</v>
          </cell>
          <cell r="F71">
            <v>45</v>
          </cell>
        </row>
        <row r="72">
          <cell r="A72" t="str">
            <v>БОНУС_ 319  Колбаса вареная Филейская ТМ Вязанка ТС Классическая, 0,45 кг. ПОКОМ</v>
          </cell>
          <cell r="B72">
            <v>0</v>
          </cell>
          <cell r="C72">
            <v>0</v>
          </cell>
          <cell r="D72">
            <v>46.35</v>
          </cell>
          <cell r="E72">
            <v>0</v>
          </cell>
          <cell r="F72">
            <v>103</v>
          </cell>
        </row>
        <row r="73">
          <cell r="A73" t="str">
            <v>БОНУС_ 412  Сосиски Баварские ТМ Стародворье 0,35 кг ПОКОМ</v>
          </cell>
          <cell r="B73">
            <v>0</v>
          </cell>
          <cell r="C73">
            <v>0</v>
          </cell>
          <cell r="D73">
            <v>64.75</v>
          </cell>
          <cell r="E73">
            <v>0</v>
          </cell>
          <cell r="F73">
            <v>185</v>
          </cell>
        </row>
        <row r="74">
          <cell r="A74" t="str">
            <v>БОНУС_Готовые чебупели сочные с мясом ТМ Горячая штучка  0,3кг зам    ПОКОМ</v>
          </cell>
          <cell r="B74">
            <v>0</v>
          </cell>
          <cell r="C74">
            <v>0</v>
          </cell>
          <cell r="D74">
            <v>27</v>
          </cell>
          <cell r="E74">
            <v>0</v>
          </cell>
          <cell r="F74">
            <v>90</v>
          </cell>
        </row>
        <row r="75">
          <cell r="A75" t="str">
            <v>БОНУС_Колбаса Докторская Особая ТМ Особый рецепт, ВЕС  ПОКОМ</v>
          </cell>
          <cell r="B75">
            <v>0</v>
          </cell>
          <cell r="C75">
            <v>0</v>
          </cell>
          <cell r="D75">
            <v>12.526</v>
          </cell>
          <cell r="E75">
            <v>0</v>
          </cell>
          <cell r="F75">
            <v>12.526</v>
          </cell>
        </row>
        <row r="76">
          <cell r="A76" t="str">
            <v>БОНУС_Пельмени Бульмени с говядиной и свининой ТМ Горячая штучка. флоу-пак сфера 0,7 кг ПОКОМ</v>
          </cell>
          <cell r="B76">
            <v>0</v>
          </cell>
          <cell r="C76">
            <v>0</v>
          </cell>
          <cell r="D76">
            <v>43.4</v>
          </cell>
          <cell r="E76">
            <v>0</v>
          </cell>
          <cell r="F76">
            <v>62</v>
          </cell>
        </row>
        <row r="77">
          <cell r="A77" t="str">
            <v>Готовые бельмеши сочные с мясом ТМ Горячая штучка 0,3кг зам  ПОКОМ</v>
          </cell>
          <cell r="B77">
            <v>0</v>
          </cell>
          <cell r="C77">
            <v>0</v>
          </cell>
          <cell r="D77">
            <v>13.2</v>
          </cell>
          <cell r="E77">
            <v>0</v>
          </cell>
          <cell r="F77">
            <v>44</v>
          </cell>
        </row>
        <row r="78">
          <cell r="A78" t="str">
            <v>Готовые чебупели острые с мясом Горячая штучка 0,3 кг зам  ПОКОМ</v>
          </cell>
          <cell r="B78">
            <v>0</v>
          </cell>
          <cell r="C78">
            <v>0</v>
          </cell>
          <cell r="D78">
            <v>8.6999999999999993</v>
          </cell>
          <cell r="E78">
            <v>0</v>
          </cell>
          <cell r="F78">
            <v>29</v>
          </cell>
        </row>
        <row r="79">
          <cell r="A79" t="str">
            <v>Готовые чебупели с ветчиной и сыром Горячая штучка 0,3кг зам  ПОКОМ</v>
          </cell>
          <cell r="B79">
            <v>0</v>
          </cell>
          <cell r="C79">
            <v>0</v>
          </cell>
          <cell r="D79">
            <v>18.3</v>
          </cell>
          <cell r="E79">
            <v>0</v>
          </cell>
          <cell r="F79">
            <v>61</v>
          </cell>
        </row>
        <row r="80">
          <cell r="A80" t="str">
            <v>Готовые чебупели с мясом ТМ Горячая штучка Без свинины 0,3 кг ПОКОМ</v>
          </cell>
          <cell r="B80">
            <v>0</v>
          </cell>
          <cell r="C80">
            <v>0</v>
          </cell>
          <cell r="D80">
            <v>6.9</v>
          </cell>
          <cell r="E80">
            <v>0</v>
          </cell>
          <cell r="F80">
            <v>23</v>
          </cell>
        </row>
        <row r="81">
          <cell r="A81" t="str">
            <v>Готовые чебупели сочные с мясом ТМ Горячая штучка  0,3кг зам  ПОКОМ</v>
          </cell>
          <cell r="B81">
            <v>0</v>
          </cell>
          <cell r="C81">
            <v>0</v>
          </cell>
          <cell r="D81">
            <v>4.2</v>
          </cell>
          <cell r="E81">
            <v>0</v>
          </cell>
          <cell r="F81">
            <v>14</v>
          </cell>
        </row>
        <row r="82">
          <cell r="A82" t="str">
            <v>Готовые чебуреки с мясом ТМ Горячая штучка 0,09 кг флоу-пак ПОКОМ</v>
          </cell>
          <cell r="B82">
            <v>0</v>
          </cell>
          <cell r="C82">
            <v>0</v>
          </cell>
          <cell r="D82">
            <v>0.45</v>
          </cell>
          <cell r="E82">
            <v>0</v>
          </cell>
          <cell r="F82">
            <v>5</v>
          </cell>
        </row>
        <row r="83">
          <cell r="A83" t="str">
            <v>Готовые чебуреки со свининой и говядиной Гор.шт.0,36 кг зам.  ПОКОМ</v>
          </cell>
          <cell r="B83">
            <v>0</v>
          </cell>
          <cell r="C83">
            <v>0</v>
          </cell>
          <cell r="D83">
            <v>7.56</v>
          </cell>
          <cell r="E83">
            <v>0</v>
          </cell>
          <cell r="F83">
            <v>21</v>
          </cell>
        </row>
        <row r="84">
          <cell r="A84" t="str">
            <v>Круггетсы с сырным соусом ТМ Горячая штучка 0,25 кг зам  ПОКОМ</v>
          </cell>
          <cell r="B84">
            <v>0</v>
          </cell>
          <cell r="C84">
            <v>0</v>
          </cell>
          <cell r="D84">
            <v>4.5</v>
          </cell>
          <cell r="E84">
            <v>0</v>
          </cell>
          <cell r="F84">
            <v>18</v>
          </cell>
        </row>
        <row r="85">
          <cell r="A85" t="str">
            <v>Круггетсы сочные ТМ Горячая штучка ТС Круггетсы 0,25 кг зам  ПОКОМ</v>
          </cell>
          <cell r="B85">
            <v>0</v>
          </cell>
          <cell r="C85">
            <v>0</v>
          </cell>
          <cell r="D85">
            <v>11.5</v>
          </cell>
          <cell r="E85">
            <v>0</v>
          </cell>
          <cell r="F85">
            <v>46</v>
          </cell>
        </row>
        <row r="86">
          <cell r="A86" t="str">
            <v>Наггетсы из печи 0,25кг ТМ Вязанка ТС Няняггетсы Сливушки замор.  ПОКОМ</v>
          </cell>
          <cell r="B86">
            <v>0</v>
          </cell>
          <cell r="C86">
            <v>0</v>
          </cell>
          <cell r="D86">
            <v>15.75</v>
          </cell>
          <cell r="E86">
            <v>0</v>
          </cell>
          <cell r="F86">
            <v>63</v>
          </cell>
        </row>
        <row r="87">
          <cell r="A87" t="str">
            <v>Наггетсы Нагетосы Сочная курочка в хрустящей панировке ТМ Горячая штучка 0,25 кг зам  ПОКОМ</v>
          </cell>
          <cell r="B87">
            <v>0</v>
          </cell>
          <cell r="C87">
            <v>0</v>
          </cell>
          <cell r="D87">
            <v>11.25</v>
          </cell>
          <cell r="E87">
            <v>0</v>
          </cell>
          <cell r="F87">
            <v>45</v>
          </cell>
        </row>
        <row r="88">
          <cell r="A88" t="str">
            <v>Наггетсы Нагетосы Сочная курочка ТМ Горячая штучка 0,25 кг зам  ПОКОМ</v>
          </cell>
          <cell r="B88">
            <v>0</v>
          </cell>
          <cell r="C88">
            <v>0</v>
          </cell>
          <cell r="D88">
            <v>6.25</v>
          </cell>
          <cell r="E88">
            <v>0</v>
          </cell>
          <cell r="F88">
            <v>25</v>
          </cell>
        </row>
        <row r="89">
          <cell r="A89" t="str">
            <v>Наггетсы с индейкой 0,25кг ТМ Вязанка ТС Няняггетсы Сливушки НД2 замор.  ПОКОМ</v>
          </cell>
          <cell r="B89">
            <v>0</v>
          </cell>
          <cell r="C89">
            <v>0</v>
          </cell>
          <cell r="D89">
            <v>8</v>
          </cell>
          <cell r="E89">
            <v>0</v>
          </cell>
          <cell r="F89">
            <v>32</v>
          </cell>
        </row>
        <row r="90">
          <cell r="A90" t="str">
            <v>Наггетсы с куриным филе и сыром ТМ Вязанка 0,25 кг ПОКОМ</v>
          </cell>
          <cell r="B90">
            <v>0</v>
          </cell>
          <cell r="C90">
            <v>0</v>
          </cell>
          <cell r="D90">
            <v>12.5</v>
          </cell>
          <cell r="E90">
            <v>0</v>
          </cell>
          <cell r="F90">
            <v>50</v>
          </cell>
        </row>
        <row r="91">
          <cell r="A91" t="str">
            <v>Пекерсы с индейкой в сливочном соусе ТМ Горячая штучка 0,25 кг зам  ПОКОМ</v>
          </cell>
          <cell r="B91">
            <v>0</v>
          </cell>
          <cell r="C91">
            <v>0</v>
          </cell>
          <cell r="D91">
            <v>25.75</v>
          </cell>
          <cell r="E91">
            <v>0</v>
          </cell>
          <cell r="F91">
            <v>103</v>
          </cell>
        </row>
        <row r="92">
          <cell r="A92" t="str">
            <v>Пельмени Бигбули #МЕГАВКУСИЩЕ с сочной грудинкой ТМ Горячая штучка 0,4 кг. ПОКОМ</v>
          </cell>
          <cell r="B92">
            <v>0</v>
          </cell>
          <cell r="C92">
            <v>0</v>
          </cell>
          <cell r="D92">
            <v>1.6</v>
          </cell>
          <cell r="E92">
            <v>0</v>
          </cell>
          <cell r="F92">
            <v>4</v>
          </cell>
        </row>
        <row r="93">
          <cell r="A93" t="str">
            <v>Пельмени Бигбули #МЕГАВКУСИЩЕ с сочной грудинкой ТМ Горячая штучка 0,7 кг. ПОКОМ</v>
          </cell>
          <cell r="B93">
            <v>0</v>
          </cell>
          <cell r="C93">
            <v>0</v>
          </cell>
          <cell r="D93">
            <v>16.8</v>
          </cell>
          <cell r="E93">
            <v>0</v>
          </cell>
          <cell r="F93">
            <v>24</v>
          </cell>
        </row>
        <row r="94">
          <cell r="A94" t="str">
            <v>Пельмени Бигбули с мясом ТМ Горячая штучка. флоу-пак сфера 0,4 кг. ПОКОМ</v>
          </cell>
          <cell r="B94">
            <v>0</v>
          </cell>
          <cell r="C94">
            <v>0</v>
          </cell>
          <cell r="D94">
            <v>2.8</v>
          </cell>
          <cell r="E94">
            <v>0</v>
          </cell>
          <cell r="F94">
            <v>7</v>
          </cell>
        </row>
        <row r="95">
          <cell r="A95" t="str">
            <v>Пельмени Бигбули с мясом ТМ Горячая штучка. флоу-пак сфера 0,7 кг ПОКОМ</v>
          </cell>
          <cell r="B95">
            <v>0</v>
          </cell>
          <cell r="C95">
            <v>0</v>
          </cell>
          <cell r="D95">
            <v>5.6</v>
          </cell>
          <cell r="E95">
            <v>0</v>
          </cell>
          <cell r="F95">
            <v>8</v>
          </cell>
        </row>
        <row r="96">
          <cell r="A96" t="str">
            <v>Пельмени Бульмени с говядиной и свининой 5кг Наваристые Горячая штучка ВЕС  ПОКОМ</v>
          </cell>
          <cell r="B96">
            <v>0</v>
          </cell>
          <cell r="C96">
            <v>0</v>
          </cell>
          <cell r="D96">
            <v>5</v>
          </cell>
          <cell r="E96">
            <v>0</v>
          </cell>
          <cell r="F96">
            <v>5</v>
          </cell>
        </row>
        <row r="97">
          <cell r="A97" t="str">
            <v>Пельмени Бульмени с говядиной и свининой ТМ Горячая штучка. флоу-пак сфера 0,4 кг ПОКОМ</v>
          </cell>
          <cell r="B97">
            <v>0</v>
          </cell>
          <cell r="C97">
            <v>0</v>
          </cell>
          <cell r="D97">
            <v>21.6</v>
          </cell>
          <cell r="E97">
            <v>0</v>
          </cell>
          <cell r="F97">
            <v>54</v>
          </cell>
        </row>
        <row r="98">
          <cell r="A98" t="str">
            <v>Пельмени Бульмени с говядиной и свининой ТМ Горячая штучка. флоу-пак сфера 0,7 кг ПОКОМ</v>
          </cell>
          <cell r="B98">
            <v>0</v>
          </cell>
          <cell r="C98">
            <v>0</v>
          </cell>
          <cell r="D98">
            <v>43.4</v>
          </cell>
          <cell r="E98">
            <v>0</v>
          </cell>
          <cell r="F98">
            <v>62</v>
          </cell>
        </row>
        <row r="99">
          <cell r="A99" t="str">
            <v>Пельмени Бульмени со сливочным маслом ТМ Горячая штучка. флоу-пак сфера 0,4 кг. ПОКОМ</v>
          </cell>
          <cell r="B99">
            <v>0</v>
          </cell>
          <cell r="C99">
            <v>0</v>
          </cell>
          <cell r="D99">
            <v>31.2</v>
          </cell>
          <cell r="E99">
            <v>0</v>
          </cell>
          <cell r="F99">
            <v>78</v>
          </cell>
        </row>
        <row r="100">
          <cell r="A100" t="str">
            <v>Пельмени Бульмени со сливочным маслом ТМ Горячая штучка.флоу-пак сфера 0,7 кг. ПОКОМ</v>
          </cell>
          <cell r="B100">
            <v>0</v>
          </cell>
          <cell r="C100">
            <v>0</v>
          </cell>
          <cell r="D100">
            <v>53.9</v>
          </cell>
          <cell r="E100">
            <v>0</v>
          </cell>
          <cell r="F100">
            <v>77</v>
          </cell>
        </row>
        <row r="101">
          <cell r="A101" t="str">
            <v>Пельмени Медвежьи ушки с фермерскими сливками 0,4 кг. ТМ Стародворье ПОКОМ</v>
          </cell>
          <cell r="B101">
            <v>0</v>
          </cell>
          <cell r="C101">
            <v>0</v>
          </cell>
          <cell r="D101">
            <v>1.6</v>
          </cell>
          <cell r="E101">
            <v>0</v>
          </cell>
          <cell r="F101">
            <v>4</v>
          </cell>
        </row>
        <row r="102">
          <cell r="A102" t="str">
            <v>Пельмени Мясорубские ТМ Стародворье фоупак равиоли 0,7 кг  ПОКОМ</v>
          </cell>
          <cell r="B102">
            <v>0</v>
          </cell>
          <cell r="C102">
            <v>0</v>
          </cell>
          <cell r="D102">
            <v>3.5</v>
          </cell>
          <cell r="E102">
            <v>0</v>
          </cell>
          <cell r="F102">
            <v>5</v>
          </cell>
        </row>
        <row r="103">
          <cell r="A103" t="str">
            <v>Пельмени Отборные из свинины и говядины 0,9 кг ТМ Стародворье ТС Медвежье ушко  ПОКОМ</v>
          </cell>
          <cell r="B103">
            <v>0</v>
          </cell>
          <cell r="C103">
            <v>0</v>
          </cell>
          <cell r="D103">
            <v>7.2</v>
          </cell>
          <cell r="E103">
            <v>0</v>
          </cell>
          <cell r="F103">
            <v>8</v>
          </cell>
        </row>
        <row r="104">
          <cell r="A104" t="str">
            <v>Пельмени Отборные с говядиной 0,43 кг ТМ Стародворье ТС Медвежье ушко</v>
          </cell>
          <cell r="B104">
            <v>0</v>
          </cell>
          <cell r="C104">
            <v>0</v>
          </cell>
          <cell r="D104">
            <v>4.7300000000000004</v>
          </cell>
          <cell r="E104">
            <v>0</v>
          </cell>
          <cell r="F104">
            <v>11</v>
          </cell>
        </row>
        <row r="105">
          <cell r="A105" t="str">
            <v>Пельмени Отборные с говядиной 0,9 кг НОВА ТМ Стародворье ТС Медвежье ушко  ПОКОМ</v>
          </cell>
          <cell r="B105">
            <v>0</v>
          </cell>
          <cell r="C105">
            <v>0</v>
          </cell>
          <cell r="D105">
            <v>20.7</v>
          </cell>
          <cell r="E105">
            <v>0</v>
          </cell>
          <cell r="F105">
            <v>23</v>
          </cell>
        </row>
        <row r="106">
          <cell r="A106" t="str">
            <v>Пельмени Отборные с говядиной и свининой 0,43 кг ТМ Стародворье ТС Медвежье ушко</v>
          </cell>
          <cell r="B106">
            <v>0</v>
          </cell>
          <cell r="C106">
            <v>0</v>
          </cell>
          <cell r="D106">
            <v>3.44</v>
          </cell>
          <cell r="E106">
            <v>0</v>
          </cell>
          <cell r="F106">
            <v>8</v>
          </cell>
        </row>
        <row r="107">
          <cell r="A107" t="str">
            <v>Пирожки с мясом 3,7кг ВЕС ТМ Зареченские  ПОКОМ</v>
          </cell>
          <cell r="B107">
            <v>0</v>
          </cell>
          <cell r="C107">
            <v>0</v>
          </cell>
          <cell r="D107">
            <v>3.7</v>
          </cell>
          <cell r="E107">
            <v>0</v>
          </cell>
          <cell r="F107">
            <v>3.7</v>
          </cell>
        </row>
        <row r="108">
          <cell r="A108" t="str">
            <v>Хот-догстер ТМ Горячая штучка ТС Хот-Догстер флоу-пак 0,09 кг. ПОКОМ</v>
          </cell>
          <cell r="B108">
            <v>0</v>
          </cell>
          <cell r="C108">
            <v>0</v>
          </cell>
          <cell r="D108">
            <v>11.43</v>
          </cell>
          <cell r="E108">
            <v>0</v>
          </cell>
          <cell r="F108">
            <v>127</v>
          </cell>
        </row>
        <row r="109">
          <cell r="A109" t="str">
            <v>Хотстеры ТМ Горячая штучка ТС Хотстеры 0,25 кг зам  ПОКОМ</v>
          </cell>
          <cell r="B109">
            <v>0</v>
          </cell>
          <cell r="C109">
            <v>0</v>
          </cell>
          <cell r="D109">
            <v>18.75</v>
          </cell>
          <cell r="E109">
            <v>0</v>
          </cell>
          <cell r="F109">
            <v>75</v>
          </cell>
        </row>
        <row r="110">
          <cell r="A110" t="str">
            <v>Хрустящие крылышки острые к пиву ТМ Горячая штучка 0,3кг зам  ПОКОМ</v>
          </cell>
          <cell r="B110">
            <v>0</v>
          </cell>
          <cell r="C110">
            <v>0</v>
          </cell>
          <cell r="D110">
            <v>8.1</v>
          </cell>
          <cell r="E110">
            <v>0</v>
          </cell>
          <cell r="F110">
            <v>27</v>
          </cell>
        </row>
        <row r="111">
          <cell r="A111" t="str">
            <v>Хрустящие крылышки ТМ Горячая штучка 0,3 кг зам  ПОКОМ</v>
          </cell>
          <cell r="B111">
            <v>0</v>
          </cell>
          <cell r="C111">
            <v>0</v>
          </cell>
          <cell r="D111">
            <v>11.7</v>
          </cell>
          <cell r="E111">
            <v>0</v>
          </cell>
          <cell r="F111">
            <v>39</v>
          </cell>
        </row>
        <row r="112">
          <cell r="A112" t="str">
            <v>Хрустящие крылышки ТМ Зареченские ТС Зареченские продукты. ВЕС ПОКОМ</v>
          </cell>
          <cell r="B112">
            <v>0</v>
          </cell>
          <cell r="C112">
            <v>0</v>
          </cell>
          <cell r="D112">
            <v>9</v>
          </cell>
          <cell r="E112">
            <v>0</v>
          </cell>
          <cell r="F112">
            <v>9</v>
          </cell>
        </row>
        <row r="113">
          <cell r="A113" t="str">
            <v>Чебупели Курочка гриль ТМ Горячая штучка, 0,3 кг зам  ПОКОМ</v>
          </cell>
          <cell r="B113">
            <v>0</v>
          </cell>
          <cell r="C113">
            <v>0</v>
          </cell>
          <cell r="D113">
            <v>84</v>
          </cell>
          <cell r="E113">
            <v>0</v>
          </cell>
          <cell r="F113">
            <v>280</v>
          </cell>
        </row>
        <row r="114">
          <cell r="A114" t="str">
            <v>Чебупицца курочка по-итальянски Горячая штучка 0,25 кг зам  ПОКОМ</v>
          </cell>
          <cell r="B114">
            <v>0</v>
          </cell>
          <cell r="C114">
            <v>0</v>
          </cell>
          <cell r="D114">
            <v>25.25</v>
          </cell>
          <cell r="E114">
            <v>0</v>
          </cell>
          <cell r="F114">
            <v>101</v>
          </cell>
        </row>
        <row r="115">
          <cell r="A115" t="str">
            <v>Чебупицца Пепперони ТМ Горячая штучка ТС Чебупицца 0.25кг зам  ПОКОМ</v>
          </cell>
          <cell r="B115">
            <v>0</v>
          </cell>
          <cell r="C115">
            <v>0</v>
          </cell>
          <cell r="D115">
            <v>35.25</v>
          </cell>
          <cell r="E115">
            <v>0</v>
          </cell>
          <cell r="F115">
            <v>141</v>
          </cell>
        </row>
        <row r="116">
          <cell r="A116" t="str">
            <v>Чебуреки Мясные вес 2,7  ПОКОМ</v>
          </cell>
          <cell r="B116">
            <v>0</v>
          </cell>
          <cell r="C116">
            <v>0</v>
          </cell>
          <cell r="D116">
            <v>10.8</v>
          </cell>
          <cell r="E116">
            <v>0</v>
          </cell>
          <cell r="F116">
            <v>10.8</v>
          </cell>
        </row>
        <row r="117">
          <cell r="A117" t="str">
            <v>Чебуречище ТМ Горячая штучка .0,14 кг зам. ПОКОМ</v>
          </cell>
          <cell r="B117">
            <v>0</v>
          </cell>
          <cell r="C117">
            <v>0</v>
          </cell>
          <cell r="D117">
            <v>7.56</v>
          </cell>
          <cell r="E117">
            <v>0</v>
          </cell>
          <cell r="F117">
            <v>54</v>
          </cell>
        </row>
        <row r="118">
          <cell r="A118" t="str">
            <v>Итого</v>
          </cell>
          <cell r="B118">
            <v>0</v>
          </cell>
          <cell r="C118">
            <v>0</v>
          </cell>
          <cell r="D118">
            <v>3466.4409999999998</v>
          </cell>
          <cell r="E118">
            <v>0</v>
          </cell>
          <cell r="F118">
            <v>6678.1310000000003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2.28515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9.57031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110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102</v>
      </c>
      <c r="X4" s="1" t="s">
        <v>103</v>
      </c>
      <c r="Y4" s="1" t="s">
        <v>32</v>
      </c>
      <c r="Z4" s="1" t="s">
        <v>33</v>
      </c>
      <c r="AA4" s="1" t="s">
        <v>34</v>
      </c>
      <c r="AB4" s="1" t="s">
        <v>35</v>
      </c>
      <c r="AC4" s="1" t="s">
        <v>36</v>
      </c>
      <c r="AD4" s="1" t="s">
        <v>37</v>
      </c>
      <c r="AE4" s="1" t="s">
        <v>38</v>
      </c>
      <c r="AF4" s="1" t="s">
        <v>39</v>
      </c>
      <c r="AG4" s="1"/>
      <c r="AH4" s="1"/>
      <c r="AI4" s="7"/>
      <c r="AJ4" s="10" t="s">
        <v>117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2854.1</v>
      </c>
      <c r="F5" s="4">
        <f>SUM(F6:F485)</f>
        <v>10413.4</v>
      </c>
      <c r="G5" s="7"/>
      <c r="H5" s="1"/>
      <c r="I5" s="1"/>
      <c r="J5" s="4">
        <f t="shared" ref="J5:S5" si="0">SUM(J6:J485)</f>
        <v>3039.1</v>
      </c>
      <c r="K5" s="4">
        <f t="shared" si="0"/>
        <v>-185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570.82000000000005</v>
      </c>
      <c r="P5" s="4">
        <v>5707.2</v>
      </c>
      <c r="Q5" s="4">
        <f t="shared" si="0"/>
        <v>18108</v>
      </c>
      <c r="R5" s="4">
        <f t="shared" si="0"/>
        <v>18115.8</v>
      </c>
      <c r="S5" s="4">
        <f t="shared" si="0"/>
        <v>18108</v>
      </c>
      <c r="T5" s="1"/>
      <c r="U5" s="1"/>
      <c r="V5" s="1"/>
      <c r="W5" s="4">
        <f t="shared" ref="W5:AF5" si="1">SUM(W6:W485)</f>
        <v>179.52</v>
      </c>
      <c r="X5" s="4">
        <f t="shared" si="1"/>
        <v>134.76399999999998</v>
      </c>
      <c r="Y5" s="4">
        <f t="shared" si="1"/>
        <v>671.94000000000017</v>
      </c>
      <c r="Z5" s="4">
        <f t="shared" si="1"/>
        <v>518.55999999999995</v>
      </c>
      <c r="AA5" s="4">
        <f t="shared" si="1"/>
        <v>416.14</v>
      </c>
      <c r="AB5" s="4">
        <f t="shared" si="1"/>
        <v>1311.96</v>
      </c>
      <c r="AC5" s="4">
        <f t="shared" si="1"/>
        <v>573.28</v>
      </c>
      <c r="AD5" s="4">
        <f t="shared" si="1"/>
        <v>635.1</v>
      </c>
      <c r="AE5" s="4">
        <f t="shared" si="1"/>
        <v>564.91999999999996</v>
      </c>
      <c r="AF5" s="4">
        <f t="shared" si="1"/>
        <v>452.70000000000005</v>
      </c>
      <c r="AG5" s="1"/>
      <c r="AH5" s="4">
        <f>SUM(AH6:AH485)</f>
        <v>5941.34</v>
      </c>
      <c r="AI5" s="7"/>
      <c r="AJ5" s="12">
        <f>SUM(AJ6:AJ485)</f>
        <v>1430</v>
      </c>
      <c r="AK5" s="4">
        <f>SUM(AK6:AK485)</f>
        <v>5964.56</v>
      </c>
      <c r="AL5" s="1"/>
      <c r="AM5" s="1"/>
      <c r="AN5" s="12">
        <f>SUM(AN6:AN485)</f>
        <v>19.0015873015873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6" t="s">
        <v>42</v>
      </c>
      <c r="B6" s="15" t="s">
        <v>40</v>
      </c>
      <c r="C6" s="15">
        <v>-170</v>
      </c>
      <c r="D6" s="15"/>
      <c r="E6" s="24">
        <v>43</v>
      </c>
      <c r="F6" s="24">
        <v>-213</v>
      </c>
      <c r="G6" s="16">
        <v>0</v>
      </c>
      <c r="H6" s="15">
        <v>180</v>
      </c>
      <c r="I6" s="15" t="s">
        <v>41</v>
      </c>
      <c r="J6" s="15">
        <v>164</v>
      </c>
      <c r="K6" s="15">
        <f t="shared" ref="K6:K32" si="2">E6-J6</f>
        <v>-121</v>
      </c>
      <c r="L6" s="15"/>
      <c r="M6" s="15"/>
      <c r="N6" s="15"/>
      <c r="O6" s="15">
        <f>E6/5</f>
        <v>8.6</v>
      </c>
      <c r="P6" s="17"/>
      <c r="Q6" s="17"/>
      <c r="R6" s="17"/>
      <c r="S6" s="17"/>
      <c r="T6" s="15"/>
      <c r="U6" s="15">
        <f>(F6+R6)/O6</f>
        <v>-24.767441860465116</v>
      </c>
      <c r="V6" s="15">
        <f>F6/O6</f>
        <v>-24.767441860465116</v>
      </c>
      <c r="W6" s="15">
        <f>IFERROR(VLOOKUP(A6,[1]TDSheet!$A:$M,4,0),0)/5</f>
        <v>4.92</v>
      </c>
      <c r="X6" s="15">
        <f>IFERROR(VLOOKUP(A6,[2]TDSheet!$A:$M,4,0),0)/5</f>
        <v>5.4</v>
      </c>
      <c r="Y6" s="15">
        <v>13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 t="s">
        <v>41</v>
      </c>
      <c r="AH6" s="15"/>
      <c r="AI6" s="16"/>
      <c r="AJ6" s="18"/>
      <c r="AK6" s="15"/>
      <c r="AL6" s="15"/>
      <c r="AM6" s="15"/>
      <c r="AN6" s="18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6" t="s">
        <v>43</v>
      </c>
      <c r="B7" s="15" t="s">
        <v>40</v>
      </c>
      <c r="C7" s="15">
        <v>-120</v>
      </c>
      <c r="D7" s="15">
        <v>1</v>
      </c>
      <c r="E7" s="24">
        <v>65</v>
      </c>
      <c r="F7" s="24">
        <v>-196</v>
      </c>
      <c r="G7" s="16">
        <v>0</v>
      </c>
      <c r="H7" s="15">
        <v>180</v>
      </c>
      <c r="I7" s="15" t="s">
        <v>41</v>
      </c>
      <c r="J7" s="15">
        <v>67</v>
      </c>
      <c r="K7" s="15">
        <f t="shared" si="2"/>
        <v>-2</v>
      </c>
      <c r="L7" s="15"/>
      <c r="M7" s="15"/>
      <c r="N7" s="15"/>
      <c r="O7" s="15">
        <f t="shared" ref="O7:O61" si="3">E7/5</f>
        <v>13</v>
      </c>
      <c r="P7" s="17"/>
      <c r="Q7" s="17"/>
      <c r="R7" s="17"/>
      <c r="S7" s="17"/>
      <c r="T7" s="15"/>
      <c r="U7" s="15">
        <f t="shared" ref="U7:U58" si="4">(F7+R7)/O7</f>
        <v>-15.076923076923077</v>
      </c>
      <c r="V7" s="15">
        <f t="shared" ref="V7:V58" si="5">F7/O7</f>
        <v>-15.076923076923077</v>
      </c>
      <c r="W7" s="15">
        <f>IFERROR(VLOOKUP(A7,[1]TDSheet!$A:$M,4,0),0)/5</f>
        <v>8.26</v>
      </c>
      <c r="X7" s="15">
        <f>IFERROR(VLOOKUP(A7,[2]TDSheet!$A:$M,4,0),0)/5</f>
        <v>8.68</v>
      </c>
      <c r="Y7" s="15">
        <v>5.4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 t="s">
        <v>41</v>
      </c>
      <c r="AH7" s="15"/>
      <c r="AI7" s="16"/>
      <c r="AJ7" s="18"/>
      <c r="AK7" s="15"/>
      <c r="AL7" s="15"/>
      <c r="AM7" s="15"/>
      <c r="AN7" s="18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4" t="s">
        <v>68</v>
      </c>
      <c r="B8" s="1" t="s">
        <v>40</v>
      </c>
      <c r="C8" s="1">
        <v>111</v>
      </c>
      <c r="D8" s="1"/>
      <c r="E8" s="1">
        <v>24</v>
      </c>
      <c r="F8" s="1">
        <v>87</v>
      </c>
      <c r="G8" s="7">
        <v>0.4</v>
      </c>
      <c r="H8" s="1">
        <v>180</v>
      </c>
      <c r="I8" s="1" t="s">
        <v>44</v>
      </c>
      <c r="J8" s="1">
        <v>24</v>
      </c>
      <c r="K8" s="1">
        <f t="shared" si="2"/>
        <v>0</v>
      </c>
      <c r="L8" s="1"/>
      <c r="M8" s="1"/>
      <c r="N8" s="1"/>
      <c r="O8" s="1">
        <f t="shared" si="3"/>
        <v>4.8</v>
      </c>
      <c r="P8" s="5"/>
      <c r="Q8" s="5">
        <f>S8</f>
        <v>192</v>
      </c>
      <c r="R8" s="5">
        <f t="shared" ref="R8:R16" si="6">AI8*AJ8</f>
        <v>192</v>
      </c>
      <c r="S8" s="5">
        <v>192</v>
      </c>
      <c r="T8" s="1" t="s">
        <v>108</v>
      </c>
      <c r="U8" s="1">
        <f t="shared" si="4"/>
        <v>58.125</v>
      </c>
      <c r="V8" s="1">
        <f t="shared" si="5"/>
        <v>18.125</v>
      </c>
      <c r="W8" s="1">
        <f>IFERROR(VLOOKUP(A8,[1]TDSheet!$A:$M,4,0),0)/5</f>
        <v>1.04</v>
      </c>
      <c r="X8" s="1">
        <f>IFERROR(VLOOKUP(A8,[2]TDSheet!$A:$M,4,0),0)/5</f>
        <v>0.32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 t="s">
        <v>45</v>
      </c>
      <c r="AH8" s="1">
        <f t="shared" ref="AH8:AH16" si="7">G8*Q8</f>
        <v>76.800000000000011</v>
      </c>
      <c r="AI8" s="7">
        <v>16</v>
      </c>
      <c r="AJ8" s="10">
        <f t="shared" ref="AJ8:AJ16" si="8">MROUND(Q8, AI8*AL8)/AI8</f>
        <v>12</v>
      </c>
      <c r="AK8" s="1">
        <f t="shared" ref="AK8:AK16" si="9">AJ8*AI8*G8</f>
        <v>76.800000000000011</v>
      </c>
      <c r="AL8" s="1">
        <v>12</v>
      </c>
      <c r="AM8" s="1">
        <v>84</v>
      </c>
      <c r="AN8" s="10">
        <f t="shared" ref="AN8:AN16" si="10">AJ8/AM8</f>
        <v>0.14285714285714285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69</v>
      </c>
      <c r="B9" s="1" t="s">
        <v>40</v>
      </c>
      <c r="C9" s="1">
        <v>2</v>
      </c>
      <c r="D9" s="1"/>
      <c r="E9" s="1">
        <v>2</v>
      </c>
      <c r="F9" s="1"/>
      <c r="G9" s="7">
        <v>0.7</v>
      </c>
      <c r="H9" s="1">
        <v>180</v>
      </c>
      <c r="I9" s="1" t="s">
        <v>44</v>
      </c>
      <c r="J9" s="1">
        <v>2</v>
      </c>
      <c r="K9" s="1">
        <f t="shared" si="2"/>
        <v>0</v>
      </c>
      <c r="L9" s="1"/>
      <c r="M9" s="1"/>
      <c r="N9" s="1"/>
      <c r="O9" s="1">
        <f t="shared" si="3"/>
        <v>0.4</v>
      </c>
      <c r="P9" s="5">
        <v>120</v>
      </c>
      <c r="Q9" s="5">
        <f>S9</f>
        <v>240</v>
      </c>
      <c r="R9" s="5">
        <f t="shared" si="6"/>
        <v>240</v>
      </c>
      <c r="S9" s="5">
        <v>240</v>
      </c>
      <c r="T9" s="1" t="s">
        <v>108</v>
      </c>
      <c r="U9" s="1">
        <f t="shared" si="4"/>
        <v>600</v>
      </c>
      <c r="V9" s="1">
        <f t="shared" si="5"/>
        <v>0</v>
      </c>
      <c r="W9" s="1">
        <f>IFERROR(VLOOKUP(A9,[1]TDSheet!$A:$M,4,0),0)/5</f>
        <v>0.7</v>
      </c>
      <c r="X9" s="1">
        <f>IFERROR(VLOOKUP(A9,[2]TDSheet!$A:$M,4,0),0)/5</f>
        <v>3.3600000000000003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 t="s">
        <v>45</v>
      </c>
      <c r="AH9" s="1">
        <f t="shared" si="7"/>
        <v>168</v>
      </c>
      <c r="AI9" s="7">
        <v>10</v>
      </c>
      <c r="AJ9" s="10">
        <f t="shared" si="8"/>
        <v>24</v>
      </c>
      <c r="AK9" s="1">
        <f t="shared" si="9"/>
        <v>168</v>
      </c>
      <c r="AL9" s="1">
        <v>12</v>
      </c>
      <c r="AM9" s="1">
        <v>84</v>
      </c>
      <c r="AN9" s="10">
        <f t="shared" si="10"/>
        <v>0.2857142857142857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40</v>
      </c>
      <c r="C10" s="1">
        <v>1237</v>
      </c>
      <c r="D10" s="1"/>
      <c r="E10" s="1">
        <v>42</v>
      </c>
      <c r="F10" s="1">
        <v>1195</v>
      </c>
      <c r="G10" s="7">
        <v>0.3</v>
      </c>
      <c r="H10" s="1">
        <v>180</v>
      </c>
      <c r="I10" s="1" t="s">
        <v>44</v>
      </c>
      <c r="J10" s="1">
        <v>44</v>
      </c>
      <c r="K10" s="1">
        <f t="shared" si="2"/>
        <v>-2</v>
      </c>
      <c r="L10" s="1"/>
      <c r="M10" s="1"/>
      <c r="N10" s="1"/>
      <c r="O10" s="1">
        <f t="shared" si="3"/>
        <v>8.4</v>
      </c>
      <c r="P10" s="5"/>
      <c r="Q10" s="5"/>
      <c r="R10" s="5">
        <f t="shared" si="6"/>
        <v>0</v>
      </c>
      <c r="S10" s="5"/>
      <c r="T10" s="1"/>
      <c r="U10" s="1">
        <f t="shared" si="4"/>
        <v>142.26190476190476</v>
      </c>
      <c r="V10" s="1">
        <f t="shared" si="5"/>
        <v>142.26190476190476</v>
      </c>
      <c r="W10" s="1">
        <f>IFERROR(VLOOKUP(A10,[1]TDSheet!$A:$M,4,0),0)/5</f>
        <v>0.9</v>
      </c>
      <c r="X10" s="1">
        <f>IFERROR(VLOOKUP(A10,[2]TDSheet!$A:$M,4,0),0)/5</f>
        <v>2.6399999999999997</v>
      </c>
      <c r="Y10" s="1">
        <v>15</v>
      </c>
      <c r="Z10" s="1">
        <v>9.1999999999999993</v>
      </c>
      <c r="AA10" s="1">
        <v>5.4</v>
      </c>
      <c r="AB10" s="1">
        <v>48.8</v>
      </c>
      <c r="AC10" s="1">
        <v>6.6</v>
      </c>
      <c r="AD10" s="1">
        <v>6.6</v>
      </c>
      <c r="AE10" s="1">
        <v>15</v>
      </c>
      <c r="AF10" s="1">
        <v>9.8000000000000007</v>
      </c>
      <c r="AG10" s="25" t="s">
        <v>50</v>
      </c>
      <c r="AH10" s="1">
        <f t="shared" si="7"/>
        <v>0</v>
      </c>
      <c r="AI10" s="7">
        <v>12</v>
      </c>
      <c r="AJ10" s="10">
        <f t="shared" si="8"/>
        <v>0</v>
      </c>
      <c r="AK10" s="1">
        <f t="shared" si="9"/>
        <v>0</v>
      </c>
      <c r="AL10" s="1">
        <v>14</v>
      </c>
      <c r="AM10" s="1">
        <v>70</v>
      </c>
      <c r="AN10" s="10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40</v>
      </c>
      <c r="C11" s="1">
        <v>768</v>
      </c>
      <c r="D11" s="1"/>
      <c r="E11" s="1">
        <v>165</v>
      </c>
      <c r="F11" s="1">
        <v>567</v>
      </c>
      <c r="G11" s="7">
        <v>0.3</v>
      </c>
      <c r="H11" s="1">
        <v>180</v>
      </c>
      <c r="I11" s="1" t="s">
        <v>44</v>
      </c>
      <c r="J11" s="1">
        <v>166</v>
      </c>
      <c r="K11" s="1">
        <f t="shared" si="2"/>
        <v>-1</v>
      </c>
      <c r="L11" s="1"/>
      <c r="M11" s="1"/>
      <c r="N11" s="1"/>
      <c r="O11" s="1">
        <f t="shared" si="3"/>
        <v>33</v>
      </c>
      <c r="P11" s="5">
        <v>93</v>
      </c>
      <c r="Q11" s="5">
        <f>S11</f>
        <v>0</v>
      </c>
      <c r="R11" s="5">
        <f t="shared" si="6"/>
        <v>0</v>
      </c>
      <c r="S11" s="5">
        <v>0</v>
      </c>
      <c r="T11" s="1"/>
      <c r="U11" s="1">
        <f t="shared" si="4"/>
        <v>17.181818181818183</v>
      </c>
      <c r="V11" s="1">
        <f t="shared" si="5"/>
        <v>17.181818181818183</v>
      </c>
      <c r="W11" s="1">
        <f>IFERROR(VLOOKUP(A11,[1]TDSheet!$A:$M,4,0),0)/5</f>
        <v>4.1399999999999997</v>
      </c>
      <c r="X11" s="1">
        <f>IFERROR(VLOOKUP(A11,[2]TDSheet!$A:$M,4,0),0)/5</f>
        <v>1.7399999999999998</v>
      </c>
      <c r="Y11" s="1">
        <v>9.6</v>
      </c>
      <c r="Z11" s="1">
        <v>10.4</v>
      </c>
      <c r="AA11" s="1">
        <v>8.1999999999999993</v>
      </c>
      <c r="AB11" s="1">
        <v>66.2</v>
      </c>
      <c r="AC11" s="1">
        <v>13.2</v>
      </c>
      <c r="AD11" s="1">
        <v>18</v>
      </c>
      <c r="AE11" s="1">
        <v>14.2</v>
      </c>
      <c r="AF11" s="1">
        <v>14.4</v>
      </c>
      <c r="AG11" s="1" t="s">
        <v>111</v>
      </c>
      <c r="AH11" s="1">
        <f t="shared" si="7"/>
        <v>0</v>
      </c>
      <c r="AI11" s="7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40</v>
      </c>
      <c r="C12" s="1">
        <v>1591</v>
      </c>
      <c r="D12" s="1"/>
      <c r="E12" s="1">
        <v>185</v>
      </c>
      <c r="F12" s="1">
        <v>1353</v>
      </c>
      <c r="G12" s="7">
        <v>0.3</v>
      </c>
      <c r="H12" s="1">
        <v>180</v>
      </c>
      <c r="I12" s="1" t="s">
        <v>44</v>
      </c>
      <c r="J12" s="1">
        <v>185</v>
      </c>
      <c r="K12" s="1">
        <f t="shared" si="2"/>
        <v>0</v>
      </c>
      <c r="L12" s="1"/>
      <c r="M12" s="1"/>
      <c r="N12" s="1"/>
      <c r="O12" s="1">
        <f t="shared" si="3"/>
        <v>37</v>
      </c>
      <c r="P12" s="5"/>
      <c r="Q12" s="5"/>
      <c r="R12" s="5">
        <f t="shared" si="6"/>
        <v>0</v>
      </c>
      <c r="S12" s="5"/>
      <c r="T12" s="1"/>
      <c r="U12" s="1">
        <f t="shared" si="4"/>
        <v>36.567567567567565</v>
      </c>
      <c r="V12" s="1">
        <f t="shared" si="5"/>
        <v>36.567567567567565</v>
      </c>
      <c r="W12" s="1">
        <f>IFERROR(VLOOKUP(A12,[1]TDSheet!$A:$M,4,0),0)/5</f>
        <v>6</v>
      </c>
      <c r="X12" s="1">
        <f>IFERROR(VLOOKUP(A12,[2]TDSheet!$A:$M,4,0),0)/5</f>
        <v>3.66</v>
      </c>
      <c r="Y12" s="1">
        <v>9.8000000000000007</v>
      </c>
      <c r="Z12" s="1">
        <v>34</v>
      </c>
      <c r="AA12" s="1">
        <v>18.8</v>
      </c>
      <c r="AB12" s="1">
        <v>64.400000000000006</v>
      </c>
      <c r="AC12" s="1">
        <v>33</v>
      </c>
      <c r="AD12" s="1">
        <v>9</v>
      </c>
      <c r="AE12" s="1">
        <v>18.2</v>
      </c>
      <c r="AF12" s="1">
        <v>35.6</v>
      </c>
      <c r="AG12" s="25" t="s">
        <v>50</v>
      </c>
      <c r="AH12" s="1">
        <f t="shared" si="7"/>
        <v>0</v>
      </c>
      <c r="AI12" s="7">
        <v>12</v>
      </c>
      <c r="AJ12" s="10">
        <f t="shared" si="8"/>
        <v>0</v>
      </c>
      <c r="AK12" s="1">
        <f t="shared" si="9"/>
        <v>0</v>
      </c>
      <c r="AL12" s="1">
        <v>14</v>
      </c>
      <c r="AM12" s="1">
        <v>70</v>
      </c>
      <c r="AN12" s="10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40</v>
      </c>
      <c r="C13" s="1">
        <v>180</v>
      </c>
      <c r="D13" s="1"/>
      <c r="E13" s="1">
        <v>55</v>
      </c>
      <c r="F13" s="1">
        <v>124</v>
      </c>
      <c r="G13" s="7">
        <v>0.3</v>
      </c>
      <c r="H13" s="1">
        <v>180</v>
      </c>
      <c r="I13" s="1" t="s">
        <v>44</v>
      </c>
      <c r="J13" s="1">
        <v>55</v>
      </c>
      <c r="K13" s="1">
        <f t="shared" si="2"/>
        <v>0</v>
      </c>
      <c r="L13" s="1"/>
      <c r="M13" s="1"/>
      <c r="N13" s="1"/>
      <c r="O13" s="1">
        <f t="shared" si="3"/>
        <v>11</v>
      </c>
      <c r="P13" s="5">
        <v>96</v>
      </c>
      <c r="Q13" s="5">
        <f>S13</f>
        <v>0</v>
      </c>
      <c r="R13" s="5">
        <f t="shared" si="6"/>
        <v>0</v>
      </c>
      <c r="S13" s="5">
        <v>0</v>
      </c>
      <c r="T13" s="1"/>
      <c r="U13" s="1">
        <f t="shared" si="4"/>
        <v>11.272727272727273</v>
      </c>
      <c r="V13" s="1">
        <f t="shared" si="5"/>
        <v>11.272727272727273</v>
      </c>
      <c r="W13" s="1">
        <f>IFERROR(VLOOKUP(A13,[1]TDSheet!$A:$M,4,0),0)/5</f>
        <v>1.3800000000000001</v>
      </c>
      <c r="X13" s="1">
        <f>IFERROR(VLOOKUP(A13,[2]TDSheet!$A:$M,4,0),0)/5</f>
        <v>1.3800000000000001</v>
      </c>
      <c r="Y13" s="1">
        <v>8.4</v>
      </c>
      <c r="Z13" s="1">
        <v>2.6</v>
      </c>
      <c r="AA13" s="1">
        <v>4.2</v>
      </c>
      <c r="AB13" s="1">
        <v>5.8</v>
      </c>
      <c r="AC13" s="1">
        <v>6.8</v>
      </c>
      <c r="AD13" s="1">
        <v>8.6</v>
      </c>
      <c r="AE13" s="1">
        <v>6.4</v>
      </c>
      <c r="AF13" s="1">
        <v>9.6</v>
      </c>
      <c r="AG13" s="1" t="s">
        <v>111</v>
      </c>
      <c r="AH13" s="1">
        <f t="shared" si="7"/>
        <v>0</v>
      </c>
      <c r="AI13" s="7">
        <v>12</v>
      </c>
      <c r="AJ13" s="10">
        <f t="shared" si="8"/>
        <v>0</v>
      </c>
      <c r="AK13" s="1">
        <f t="shared" si="9"/>
        <v>0</v>
      </c>
      <c r="AL13" s="1">
        <v>14</v>
      </c>
      <c r="AM13" s="1">
        <v>70</v>
      </c>
      <c r="AN13" s="10">
        <f t="shared" si="10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40</v>
      </c>
      <c r="C14" s="1">
        <v>185</v>
      </c>
      <c r="D14" s="1"/>
      <c r="E14" s="24">
        <f>14+E6</f>
        <v>57</v>
      </c>
      <c r="F14" s="24">
        <f>171+F6</f>
        <v>-42</v>
      </c>
      <c r="G14" s="7">
        <v>0.3</v>
      </c>
      <c r="H14" s="1">
        <v>180</v>
      </c>
      <c r="I14" s="1" t="s">
        <v>101</v>
      </c>
      <c r="J14" s="1">
        <v>59</v>
      </c>
      <c r="K14" s="1">
        <f t="shared" si="2"/>
        <v>-2</v>
      </c>
      <c r="L14" s="1"/>
      <c r="M14" s="1"/>
      <c r="N14" s="1"/>
      <c r="O14" s="1">
        <f t="shared" si="3"/>
        <v>11.4</v>
      </c>
      <c r="P14" s="5">
        <v>270</v>
      </c>
      <c r="Q14" s="5">
        <f t="shared" ref="Q14:Q16" si="11">S14</f>
        <v>1512</v>
      </c>
      <c r="R14" s="5">
        <f t="shared" si="6"/>
        <v>1512</v>
      </c>
      <c r="S14" s="5">
        <v>1512</v>
      </c>
      <c r="T14" s="1" t="s">
        <v>41</v>
      </c>
      <c r="U14" s="1">
        <f t="shared" si="4"/>
        <v>128.94736842105263</v>
      </c>
      <c r="V14" s="1">
        <f t="shared" si="5"/>
        <v>-3.6842105263157894</v>
      </c>
      <c r="W14" s="1">
        <f>IFERROR(VLOOKUP(A14,[1]TDSheet!$A:$M,4,0),0)/5</f>
        <v>2.82</v>
      </c>
      <c r="X14" s="1">
        <f>IFERROR(VLOOKUP(A14,[2]TDSheet!$A:$M,4,0),0)/5</f>
        <v>0.84000000000000008</v>
      </c>
      <c r="Y14" s="1">
        <v>24.4</v>
      </c>
      <c r="Z14" s="1">
        <v>13.8</v>
      </c>
      <c r="AA14" s="1">
        <v>10.6</v>
      </c>
      <c r="AB14" s="1">
        <v>63.8</v>
      </c>
      <c r="AC14" s="1">
        <v>10.6</v>
      </c>
      <c r="AD14" s="1">
        <v>27.6</v>
      </c>
      <c r="AE14" s="1">
        <v>8.4</v>
      </c>
      <c r="AF14" s="1">
        <v>0</v>
      </c>
      <c r="AG14" s="1" t="s">
        <v>118</v>
      </c>
      <c r="AH14" s="1">
        <f t="shared" si="7"/>
        <v>453.59999999999997</v>
      </c>
      <c r="AI14" s="7">
        <v>12</v>
      </c>
      <c r="AJ14" s="10">
        <f t="shared" si="8"/>
        <v>126</v>
      </c>
      <c r="AK14" s="1">
        <f t="shared" si="9"/>
        <v>453.59999999999997</v>
      </c>
      <c r="AL14" s="1">
        <v>14</v>
      </c>
      <c r="AM14" s="1">
        <v>70</v>
      </c>
      <c r="AN14" s="10">
        <f t="shared" si="10"/>
        <v>1.8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40</v>
      </c>
      <c r="C15" s="1">
        <v>769</v>
      </c>
      <c r="D15" s="1"/>
      <c r="E15" s="1"/>
      <c r="F15" s="1">
        <v>649</v>
      </c>
      <c r="G15" s="7">
        <v>0.09</v>
      </c>
      <c r="H15" s="1">
        <v>180</v>
      </c>
      <c r="I15" s="1" t="s">
        <v>44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>
        <f t="shared" si="11"/>
        <v>384</v>
      </c>
      <c r="R15" s="5">
        <f t="shared" si="6"/>
        <v>336</v>
      </c>
      <c r="S15" s="5">
        <v>384</v>
      </c>
      <c r="T15" s="1" t="s">
        <v>107</v>
      </c>
      <c r="U15" s="1" t="e">
        <f t="shared" si="4"/>
        <v>#DIV/0!</v>
      </c>
      <c r="V15" s="1" t="e">
        <f t="shared" si="5"/>
        <v>#DIV/0!</v>
      </c>
      <c r="W15" s="1">
        <f>IFERROR(VLOOKUP(A15,[1]TDSheet!$A:$M,4,0),0)/5</f>
        <v>2.8620000000000001</v>
      </c>
      <c r="X15" s="1">
        <f>IFERROR(VLOOKUP(A15,[2]TDSheet!$A:$M,4,0),0)/5</f>
        <v>0.09</v>
      </c>
      <c r="Y15" s="1">
        <v>39</v>
      </c>
      <c r="Z15" s="1">
        <v>13.2</v>
      </c>
      <c r="AA15" s="1">
        <v>11</v>
      </c>
      <c r="AB15" s="1">
        <v>15.2</v>
      </c>
      <c r="AC15" s="1">
        <v>2.6</v>
      </c>
      <c r="AD15" s="1">
        <v>16.8</v>
      </c>
      <c r="AE15" s="1">
        <v>15</v>
      </c>
      <c r="AF15" s="1">
        <v>25.2</v>
      </c>
      <c r="AG15" s="25" t="s">
        <v>50</v>
      </c>
      <c r="AH15" s="1">
        <f t="shared" si="7"/>
        <v>34.56</v>
      </c>
      <c r="AI15" s="7">
        <v>24</v>
      </c>
      <c r="AJ15" s="10">
        <f t="shared" si="8"/>
        <v>14</v>
      </c>
      <c r="AK15" s="1">
        <f t="shared" si="9"/>
        <v>30.24</v>
      </c>
      <c r="AL15" s="1">
        <v>14</v>
      </c>
      <c r="AM15" s="1">
        <v>126</v>
      </c>
      <c r="AN15" s="10">
        <f t="shared" si="10"/>
        <v>0.1111111111111111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40</v>
      </c>
      <c r="C16" s="1">
        <v>207</v>
      </c>
      <c r="D16" s="1"/>
      <c r="E16" s="1">
        <v>60</v>
      </c>
      <c r="F16" s="1">
        <v>140</v>
      </c>
      <c r="G16" s="7">
        <v>0.36</v>
      </c>
      <c r="H16" s="1">
        <v>180</v>
      </c>
      <c r="I16" s="1" t="s">
        <v>44</v>
      </c>
      <c r="J16" s="1">
        <v>60</v>
      </c>
      <c r="K16" s="1">
        <f t="shared" si="2"/>
        <v>0</v>
      </c>
      <c r="L16" s="1"/>
      <c r="M16" s="1"/>
      <c r="N16" s="1"/>
      <c r="O16" s="1">
        <f t="shared" si="3"/>
        <v>12</v>
      </c>
      <c r="P16" s="5">
        <v>100</v>
      </c>
      <c r="Q16" s="5">
        <f t="shared" si="11"/>
        <v>140</v>
      </c>
      <c r="R16" s="5">
        <f t="shared" si="6"/>
        <v>140</v>
      </c>
      <c r="S16" s="5">
        <v>140</v>
      </c>
      <c r="T16" s="1"/>
      <c r="U16" s="1">
        <f t="shared" si="4"/>
        <v>23.333333333333332</v>
      </c>
      <c r="V16" s="1">
        <f t="shared" si="5"/>
        <v>11.666666666666666</v>
      </c>
      <c r="W16" s="1">
        <f>IFERROR(VLOOKUP(A16,[1]TDSheet!$A:$M,4,0),0)/5</f>
        <v>3.3119999999999998</v>
      </c>
      <c r="X16" s="1">
        <f>IFERROR(VLOOKUP(A16,[2]TDSheet!$A:$M,4,0),0)/5</f>
        <v>1.512</v>
      </c>
      <c r="Y16" s="1">
        <v>5.8</v>
      </c>
      <c r="Z16" s="1">
        <v>4.2</v>
      </c>
      <c r="AA16" s="1">
        <v>4.2</v>
      </c>
      <c r="AB16" s="1">
        <v>5</v>
      </c>
      <c r="AC16" s="1">
        <v>9.6</v>
      </c>
      <c r="AD16" s="1">
        <v>6.8</v>
      </c>
      <c r="AE16" s="1">
        <v>4.2</v>
      </c>
      <c r="AF16" s="1">
        <v>6</v>
      </c>
      <c r="AG16" s="1"/>
      <c r="AH16" s="1">
        <f t="shared" si="7"/>
        <v>50.4</v>
      </c>
      <c r="AI16" s="7">
        <v>10</v>
      </c>
      <c r="AJ16" s="10">
        <f t="shared" si="8"/>
        <v>14</v>
      </c>
      <c r="AK16" s="1">
        <f t="shared" si="9"/>
        <v>50.4</v>
      </c>
      <c r="AL16" s="1">
        <v>14</v>
      </c>
      <c r="AM16" s="1">
        <v>70</v>
      </c>
      <c r="AN16" s="10">
        <f t="shared" si="10"/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54</v>
      </c>
      <c r="B17" s="15" t="s">
        <v>55</v>
      </c>
      <c r="C17" s="15">
        <v>74</v>
      </c>
      <c r="D17" s="15"/>
      <c r="E17" s="15"/>
      <c r="F17" s="15">
        <v>74</v>
      </c>
      <c r="G17" s="16">
        <v>0</v>
      </c>
      <c r="H17" s="15">
        <v>180</v>
      </c>
      <c r="I17" s="26" t="s">
        <v>101</v>
      </c>
      <c r="J17" s="15"/>
      <c r="K17" s="15">
        <f t="shared" si="2"/>
        <v>0</v>
      </c>
      <c r="L17" s="15"/>
      <c r="M17" s="15"/>
      <c r="N17" s="15"/>
      <c r="O17" s="15">
        <f t="shared" si="3"/>
        <v>0</v>
      </c>
      <c r="P17" s="17"/>
      <c r="Q17" s="17"/>
      <c r="R17" s="17"/>
      <c r="S17" s="17"/>
      <c r="T17" s="15"/>
      <c r="U17" s="15" t="e">
        <f t="shared" si="4"/>
        <v>#DIV/0!</v>
      </c>
      <c r="V17" s="15" t="e">
        <f t="shared" si="5"/>
        <v>#DIV/0!</v>
      </c>
      <c r="W17" s="15">
        <f>IFERROR(VLOOKUP(A17,[1]TDSheet!$A:$M,4,0),0)/5</f>
        <v>0</v>
      </c>
      <c r="X17" s="15">
        <f>IFERROR(VLOOKUP(A17,[2]TDSheet!$A:$M,4,0),0)/5</f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1.1000000000000001</v>
      </c>
      <c r="AE17" s="15">
        <v>1.1000000000000001</v>
      </c>
      <c r="AF17" s="15">
        <v>0</v>
      </c>
      <c r="AG17" s="23" t="s">
        <v>116</v>
      </c>
      <c r="AH17" s="15"/>
      <c r="AI17" s="16">
        <v>5.5</v>
      </c>
      <c r="AJ17" s="18"/>
      <c r="AK17" s="15"/>
      <c r="AL17" s="15">
        <v>12</v>
      </c>
      <c r="AM17" s="15"/>
      <c r="AN17" s="18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40</v>
      </c>
      <c r="C18" s="1">
        <v>61</v>
      </c>
      <c r="D18" s="1"/>
      <c r="E18" s="1">
        <v>45</v>
      </c>
      <c r="F18" s="1">
        <v>12</v>
      </c>
      <c r="G18" s="7">
        <v>0.25</v>
      </c>
      <c r="H18" s="1">
        <v>180</v>
      </c>
      <c r="I18" s="1" t="s">
        <v>101</v>
      </c>
      <c r="J18" s="1">
        <v>69</v>
      </c>
      <c r="K18" s="1">
        <f t="shared" si="2"/>
        <v>-24</v>
      </c>
      <c r="L18" s="1"/>
      <c r="M18" s="1"/>
      <c r="N18" s="1"/>
      <c r="O18" s="1">
        <f t="shared" si="3"/>
        <v>9</v>
      </c>
      <c r="P18" s="5">
        <v>168</v>
      </c>
      <c r="Q18" s="5">
        <f t="shared" ref="Q18:Q21" si="12">S18</f>
        <v>336</v>
      </c>
      <c r="R18" s="5">
        <f>AI18*AJ18</f>
        <v>336</v>
      </c>
      <c r="S18" s="5">
        <v>336</v>
      </c>
      <c r="T18" s="1" t="s">
        <v>108</v>
      </c>
      <c r="U18" s="1">
        <f t="shared" si="4"/>
        <v>38.666666666666664</v>
      </c>
      <c r="V18" s="1">
        <f t="shared" si="5"/>
        <v>1.3333333333333333</v>
      </c>
      <c r="W18" s="1">
        <f>IFERROR(VLOOKUP(A18,[1]TDSheet!$A:$M,4,0),0)/5</f>
        <v>2.65</v>
      </c>
      <c r="X18" s="1">
        <f>IFERROR(VLOOKUP(A18,[2]TDSheet!$A:$M,4,0),0)/5</f>
        <v>0.9</v>
      </c>
      <c r="Y18" s="1">
        <v>8.6</v>
      </c>
      <c r="Z18" s="1">
        <v>7.2</v>
      </c>
      <c r="AA18" s="1">
        <v>5.4</v>
      </c>
      <c r="AB18" s="1">
        <v>53.8</v>
      </c>
      <c r="AC18" s="1">
        <v>10</v>
      </c>
      <c r="AD18" s="1">
        <v>8.8000000000000007</v>
      </c>
      <c r="AE18" s="1">
        <v>6</v>
      </c>
      <c r="AF18" s="1">
        <v>9.6</v>
      </c>
      <c r="AG18" s="1" t="s">
        <v>119</v>
      </c>
      <c r="AH18" s="1">
        <f>G18*Q18</f>
        <v>84</v>
      </c>
      <c r="AI18" s="7">
        <v>12</v>
      </c>
      <c r="AJ18" s="10">
        <f>MROUND(Q18, AI18*AL18)/AI18</f>
        <v>28</v>
      </c>
      <c r="AK18" s="1">
        <f>AJ18*AI18*G18</f>
        <v>84</v>
      </c>
      <c r="AL18" s="1">
        <v>14</v>
      </c>
      <c r="AM18" s="1">
        <v>70</v>
      </c>
      <c r="AN18" s="10">
        <f>AJ18/AM18</f>
        <v>0.4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40</v>
      </c>
      <c r="C19" s="1">
        <v>336</v>
      </c>
      <c r="D19" s="1"/>
      <c r="E19" s="1">
        <v>86</v>
      </c>
      <c r="F19" s="1">
        <v>249</v>
      </c>
      <c r="G19" s="7">
        <v>0.25</v>
      </c>
      <c r="H19" s="1">
        <v>180</v>
      </c>
      <c r="I19" s="1" t="s">
        <v>101</v>
      </c>
      <c r="J19" s="1">
        <v>86</v>
      </c>
      <c r="K19" s="1">
        <f t="shared" si="2"/>
        <v>0</v>
      </c>
      <c r="L19" s="1"/>
      <c r="M19" s="1"/>
      <c r="N19" s="1"/>
      <c r="O19" s="1">
        <f t="shared" si="3"/>
        <v>17.2</v>
      </c>
      <c r="P19" s="5">
        <v>95</v>
      </c>
      <c r="Q19" s="5">
        <f t="shared" si="12"/>
        <v>168</v>
      </c>
      <c r="R19" s="5">
        <f>AI19*AJ19</f>
        <v>168</v>
      </c>
      <c r="S19" s="5">
        <v>168</v>
      </c>
      <c r="T19" s="1"/>
      <c r="U19" s="1">
        <f t="shared" si="4"/>
        <v>24.244186046511629</v>
      </c>
      <c r="V19" s="1">
        <f t="shared" si="5"/>
        <v>14.476744186046512</v>
      </c>
      <c r="W19" s="1">
        <f>IFERROR(VLOOKUP(A19,[1]TDSheet!$A:$M,4,0),0)/5</f>
        <v>1.75</v>
      </c>
      <c r="X19" s="1">
        <f>IFERROR(VLOOKUP(A19,[2]TDSheet!$A:$M,4,0),0)/5</f>
        <v>2.2999999999999998</v>
      </c>
      <c r="Y19" s="1">
        <v>19.8</v>
      </c>
      <c r="Z19" s="1">
        <v>10</v>
      </c>
      <c r="AA19" s="1">
        <v>8.8000000000000007</v>
      </c>
      <c r="AB19" s="1">
        <v>57.6</v>
      </c>
      <c r="AC19" s="1">
        <v>10.4</v>
      </c>
      <c r="AD19" s="1">
        <v>13.8</v>
      </c>
      <c r="AE19" s="1">
        <v>11.6</v>
      </c>
      <c r="AF19" s="1">
        <v>13.2</v>
      </c>
      <c r="AG19" s="1" t="s">
        <v>119</v>
      </c>
      <c r="AH19" s="1">
        <f>G19*Q19</f>
        <v>42</v>
      </c>
      <c r="AI19" s="7">
        <v>12</v>
      </c>
      <c r="AJ19" s="10">
        <f>MROUND(Q19, AI19*AL19)/AI19</f>
        <v>14</v>
      </c>
      <c r="AK19" s="1">
        <f>AJ19*AI19*G19</f>
        <v>42</v>
      </c>
      <c r="AL19" s="1">
        <v>14</v>
      </c>
      <c r="AM19" s="1">
        <v>70</v>
      </c>
      <c r="AN19" s="10">
        <f>AJ19/AM19</f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58</v>
      </c>
      <c r="B20" s="1" t="s">
        <v>55</v>
      </c>
      <c r="C20" s="1"/>
      <c r="D20" s="1"/>
      <c r="E20" s="1"/>
      <c r="F20" s="1"/>
      <c r="G20" s="7">
        <v>1</v>
      </c>
      <c r="H20" s="1">
        <v>180</v>
      </c>
      <c r="I20" s="1" t="s">
        <v>44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>
        <v>52</v>
      </c>
      <c r="Q20" s="5">
        <f t="shared" si="12"/>
        <v>52</v>
      </c>
      <c r="R20" s="5">
        <f>AI20*AJ20</f>
        <v>51.800000000000004</v>
      </c>
      <c r="S20" s="5">
        <v>52</v>
      </c>
      <c r="T20" s="1"/>
      <c r="U20" s="1" t="e">
        <f t="shared" si="4"/>
        <v>#DIV/0!</v>
      </c>
      <c r="V20" s="1" t="e">
        <f t="shared" si="5"/>
        <v>#DIV/0!</v>
      </c>
      <c r="W20" s="1">
        <f>IFERROR(VLOOKUP(A20,[1]TDSheet!$A:$M,4,0),0)/5</f>
        <v>0</v>
      </c>
      <c r="X20" s="1">
        <f>IFERROR(VLOOKUP(A20,[2]TDSheet!$A:$M,4,0),0)/5</f>
        <v>0</v>
      </c>
      <c r="Y20" s="1">
        <v>0.74</v>
      </c>
      <c r="Z20" s="1">
        <v>0.74</v>
      </c>
      <c r="AA20" s="1">
        <v>0.74</v>
      </c>
      <c r="AB20" s="1">
        <v>1.48</v>
      </c>
      <c r="AC20" s="1">
        <v>0.74</v>
      </c>
      <c r="AD20" s="1">
        <v>2.2200000000000002</v>
      </c>
      <c r="AE20" s="1">
        <v>0.74</v>
      </c>
      <c r="AF20" s="1">
        <v>0.74</v>
      </c>
      <c r="AG20" s="1"/>
      <c r="AH20" s="1">
        <f>G20*Q20</f>
        <v>52</v>
      </c>
      <c r="AI20" s="7">
        <v>3.7</v>
      </c>
      <c r="AJ20" s="10">
        <f>MROUND(Q20, AI20*AL20)/AI20</f>
        <v>14</v>
      </c>
      <c r="AK20" s="1">
        <f>AJ20*AI20*G20</f>
        <v>51.800000000000004</v>
      </c>
      <c r="AL20" s="1">
        <v>14</v>
      </c>
      <c r="AM20" s="1">
        <v>126</v>
      </c>
      <c r="AN20" s="10">
        <f>AJ20/AM20</f>
        <v>0.1111111111111111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40</v>
      </c>
      <c r="C21" s="1">
        <v>420</v>
      </c>
      <c r="D21" s="1"/>
      <c r="E21" s="1">
        <v>115</v>
      </c>
      <c r="F21" s="1">
        <v>228</v>
      </c>
      <c r="G21" s="7">
        <v>0.25</v>
      </c>
      <c r="H21" s="1">
        <v>180</v>
      </c>
      <c r="I21" s="1" t="s">
        <v>44</v>
      </c>
      <c r="J21" s="1">
        <v>115</v>
      </c>
      <c r="K21" s="1">
        <f t="shared" si="2"/>
        <v>0</v>
      </c>
      <c r="L21" s="1"/>
      <c r="M21" s="1"/>
      <c r="N21" s="1"/>
      <c r="O21" s="1">
        <f t="shared" si="3"/>
        <v>23</v>
      </c>
      <c r="P21" s="5">
        <v>232</v>
      </c>
      <c r="Q21" s="5">
        <f t="shared" si="12"/>
        <v>252</v>
      </c>
      <c r="R21" s="5">
        <f>AI21*AJ21</f>
        <v>252</v>
      </c>
      <c r="S21" s="5">
        <v>252</v>
      </c>
      <c r="T21" s="1"/>
      <c r="U21" s="1">
        <f t="shared" si="4"/>
        <v>20.869565217391305</v>
      </c>
      <c r="V21" s="1">
        <f t="shared" si="5"/>
        <v>9.9130434782608692</v>
      </c>
      <c r="W21" s="1">
        <f>IFERROR(VLOOKUP(A21,[1]TDSheet!$A:$M,4,0),0)/5</f>
        <v>4.55</v>
      </c>
      <c r="X21" s="1">
        <f>IFERROR(VLOOKUP(A21,[2]TDSheet!$A:$M,4,0),0)/5</f>
        <v>1.25</v>
      </c>
      <c r="Y21" s="1">
        <v>24.2</v>
      </c>
      <c r="Z21" s="1">
        <v>4.5999999999999996</v>
      </c>
      <c r="AA21" s="1">
        <v>7.4</v>
      </c>
      <c r="AB21" s="1">
        <v>45.2</v>
      </c>
      <c r="AC21" s="1">
        <v>10.4</v>
      </c>
      <c r="AD21" s="1">
        <v>16.8</v>
      </c>
      <c r="AE21" s="1">
        <v>6</v>
      </c>
      <c r="AF21" s="1">
        <v>6.4</v>
      </c>
      <c r="AG21" s="1"/>
      <c r="AH21" s="1">
        <f>G21*Q21</f>
        <v>63</v>
      </c>
      <c r="AI21" s="7">
        <v>6</v>
      </c>
      <c r="AJ21" s="10">
        <f>MROUND(Q21, AI21*AL21)/AI21</f>
        <v>42</v>
      </c>
      <c r="AK21" s="1">
        <f>AJ21*AI21*G21</f>
        <v>63</v>
      </c>
      <c r="AL21" s="1">
        <v>14</v>
      </c>
      <c r="AM21" s="1">
        <v>140</v>
      </c>
      <c r="AN21" s="10">
        <f>AJ21/AM21</f>
        <v>0.3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40</v>
      </c>
      <c r="C22" s="1">
        <v>299</v>
      </c>
      <c r="D22" s="1"/>
      <c r="E22" s="1">
        <v>59</v>
      </c>
      <c r="F22" s="1">
        <v>240</v>
      </c>
      <c r="G22" s="7">
        <v>0.25</v>
      </c>
      <c r="H22" s="1">
        <v>180</v>
      </c>
      <c r="I22" s="1" t="s">
        <v>44</v>
      </c>
      <c r="J22" s="1">
        <v>59</v>
      </c>
      <c r="K22" s="1">
        <f t="shared" si="2"/>
        <v>0</v>
      </c>
      <c r="L22" s="1"/>
      <c r="M22" s="1"/>
      <c r="N22" s="1"/>
      <c r="O22" s="1">
        <f t="shared" si="3"/>
        <v>11.8</v>
      </c>
      <c r="P22" s="5"/>
      <c r="Q22" s="5"/>
      <c r="R22" s="5">
        <f>AI22*AJ22</f>
        <v>0</v>
      </c>
      <c r="S22" s="5"/>
      <c r="T22" s="1"/>
      <c r="U22" s="1">
        <f t="shared" si="4"/>
        <v>20.338983050847457</v>
      </c>
      <c r="V22" s="1">
        <f t="shared" si="5"/>
        <v>20.338983050847457</v>
      </c>
      <c r="W22" s="1">
        <f>IFERROR(VLOOKUP(A22,[1]TDSheet!$A:$M,4,0),0)/5</f>
        <v>2.5</v>
      </c>
      <c r="X22" s="1">
        <f>IFERROR(VLOOKUP(A22,[2]TDSheet!$A:$M,4,0),0)/5</f>
        <v>2.25</v>
      </c>
      <c r="Y22" s="1">
        <v>5.2</v>
      </c>
      <c r="Z22" s="1">
        <v>2.4</v>
      </c>
      <c r="AA22" s="1">
        <v>3.6</v>
      </c>
      <c r="AB22" s="1">
        <v>54.4</v>
      </c>
      <c r="AC22" s="1">
        <v>5</v>
      </c>
      <c r="AD22" s="1">
        <v>7</v>
      </c>
      <c r="AE22" s="1">
        <v>5.2</v>
      </c>
      <c r="AF22" s="1">
        <v>6.8</v>
      </c>
      <c r="AG22" s="25" t="s">
        <v>50</v>
      </c>
      <c r="AH22" s="1">
        <f>G22*Q22</f>
        <v>0</v>
      </c>
      <c r="AI22" s="7">
        <v>6</v>
      </c>
      <c r="AJ22" s="10">
        <f>MROUND(Q22, AI22*AL22)/AI22</f>
        <v>0</v>
      </c>
      <c r="AK22" s="1">
        <f>AJ22*AI22*G22</f>
        <v>0</v>
      </c>
      <c r="AL22" s="1">
        <v>14</v>
      </c>
      <c r="AM22" s="1">
        <v>140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62</v>
      </c>
      <c r="B23" s="19" t="s">
        <v>55</v>
      </c>
      <c r="C23" s="19">
        <v>72</v>
      </c>
      <c r="D23" s="19"/>
      <c r="E23" s="19"/>
      <c r="F23" s="24">
        <v>72</v>
      </c>
      <c r="G23" s="20">
        <v>0</v>
      </c>
      <c r="H23" s="19">
        <v>180</v>
      </c>
      <c r="I23" s="19" t="s">
        <v>101</v>
      </c>
      <c r="J23" s="19"/>
      <c r="K23" s="19">
        <f t="shared" si="2"/>
        <v>0</v>
      </c>
      <c r="L23" s="19"/>
      <c r="M23" s="19"/>
      <c r="N23" s="19"/>
      <c r="O23" s="19">
        <f t="shared" si="3"/>
        <v>0</v>
      </c>
      <c r="P23" s="21"/>
      <c r="Q23" s="21"/>
      <c r="R23" s="21"/>
      <c r="S23" s="21"/>
      <c r="T23" s="19"/>
      <c r="U23" s="19" t="e">
        <f t="shared" si="4"/>
        <v>#DIV/0!</v>
      </c>
      <c r="V23" s="19" t="e">
        <f t="shared" si="5"/>
        <v>#DIV/0!</v>
      </c>
      <c r="W23" s="19">
        <f>IFERROR(VLOOKUP(A23,[1]TDSheet!$A:$M,4,0),0)/5</f>
        <v>1.2</v>
      </c>
      <c r="X23" s="19">
        <f>IFERROR(VLOOKUP(A23,[2]TDSheet!$A:$M,4,0),0)/5</f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23" t="s">
        <v>104</v>
      </c>
      <c r="AH23" s="19"/>
      <c r="AI23" s="20"/>
      <c r="AJ23" s="22"/>
      <c r="AK23" s="19"/>
      <c r="AL23" s="19"/>
      <c r="AM23" s="19"/>
      <c r="AN23" s="22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40</v>
      </c>
      <c r="C24" s="1">
        <v>229</v>
      </c>
      <c r="D24" s="1">
        <v>5</v>
      </c>
      <c r="E24" s="1">
        <v>84</v>
      </c>
      <c r="F24" s="1">
        <v>145</v>
      </c>
      <c r="G24" s="7">
        <v>0.25</v>
      </c>
      <c r="H24" s="1">
        <v>180</v>
      </c>
      <c r="I24" s="1" t="s">
        <v>44</v>
      </c>
      <c r="J24" s="1">
        <v>89</v>
      </c>
      <c r="K24" s="1">
        <f t="shared" si="2"/>
        <v>-5</v>
      </c>
      <c r="L24" s="1"/>
      <c r="M24" s="1"/>
      <c r="N24" s="1"/>
      <c r="O24" s="1">
        <f t="shared" si="3"/>
        <v>16.8</v>
      </c>
      <c r="P24" s="5">
        <v>191</v>
      </c>
      <c r="Q24" s="5">
        <f>S24</f>
        <v>336</v>
      </c>
      <c r="R24" s="5">
        <f t="shared" ref="R24:R31" si="13">AI24*AJ24</f>
        <v>336</v>
      </c>
      <c r="S24" s="5">
        <v>336</v>
      </c>
      <c r="T24" s="1" t="s">
        <v>108</v>
      </c>
      <c r="U24" s="1">
        <f t="shared" si="4"/>
        <v>28.63095238095238</v>
      </c>
      <c r="V24" s="1">
        <f t="shared" si="5"/>
        <v>8.6309523809523814</v>
      </c>
      <c r="W24" s="1">
        <f>IFERROR(VLOOKUP(A24,[1]TDSheet!$A:$M,4,0),0)/5</f>
        <v>2.5</v>
      </c>
      <c r="X24" s="1">
        <f>IFERROR(VLOOKUP(A24,[2]TDSheet!$A:$M,4,0),0)/5</f>
        <v>3.15</v>
      </c>
      <c r="Y24" s="1">
        <v>6.6</v>
      </c>
      <c r="Z24" s="1">
        <v>14</v>
      </c>
      <c r="AA24" s="1">
        <v>7.6</v>
      </c>
      <c r="AB24" s="1">
        <v>15.2</v>
      </c>
      <c r="AC24" s="1">
        <v>17</v>
      </c>
      <c r="AD24" s="1">
        <v>15.4</v>
      </c>
      <c r="AE24" s="1">
        <v>4.2</v>
      </c>
      <c r="AF24" s="1">
        <v>12.2</v>
      </c>
      <c r="AG24" s="1"/>
      <c r="AH24" s="1">
        <f t="shared" ref="AH24:AH31" si="14">G24*Q24</f>
        <v>84</v>
      </c>
      <c r="AI24" s="7">
        <v>12</v>
      </c>
      <c r="AJ24" s="10">
        <f t="shared" ref="AJ24:AJ31" si="15">MROUND(Q24, AI24*AL24)/AI24</f>
        <v>28</v>
      </c>
      <c r="AK24" s="1">
        <f t="shared" ref="AK24:AK31" si="16">AJ24*AI24*G24</f>
        <v>84</v>
      </c>
      <c r="AL24" s="1">
        <v>14</v>
      </c>
      <c r="AM24" s="1">
        <v>70</v>
      </c>
      <c r="AN24" s="10">
        <f t="shared" ref="AN24:AN31" si="17">AJ24/AM24</f>
        <v>0.4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40</v>
      </c>
      <c r="C25" s="1">
        <v>323</v>
      </c>
      <c r="D25" s="1"/>
      <c r="E25" s="1">
        <v>44</v>
      </c>
      <c r="F25" s="1">
        <v>276</v>
      </c>
      <c r="G25" s="7">
        <v>0.25</v>
      </c>
      <c r="H25" s="1">
        <v>180</v>
      </c>
      <c r="I25" s="1" t="s">
        <v>44</v>
      </c>
      <c r="J25" s="1">
        <v>44</v>
      </c>
      <c r="K25" s="1">
        <f t="shared" si="2"/>
        <v>0</v>
      </c>
      <c r="L25" s="1"/>
      <c r="M25" s="1"/>
      <c r="N25" s="1"/>
      <c r="O25" s="1">
        <f t="shared" si="3"/>
        <v>8.8000000000000007</v>
      </c>
      <c r="P25" s="5"/>
      <c r="Q25" s="5"/>
      <c r="R25" s="5">
        <f t="shared" si="13"/>
        <v>0</v>
      </c>
      <c r="S25" s="5"/>
      <c r="T25" s="1"/>
      <c r="U25" s="1">
        <f t="shared" si="4"/>
        <v>31.36363636363636</v>
      </c>
      <c r="V25" s="1">
        <f t="shared" si="5"/>
        <v>31.36363636363636</v>
      </c>
      <c r="W25" s="1">
        <f>IFERROR(VLOOKUP(A25,[1]TDSheet!$A:$M,4,0),0)/5</f>
        <v>1.45</v>
      </c>
      <c r="X25" s="1">
        <f>IFERROR(VLOOKUP(A25,[2]TDSheet!$A:$M,4,0),0)/5</f>
        <v>1.6</v>
      </c>
      <c r="Y25" s="1">
        <v>5.6</v>
      </c>
      <c r="Z25" s="1">
        <v>5.8</v>
      </c>
      <c r="AA25" s="1">
        <v>5.8</v>
      </c>
      <c r="AB25" s="1">
        <v>10.199999999999999</v>
      </c>
      <c r="AC25" s="1">
        <v>10.4</v>
      </c>
      <c r="AD25" s="1">
        <v>12</v>
      </c>
      <c r="AE25" s="1">
        <v>5.4</v>
      </c>
      <c r="AF25" s="1">
        <v>9.4</v>
      </c>
      <c r="AG25" s="25" t="s">
        <v>50</v>
      </c>
      <c r="AH25" s="1">
        <f t="shared" si="14"/>
        <v>0</v>
      </c>
      <c r="AI25" s="7">
        <v>12</v>
      </c>
      <c r="AJ25" s="10">
        <f t="shared" si="15"/>
        <v>0</v>
      </c>
      <c r="AK25" s="1">
        <f t="shared" si="16"/>
        <v>0</v>
      </c>
      <c r="AL25" s="1">
        <v>14</v>
      </c>
      <c r="AM25" s="1">
        <v>70</v>
      </c>
      <c r="AN25" s="10">
        <f t="shared" si="17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40</v>
      </c>
      <c r="C26" s="1">
        <v>111</v>
      </c>
      <c r="D26" s="1"/>
      <c r="E26" s="1">
        <v>59</v>
      </c>
      <c r="F26" s="1">
        <v>42</v>
      </c>
      <c r="G26" s="7">
        <v>0.25</v>
      </c>
      <c r="H26" s="1">
        <v>180</v>
      </c>
      <c r="I26" s="1" t="s">
        <v>44</v>
      </c>
      <c r="J26" s="1">
        <v>59</v>
      </c>
      <c r="K26" s="1">
        <f t="shared" si="2"/>
        <v>0</v>
      </c>
      <c r="L26" s="1"/>
      <c r="M26" s="1"/>
      <c r="N26" s="1"/>
      <c r="O26" s="1">
        <f t="shared" si="3"/>
        <v>11.8</v>
      </c>
      <c r="P26" s="5">
        <v>194</v>
      </c>
      <c r="Q26" s="5">
        <f>S26</f>
        <v>336</v>
      </c>
      <c r="R26" s="5">
        <f t="shared" si="13"/>
        <v>336</v>
      </c>
      <c r="S26" s="5">
        <v>336</v>
      </c>
      <c r="T26" s="1" t="s">
        <v>108</v>
      </c>
      <c r="U26" s="1">
        <f t="shared" si="4"/>
        <v>32.03389830508474</v>
      </c>
      <c r="V26" s="1">
        <f t="shared" si="5"/>
        <v>3.5593220338983049</v>
      </c>
      <c r="W26" s="1">
        <f>IFERROR(VLOOKUP(A26,[1]TDSheet!$A:$M,4,0),0)/5</f>
        <v>1.1499999999999999</v>
      </c>
      <c r="X26" s="1">
        <f>IFERROR(VLOOKUP(A26,[2]TDSheet!$A:$M,4,0),0)/5</f>
        <v>2.5</v>
      </c>
      <c r="Y26" s="1">
        <v>6.8</v>
      </c>
      <c r="Z26" s="1">
        <v>5.6</v>
      </c>
      <c r="AA26" s="1">
        <v>5.8</v>
      </c>
      <c r="AB26" s="1">
        <v>5.4</v>
      </c>
      <c r="AC26" s="1">
        <v>7.6</v>
      </c>
      <c r="AD26" s="1">
        <v>3</v>
      </c>
      <c r="AE26" s="1">
        <v>4.2</v>
      </c>
      <c r="AF26" s="1">
        <v>10.4</v>
      </c>
      <c r="AG26" s="1"/>
      <c r="AH26" s="1">
        <f t="shared" si="14"/>
        <v>84</v>
      </c>
      <c r="AI26" s="7">
        <v>12</v>
      </c>
      <c r="AJ26" s="10">
        <f t="shared" si="15"/>
        <v>28</v>
      </c>
      <c r="AK26" s="1">
        <f t="shared" si="16"/>
        <v>84</v>
      </c>
      <c r="AL26" s="1">
        <v>14</v>
      </c>
      <c r="AM26" s="1">
        <v>70</v>
      </c>
      <c r="AN26" s="10">
        <f t="shared" si="17"/>
        <v>0.4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66</v>
      </c>
      <c r="B27" s="1" t="s">
        <v>55</v>
      </c>
      <c r="C27" s="1"/>
      <c r="D27" s="1"/>
      <c r="E27" s="1"/>
      <c r="F27" s="24">
        <f>F23</f>
        <v>72</v>
      </c>
      <c r="G27" s="7">
        <v>1</v>
      </c>
      <c r="H27" s="1">
        <v>180</v>
      </c>
      <c r="I27" s="1" t="s">
        <v>44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5">
        <f t="shared" si="13"/>
        <v>0</v>
      </c>
      <c r="S27" s="5">
        <v>0</v>
      </c>
      <c r="T27" s="1"/>
      <c r="U27" s="1" t="e">
        <f t="shared" si="4"/>
        <v>#DIV/0!</v>
      </c>
      <c r="V27" s="1" t="e">
        <f t="shared" si="5"/>
        <v>#DIV/0!</v>
      </c>
      <c r="W27" s="1">
        <f>IFERROR(VLOOKUP(A27,[1]TDSheet!$A:$M,4,0),0)/5</f>
        <v>0</v>
      </c>
      <c r="X27" s="1">
        <f>IFERROR(VLOOKUP(A27,[2]TDSheet!$A:$M,4,0),0)/5</f>
        <v>0</v>
      </c>
      <c r="Y27" s="1">
        <v>2.4</v>
      </c>
      <c r="Z27" s="1">
        <v>3.6</v>
      </c>
      <c r="AA27" s="1">
        <v>4.8</v>
      </c>
      <c r="AB27" s="1">
        <v>1.2</v>
      </c>
      <c r="AC27" s="1">
        <v>0</v>
      </c>
      <c r="AD27" s="1">
        <v>2.4</v>
      </c>
      <c r="AE27" s="1">
        <v>0</v>
      </c>
      <c r="AF27" s="1">
        <v>1.2</v>
      </c>
      <c r="AG27" s="23" t="s">
        <v>105</v>
      </c>
      <c r="AH27" s="1">
        <f t="shared" si="14"/>
        <v>0</v>
      </c>
      <c r="AI27" s="7">
        <v>6</v>
      </c>
      <c r="AJ27" s="10">
        <f t="shared" si="15"/>
        <v>0</v>
      </c>
      <c r="AK27" s="1">
        <f t="shared" si="16"/>
        <v>0</v>
      </c>
      <c r="AL27" s="1">
        <v>12</v>
      </c>
      <c r="AM27" s="1">
        <v>84</v>
      </c>
      <c r="AN27" s="10">
        <f t="shared" si="17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40</v>
      </c>
      <c r="C28" s="1">
        <v>91</v>
      </c>
      <c r="D28" s="1"/>
      <c r="E28" s="1">
        <v>13</v>
      </c>
      <c r="F28" s="1">
        <v>22</v>
      </c>
      <c r="G28" s="7">
        <v>0.25</v>
      </c>
      <c r="H28" s="1">
        <v>180</v>
      </c>
      <c r="I28" s="1" t="s">
        <v>44</v>
      </c>
      <c r="J28" s="1">
        <v>15</v>
      </c>
      <c r="K28" s="1">
        <f t="shared" si="2"/>
        <v>-2</v>
      </c>
      <c r="L28" s="1"/>
      <c r="M28" s="1"/>
      <c r="N28" s="1"/>
      <c r="O28" s="1">
        <f t="shared" si="3"/>
        <v>2.6</v>
      </c>
      <c r="P28" s="29">
        <v>30</v>
      </c>
      <c r="Q28" s="5">
        <f t="shared" ref="Q28:Q30" si="18">S28</f>
        <v>336</v>
      </c>
      <c r="R28" s="29">
        <f t="shared" si="13"/>
        <v>336</v>
      </c>
      <c r="S28" s="5">
        <v>336</v>
      </c>
      <c r="T28" s="1" t="s">
        <v>107</v>
      </c>
      <c r="U28" s="1">
        <f t="shared" si="4"/>
        <v>137.69230769230768</v>
      </c>
      <c r="V28" s="1">
        <f t="shared" si="5"/>
        <v>8.4615384615384617</v>
      </c>
      <c r="W28" s="1">
        <f>IFERROR(VLOOKUP(A28,[1]TDSheet!$A:$M,4,0),0)/5</f>
        <v>2.7</v>
      </c>
      <c r="X28" s="1">
        <f>IFERROR(VLOOKUP(A28,[2]TDSheet!$A:$M,4,0),0)/5</f>
        <v>5.15</v>
      </c>
      <c r="Y28" s="1">
        <v>9</v>
      </c>
      <c r="Z28" s="1">
        <v>12.8</v>
      </c>
      <c r="AA28" s="1">
        <v>7.4</v>
      </c>
      <c r="AB28" s="1">
        <v>13</v>
      </c>
      <c r="AC28" s="1">
        <v>17.600000000000001</v>
      </c>
      <c r="AD28" s="1">
        <v>16.399999999999999</v>
      </c>
      <c r="AE28" s="1">
        <v>9.1999999999999993</v>
      </c>
      <c r="AF28" s="1">
        <v>12.4</v>
      </c>
      <c r="AG28" s="30" t="s">
        <v>80</v>
      </c>
      <c r="AH28" s="1">
        <f t="shared" si="14"/>
        <v>84</v>
      </c>
      <c r="AI28" s="7">
        <v>12</v>
      </c>
      <c r="AJ28" s="10">
        <f t="shared" si="15"/>
        <v>28</v>
      </c>
      <c r="AK28" s="1">
        <f t="shared" si="16"/>
        <v>84</v>
      </c>
      <c r="AL28" s="1">
        <v>14</v>
      </c>
      <c r="AM28" s="1">
        <v>70</v>
      </c>
      <c r="AN28" s="10">
        <f t="shared" si="17"/>
        <v>0.4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40</v>
      </c>
      <c r="C29" s="1">
        <v>306</v>
      </c>
      <c r="D29" s="1"/>
      <c r="E29" s="1">
        <v>19</v>
      </c>
      <c r="F29" s="1">
        <v>287</v>
      </c>
      <c r="G29" s="7">
        <v>0.4</v>
      </c>
      <c r="H29" s="1">
        <v>180</v>
      </c>
      <c r="I29" s="1" t="s">
        <v>44</v>
      </c>
      <c r="J29" s="1">
        <v>19</v>
      </c>
      <c r="K29" s="1">
        <f t="shared" si="2"/>
        <v>0</v>
      </c>
      <c r="L29" s="1"/>
      <c r="M29" s="1"/>
      <c r="N29" s="1"/>
      <c r="O29" s="1">
        <f t="shared" si="3"/>
        <v>3.8</v>
      </c>
      <c r="P29" s="5"/>
      <c r="Q29" s="5">
        <f t="shared" si="18"/>
        <v>192</v>
      </c>
      <c r="R29" s="5">
        <f t="shared" si="13"/>
        <v>192</v>
      </c>
      <c r="S29" s="5">
        <v>192</v>
      </c>
      <c r="T29" s="1"/>
      <c r="U29" s="1">
        <f t="shared" si="4"/>
        <v>126.05263157894737</v>
      </c>
      <c r="V29" s="1">
        <f t="shared" si="5"/>
        <v>75.526315789473685</v>
      </c>
      <c r="W29" s="1">
        <f>IFERROR(VLOOKUP(A29,[1]TDSheet!$A:$M,4,0),0)/5</f>
        <v>1.28</v>
      </c>
      <c r="X29" s="1">
        <f>IFERROR(VLOOKUP(A29,[2]TDSheet!$A:$M,4,0),0)/5</f>
        <v>0.55999999999999994</v>
      </c>
      <c r="Y29" s="1">
        <v>0</v>
      </c>
      <c r="Z29" s="1">
        <v>-0.2</v>
      </c>
      <c r="AA29" s="1">
        <v>0</v>
      </c>
      <c r="AB29" s="1">
        <v>0.2</v>
      </c>
      <c r="AC29" s="1">
        <v>4.4000000000000004</v>
      </c>
      <c r="AD29" s="1">
        <v>1.2</v>
      </c>
      <c r="AE29" s="1">
        <v>2</v>
      </c>
      <c r="AF29" s="1">
        <v>4</v>
      </c>
      <c r="AG29" s="25" t="s">
        <v>50</v>
      </c>
      <c r="AH29" s="1">
        <f t="shared" si="14"/>
        <v>76.800000000000011</v>
      </c>
      <c r="AI29" s="7">
        <v>16</v>
      </c>
      <c r="AJ29" s="10">
        <f t="shared" si="15"/>
        <v>12</v>
      </c>
      <c r="AK29" s="1">
        <f t="shared" si="16"/>
        <v>76.800000000000011</v>
      </c>
      <c r="AL29" s="1">
        <v>12</v>
      </c>
      <c r="AM29" s="1">
        <v>84</v>
      </c>
      <c r="AN29" s="10">
        <f t="shared" si="17"/>
        <v>0.14285714285714285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71</v>
      </c>
      <c r="B30" s="1" t="s">
        <v>40</v>
      </c>
      <c r="C30" s="1"/>
      <c r="D30" s="1"/>
      <c r="E30" s="1"/>
      <c r="F30" s="1"/>
      <c r="G30" s="7">
        <v>0.7</v>
      </c>
      <c r="H30" s="1">
        <v>180</v>
      </c>
      <c r="I30" s="1" t="s">
        <v>44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>
        <v>120</v>
      </c>
      <c r="Q30" s="5">
        <f t="shared" si="18"/>
        <v>120</v>
      </c>
      <c r="R30" s="5">
        <f t="shared" si="13"/>
        <v>120</v>
      </c>
      <c r="S30" s="5">
        <v>120</v>
      </c>
      <c r="T30" s="1"/>
      <c r="U30" s="1" t="e">
        <f t="shared" si="4"/>
        <v>#DIV/0!</v>
      </c>
      <c r="V30" s="1" t="e">
        <f t="shared" si="5"/>
        <v>#DIV/0!</v>
      </c>
      <c r="W30" s="1">
        <f>IFERROR(VLOOKUP(A30,[1]TDSheet!$A:$M,4,0),0)/5</f>
        <v>0.27999999999999997</v>
      </c>
      <c r="X30" s="1">
        <f>IFERROR(VLOOKUP(A30,[2]TDSheet!$A:$M,4,0),0)/5</f>
        <v>1.1199999999999999</v>
      </c>
      <c r="Y30" s="1">
        <v>9.1999999999999993</v>
      </c>
      <c r="Z30" s="1">
        <v>3</v>
      </c>
      <c r="AA30" s="1">
        <v>0.6</v>
      </c>
      <c r="AB30" s="1">
        <v>7.8</v>
      </c>
      <c r="AC30" s="1">
        <v>7</v>
      </c>
      <c r="AD30" s="1">
        <v>1.6</v>
      </c>
      <c r="AE30" s="1">
        <v>5.2</v>
      </c>
      <c r="AF30" s="1">
        <v>2.2000000000000002</v>
      </c>
      <c r="AG30" s="1"/>
      <c r="AH30" s="1">
        <f t="shared" si="14"/>
        <v>84</v>
      </c>
      <c r="AI30" s="7">
        <v>10</v>
      </c>
      <c r="AJ30" s="10">
        <f t="shared" si="15"/>
        <v>12</v>
      </c>
      <c r="AK30" s="1">
        <f t="shared" si="16"/>
        <v>84</v>
      </c>
      <c r="AL30" s="1">
        <v>12</v>
      </c>
      <c r="AM30" s="1">
        <v>84</v>
      </c>
      <c r="AN30" s="10">
        <f t="shared" si="17"/>
        <v>0.14285714285714285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55</v>
      </c>
      <c r="C31" s="1">
        <v>59.8</v>
      </c>
      <c r="D31" s="1"/>
      <c r="E31" s="1"/>
      <c r="F31" s="1">
        <v>59.8</v>
      </c>
      <c r="G31" s="7">
        <v>1</v>
      </c>
      <c r="H31" s="1">
        <v>180</v>
      </c>
      <c r="I31" s="1" t="s">
        <v>44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5">
        <f t="shared" si="13"/>
        <v>0</v>
      </c>
      <c r="S31" s="5"/>
      <c r="T31" s="1"/>
      <c r="U31" s="1" t="e">
        <f t="shared" si="4"/>
        <v>#DIV/0!</v>
      </c>
      <c r="V31" s="1" t="e">
        <f t="shared" si="5"/>
        <v>#DIV/0!</v>
      </c>
      <c r="W31" s="1">
        <f>IFERROR(VLOOKUP(A31,[1]TDSheet!$A:$M,4,0),0)/5</f>
        <v>0</v>
      </c>
      <c r="X31" s="1">
        <f>IFERROR(VLOOKUP(A31,[2]TDSheet!$A:$M,4,0),0)/5</f>
        <v>0</v>
      </c>
      <c r="Y31" s="1">
        <v>2.16</v>
      </c>
      <c r="Z31" s="1">
        <v>0.54</v>
      </c>
      <c r="AA31" s="1">
        <v>0.54</v>
      </c>
      <c r="AB31" s="1">
        <v>0.54</v>
      </c>
      <c r="AC31" s="1">
        <v>0</v>
      </c>
      <c r="AD31" s="1">
        <v>0.54</v>
      </c>
      <c r="AE31" s="1">
        <v>0.54</v>
      </c>
      <c r="AF31" s="1">
        <v>0</v>
      </c>
      <c r="AG31" s="25" t="s">
        <v>50</v>
      </c>
      <c r="AH31" s="1">
        <f t="shared" si="14"/>
        <v>0</v>
      </c>
      <c r="AI31" s="7">
        <v>2.7</v>
      </c>
      <c r="AJ31" s="10">
        <f t="shared" si="15"/>
        <v>0</v>
      </c>
      <c r="AK31" s="1">
        <f t="shared" si="16"/>
        <v>0</v>
      </c>
      <c r="AL31" s="1">
        <v>18</v>
      </c>
      <c r="AM31" s="1">
        <v>234</v>
      </c>
      <c r="AN31" s="10">
        <f t="shared" si="17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73</v>
      </c>
      <c r="B32" s="15" t="s">
        <v>55</v>
      </c>
      <c r="C32" s="15">
        <v>43.6</v>
      </c>
      <c r="D32" s="15"/>
      <c r="E32" s="15"/>
      <c r="F32" s="15">
        <v>43.6</v>
      </c>
      <c r="G32" s="16">
        <v>0</v>
      </c>
      <c r="H32" s="15">
        <v>180</v>
      </c>
      <c r="I32" s="26" t="s">
        <v>101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7"/>
      <c r="S32" s="17"/>
      <c r="T32" s="15"/>
      <c r="U32" s="15" t="e">
        <f t="shared" si="4"/>
        <v>#DIV/0!</v>
      </c>
      <c r="V32" s="15" t="e">
        <f t="shared" si="5"/>
        <v>#DIV/0!</v>
      </c>
      <c r="W32" s="15">
        <f>IFERROR(VLOOKUP(A32,[1]TDSheet!$A:$M,4,0),0)/5</f>
        <v>0</v>
      </c>
      <c r="X32" s="15">
        <f>IFERROR(VLOOKUP(A32,[2]TDSheet!$A:$M,4,0),0)/5</f>
        <v>1</v>
      </c>
      <c r="Y32" s="15">
        <v>0</v>
      </c>
      <c r="Z32" s="15">
        <v>0</v>
      </c>
      <c r="AA32" s="15">
        <v>0</v>
      </c>
      <c r="AB32" s="15">
        <v>1</v>
      </c>
      <c r="AC32" s="15">
        <v>0</v>
      </c>
      <c r="AD32" s="15">
        <v>0</v>
      </c>
      <c r="AE32" s="15">
        <v>2</v>
      </c>
      <c r="AF32" s="15">
        <v>1</v>
      </c>
      <c r="AG32" s="23" t="s">
        <v>116</v>
      </c>
      <c r="AH32" s="15"/>
      <c r="AI32" s="16">
        <v>5</v>
      </c>
      <c r="AJ32" s="18"/>
      <c r="AK32" s="15"/>
      <c r="AL32" s="15">
        <v>12</v>
      </c>
      <c r="AM32" s="15">
        <v>144</v>
      </c>
      <c r="AN32" s="18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40</v>
      </c>
      <c r="C33" s="1">
        <v>123</v>
      </c>
      <c r="D33" s="1">
        <v>5</v>
      </c>
      <c r="E33" s="1">
        <v>47</v>
      </c>
      <c r="F33" s="1">
        <v>65</v>
      </c>
      <c r="G33" s="7">
        <v>0.4</v>
      </c>
      <c r="H33" s="1">
        <v>180</v>
      </c>
      <c r="I33" s="1" t="s">
        <v>44</v>
      </c>
      <c r="J33" s="1">
        <v>51</v>
      </c>
      <c r="K33" s="1">
        <f t="shared" ref="K33:K57" si="19">E33-J33</f>
        <v>-4</v>
      </c>
      <c r="L33" s="1"/>
      <c r="M33" s="1"/>
      <c r="N33" s="1"/>
      <c r="O33" s="1">
        <f t="shared" si="3"/>
        <v>9.4</v>
      </c>
      <c r="P33" s="5">
        <v>123</v>
      </c>
      <c r="Q33" s="5">
        <f t="shared" ref="Q33:Q36" si="20">S33</f>
        <v>192</v>
      </c>
      <c r="R33" s="5">
        <f>AI33*AJ33</f>
        <v>192</v>
      </c>
      <c r="S33" s="5">
        <v>192</v>
      </c>
      <c r="T33" s="1"/>
      <c r="U33" s="1">
        <f t="shared" si="4"/>
        <v>27.340425531914892</v>
      </c>
      <c r="V33" s="1">
        <f t="shared" si="5"/>
        <v>6.914893617021276</v>
      </c>
      <c r="W33" s="1">
        <f>IFERROR(VLOOKUP(A33,[1]TDSheet!$A:$M,4,0),0)/5</f>
        <v>8.8000000000000007</v>
      </c>
      <c r="X33" s="1">
        <f>IFERROR(VLOOKUP(A33,[2]TDSheet!$A:$M,4,0),0)/5</f>
        <v>4.32</v>
      </c>
      <c r="Y33" s="1">
        <v>6</v>
      </c>
      <c r="Z33" s="1">
        <v>6.8</v>
      </c>
      <c r="AA33" s="1">
        <v>4</v>
      </c>
      <c r="AB33" s="1">
        <v>35.6</v>
      </c>
      <c r="AC33" s="1">
        <v>19</v>
      </c>
      <c r="AD33" s="1">
        <v>5</v>
      </c>
      <c r="AE33" s="1">
        <v>14</v>
      </c>
      <c r="AF33" s="1">
        <v>7</v>
      </c>
      <c r="AG33" s="1"/>
      <c r="AH33" s="1">
        <f>G33*Q33</f>
        <v>76.800000000000011</v>
      </c>
      <c r="AI33" s="7">
        <v>16</v>
      </c>
      <c r="AJ33" s="10">
        <f>MROUND(Q33, AI33*AL33)/AI33</f>
        <v>12</v>
      </c>
      <c r="AK33" s="1">
        <f>AJ33*AI33*G33</f>
        <v>76.800000000000011</v>
      </c>
      <c r="AL33" s="1">
        <v>12</v>
      </c>
      <c r="AM33" s="1">
        <v>84</v>
      </c>
      <c r="AN33" s="10">
        <f>AJ33/AM33</f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40</v>
      </c>
      <c r="C34" s="1">
        <v>354</v>
      </c>
      <c r="D34" s="1">
        <v>10</v>
      </c>
      <c r="E34" s="24">
        <f>52+E7</f>
        <v>117</v>
      </c>
      <c r="F34" s="24">
        <f>290+F7</f>
        <v>94</v>
      </c>
      <c r="G34" s="7">
        <v>0.7</v>
      </c>
      <c r="H34" s="1">
        <v>180</v>
      </c>
      <c r="I34" s="1" t="s">
        <v>44</v>
      </c>
      <c r="J34" s="1">
        <v>65</v>
      </c>
      <c r="K34" s="1">
        <f t="shared" si="19"/>
        <v>52</v>
      </c>
      <c r="L34" s="1"/>
      <c r="M34" s="1"/>
      <c r="N34" s="1"/>
      <c r="O34" s="1">
        <f t="shared" si="3"/>
        <v>23.4</v>
      </c>
      <c r="P34" s="5">
        <v>374</v>
      </c>
      <c r="Q34" s="5">
        <f t="shared" si="20"/>
        <v>960</v>
      </c>
      <c r="R34" s="5">
        <f>AI34*AJ34</f>
        <v>960</v>
      </c>
      <c r="S34" s="5">
        <v>960</v>
      </c>
      <c r="T34" s="1" t="s">
        <v>41</v>
      </c>
      <c r="U34" s="1">
        <f t="shared" si="4"/>
        <v>45.042735042735046</v>
      </c>
      <c r="V34" s="1">
        <f t="shared" si="5"/>
        <v>4.017094017094017</v>
      </c>
      <c r="W34" s="1">
        <f>IFERROR(VLOOKUP(A34,[1]TDSheet!$A:$M,4,0),0)/5</f>
        <v>8.5400000000000009</v>
      </c>
      <c r="X34" s="1">
        <f>IFERROR(VLOOKUP(A34,[2]TDSheet!$A:$M,4,0),0)/5</f>
        <v>8.68</v>
      </c>
      <c r="Y34" s="1">
        <v>13.6</v>
      </c>
      <c r="Z34" s="1">
        <v>7.6</v>
      </c>
      <c r="AA34" s="1">
        <v>5</v>
      </c>
      <c r="AB34" s="1">
        <v>40.200000000000003</v>
      </c>
      <c r="AC34" s="1">
        <v>18</v>
      </c>
      <c r="AD34" s="1">
        <v>7.4</v>
      </c>
      <c r="AE34" s="1">
        <v>12.4</v>
      </c>
      <c r="AF34" s="1">
        <v>5.8</v>
      </c>
      <c r="AG34" s="1"/>
      <c r="AH34" s="1">
        <f>G34*Q34</f>
        <v>672</v>
      </c>
      <c r="AI34" s="7">
        <v>10</v>
      </c>
      <c r="AJ34" s="10">
        <f>MROUND(Q34, AI34*AL34)/AI34</f>
        <v>96</v>
      </c>
      <c r="AK34" s="1">
        <f>AJ34*AI34*G34</f>
        <v>672</v>
      </c>
      <c r="AL34" s="1">
        <v>12</v>
      </c>
      <c r="AM34" s="1">
        <v>84</v>
      </c>
      <c r="AN34" s="10">
        <f>AJ34/AM34</f>
        <v>1.1428571428571428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40</v>
      </c>
      <c r="C35" s="1">
        <v>491</v>
      </c>
      <c r="D35" s="1">
        <v>16</v>
      </c>
      <c r="E35" s="1">
        <v>72</v>
      </c>
      <c r="F35" s="1">
        <v>407</v>
      </c>
      <c r="G35" s="7">
        <v>0.4</v>
      </c>
      <c r="H35" s="1">
        <v>180</v>
      </c>
      <c r="I35" s="1" t="s">
        <v>44</v>
      </c>
      <c r="J35" s="1">
        <v>88</v>
      </c>
      <c r="K35" s="1">
        <f t="shared" si="19"/>
        <v>-16</v>
      </c>
      <c r="L35" s="1"/>
      <c r="M35" s="1"/>
      <c r="N35" s="1"/>
      <c r="O35" s="1">
        <f t="shared" si="3"/>
        <v>14.4</v>
      </c>
      <c r="P35" s="5"/>
      <c r="Q35" s="5">
        <f t="shared" si="20"/>
        <v>192</v>
      </c>
      <c r="R35" s="5">
        <f>AI35*AJ35</f>
        <v>192</v>
      </c>
      <c r="S35" s="5">
        <v>192</v>
      </c>
      <c r="T35" s="1"/>
      <c r="U35" s="1">
        <f t="shared" si="4"/>
        <v>41.597222222222221</v>
      </c>
      <c r="V35" s="1">
        <f t="shared" si="5"/>
        <v>28.263888888888889</v>
      </c>
      <c r="W35" s="1">
        <f>IFERROR(VLOOKUP(A35,[1]TDSheet!$A:$M,4,0),0)/5</f>
        <v>5.92</v>
      </c>
      <c r="X35" s="1">
        <f>IFERROR(VLOOKUP(A35,[2]TDSheet!$A:$M,4,0),0)/5</f>
        <v>6.24</v>
      </c>
      <c r="Y35" s="1">
        <v>5.8</v>
      </c>
      <c r="Z35" s="1">
        <v>7.2</v>
      </c>
      <c r="AA35" s="1">
        <v>4.8</v>
      </c>
      <c r="AB35" s="1">
        <v>29.4</v>
      </c>
      <c r="AC35" s="1">
        <v>14.6</v>
      </c>
      <c r="AD35" s="1">
        <v>8.1999999999999993</v>
      </c>
      <c r="AE35" s="1">
        <v>11.2</v>
      </c>
      <c r="AF35" s="1">
        <v>6.8</v>
      </c>
      <c r="AG35" s="25" t="s">
        <v>50</v>
      </c>
      <c r="AH35" s="1">
        <f>G35*Q35</f>
        <v>76.800000000000011</v>
      </c>
      <c r="AI35" s="7">
        <v>16</v>
      </c>
      <c r="AJ35" s="10">
        <f>MROUND(Q35, AI35*AL35)/AI35</f>
        <v>12</v>
      </c>
      <c r="AK35" s="1">
        <f>AJ35*AI35*G35</f>
        <v>76.800000000000011</v>
      </c>
      <c r="AL35" s="1">
        <v>12</v>
      </c>
      <c r="AM35" s="1">
        <v>84</v>
      </c>
      <c r="AN35" s="10">
        <f>AJ35/AM35</f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40</v>
      </c>
      <c r="C36" s="1">
        <v>219</v>
      </c>
      <c r="D36" s="1">
        <v>2</v>
      </c>
      <c r="E36" s="1">
        <v>77</v>
      </c>
      <c r="F36" s="1">
        <v>133</v>
      </c>
      <c r="G36" s="7">
        <v>0.7</v>
      </c>
      <c r="H36" s="1">
        <v>180</v>
      </c>
      <c r="I36" s="1" t="s">
        <v>44</v>
      </c>
      <c r="J36" s="1">
        <v>79</v>
      </c>
      <c r="K36" s="1">
        <f t="shared" si="19"/>
        <v>-2</v>
      </c>
      <c r="L36" s="1"/>
      <c r="M36" s="1"/>
      <c r="N36" s="1"/>
      <c r="O36" s="1">
        <f t="shared" si="3"/>
        <v>15.4</v>
      </c>
      <c r="P36" s="5">
        <v>175</v>
      </c>
      <c r="Q36" s="5">
        <f t="shared" si="20"/>
        <v>120</v>
      </c>
      <c r="R36" s="5">
        <f>AI36*AJ36</f>
        <v>120</v>
      </c>
      <c r="S36" s="5">
        <v>120</v>
      </c>
      <c r="T36" s="1"/>
      <c r="U36" s="1">
        <f t="shared" si="4"/>
        <v>16.428571428571427</v>
      </c>
      <c r="V36" s="1">
        <f t="shared" si="5"/>
        <v>8.6363636363636367</v>
      </c>
      <c r="W36" s="1">
        <f>IFERROR(VLOOKUP(A36,[1]TDSheet!$A:$M,4,0),0)/5</f>
        <v>8.9599999999999991</v>
      </c>
      <c r="X36" s="1">
        <f>IFERROR(VLOOKUP(A36,[2]TDSheet!$A:$M,4,0),0)/5</f>
        <v>10.78</v>
      </c>
      <c r="Y36" s="1">
        <v>7.6</v>
      </c>
      <c r="Z36" s="1">
        <v>12</v>
      </c>
      <c r="AA36" s="1">
        <v>4</v>
      </c>
      <c r="AB36" s="1">
        <v>36.6</v>
      </c>
      <c r="AC36" s="1">
        <v>16.8</v>
      </c>
      <c r="AD36" s="1">
        <v>14.6</v>
      </c>
      <c r="AE36" s="1">
        <v>9.4</v>
      </c>
      <c r="AF36" s="1">
        <v>9.4</v>
      </c>
      <c r="AG36" s="1"/>
      <c r="AH36" s="1">
        <f>G36*Q36</f>
        <v>84</v>
      </c>
      <c r="AI36" s="7">
        <v>10</v>
      </c>
      <c r="AJ36" s="10">
        <f>MROUND(Q36, AI36*AL36)/AI36</f>
        <v>12</v>
      </c>
      <c r="AK36" s="1">
        <f>AJ36*AI36*G36</f>
        <v>84</v>
      </c>
      <c r="AL36" s="1">
        <v>12</v>
      </c>
      <c r="AM36" s="1">
        <v>84</v>
      </c>
      <c r="AN36" s="10">
        <f>AJ36/AM36</f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40</v>
      </c>
      <c r="C37" s="1">
        <v>337</v>
      </c>
      <c r="D37" s="1"/>
      <c r="E37" s="1">
        <v>6</v>
      </c>
      <c r="F37" s="1">
        <v>331</v>
      </c>
      <c r="G37" s="7">
        <v>0.4</v>
      </c>
      <c r="H37" s="1">
        <v>180</v>
      </c>
      <c r="I37" s="1" t="s">
        <v>44</v>
      </c>
      <c r="J37" s="1">
        <v>6</v>
      </c>
      <c r="K37" s="1">
        <f t="shared" si="19"/>
        <v>0</v>
      </c>
      <c r="L37" s="1"/>
      <c r="M37" s="1"/>
      <c r="N37" s="1"/>
      <c r="O37" s="1">
        <f t="shared" si="3"/>
        <v>1.2</v>
      </c>
      <c r="P37" s="5"/>
      <c r="Q37" s="5"/>
      <c r="R37" s="5">
        <f t="shared" ref="R37:R51" si="21">AI37*AJ37</f>
        <v>0</v>
      </c>
      <c r="S37" s="5"/>
      <c r="T37" s="1"/>
      <c r="U37" s="1">
        <f t="shared" si="4"/>
        <v>275.83333333333337</v>
      </c>
      <c r="V37" s="1">
        <f t="shared" si="5"/>
        <v>275.83333333333337</v>
      </c>
      <c r="W37" s="1">
        <f>IFERROR(VLOOKUP(A37,[1]TDSheet!$A:$M,4,0),0)/5</f>
        <v>0.24</v>
      </c>
      <c r="X37" s="1">
        <f>IFERROR(VLOOKUP(A37,[2]TDSheet!$A:$M,4,0),0)/5</f>
        <v>0.32</v>
      </c>
      <c r="Y37" s="1">
        <v>0</v>
      </c>
      <c r="Z37" s="1">
        <v>0</v>
      </c>
      <c r="AA37" s="1">
        <v>0.2</v>
      </c>
      <c r="AB37" s="1">
        <v>14.8</v>
      </c>
      <c r="AC37" s="1">
        <v>8</v>
      </c>
      <c r="AD37" s="1">
        <v>4.2</v>
      </c>
      <c r="AE37" s="1">
        <v>0.6</v>
      </c>
      <c r="AF37" s="1">
        <v>2.4</v>
      </c>
      <c r="AG37" s="25" t="s">
        <v>50</v>
      </c>
      <c r="AH37" s="1">
        <f t="shared" ref="AH37:AH51" si="22">G37*Q37</f>
        <v>0</v>
      </c>
      <c r="AI37" s="7">
        <v>16</v>
      </c>
      <c r="AJ37" s="10">
        <f t="shared" ref="AJ37:AJ51" si="23">MROUND(Q37, AI37*AL37)/AI37</f>
        <v>0</v>
      </c>
      <c r="AK37" s="1">
        <f t="shared" ref="AK37:AK51" si="24">AJ37*AI37*G37</f>
        <v>0</v>
      </c>
      <c r="AL37" s="1">
        <v>12</v>
      </c>
      <c r="AM37" s="1">
        <v>84</v>
      </c>
      <c r="AN37" s="10">
        <f t="shared" ref="AN37:AN51" si="25">AJ37/AM37</f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40</v>
      </c>
      <c r="C38" s="1">
        <v>63</v>
      </c>
      <c r="D38" s="1"/>
      <c r="E38" s="1">
        <v>10</v>
      </c>
      <c r="F38" s="1">
        <v>53</v>
      </c>
      <c r="G38" s="7">
        <v>0.7</v>
      </c>
      <c r="H38" s="1">
        <v>180</v>
      </c>
      <c r="I38" s="1" t="s">
        <v>44</v>
      </c>
      <c r="J38" s="1">
        <v>10</v>
      </c>
      <c r="K38" s="1">
        <f t="shared" si="19"/>
        <v>0</v>
      </c>
      <c r="L38" s="1"/>
      <c r="M38" s="1"/>
      <c r="N38" s="1"/>
      <c r="O38" s="1">
        <f t="shared" si="3"/>
        <v>2</v>
      </c>
      <c r="P38" s="5"/>
      <c r="Q38" s="5"/>
      <c r="R38" s="5">
        <f t="shared" si="21"/>
        <v>0</v>
      </c>
      <c r="S38" s="5"/>
      <c r="T38" s="1"/>
      <c r="U38" s="1">
        <f t="shared" si="4"/>
        <v>26.5</v>
      </c>
      <c r="V38" s="1">
        <f t="shared" si="5"/>
        <v>26.5</v>
      </c>
      <c r="W38" s="1">
        <f>IFERROR(VLOOKUP(A38,[1]TDSheet!$A:$M,4,0),0)/5</f>
        <v>0.42000000000000004</v>
      </c>
      <c r="X38" s="1">
        <f>IFERROR(VLOOKUP(A38,[2]TDSheet!$A:$M,4,0),0)/5</f>
        <v>0</v>
      </c>
      <c r="Y38" s="1">
        <v>0.6</v>
      </c>
      <c r="Z38" s="1">
        <v>1.2</v>
      </c>
      <c r="AA38" s="1">
        <v>0</v>
      </c>
      <c r="AB38" s="1">
        <v>2.6</v>
      </c>
      <c r="AC38" s="1">
        <v>2.4</v>
      </c>
      <c r="AD38" s="1">
        <v>3</v>
      </c>
      <c r="AE38" s="1">
        <v>1.2</v>
      </c>
      <c r="AF38" s="1">
        <v>2</v>
      </c>
      <c r="AG38" s="25" t="s">
        <v>50</v>
      </c>
      <c r="AH38" s="1">
        <f t="shared" si="22"/>
        <v>0</v>
      </c>
      <c r="AI38" s="7">
        <v>8</v>
      </c>
      <c r="AJ38" s="10">
        <f t="shared" si="23"/>
        <v>0</v>
      </c>
      <c r="AK38" s="1">
        <f t="shared" si="24"/>
        <v>0</v>
      </c>
      <c r="AL38" s="1">
        <v>12</v>
      </c>
      <c r="AM38" s="1">
        <v>84</v>
      </c>
      <c r="AN38" s="10">
        <f t="shared" si="25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82</v>
      </c>
      <c r="B39" s="1" t="s">
        <v>40</v>
      </c>
      <c r="C39" s="1"/>
      <c r="D39" s="1"/>
      <c r="E39" s="1"/>
      <c r="F39" s="1"/>
      <c r="G39" s="7">
        <v>0.7</v>
      </c>
      <c r="H39" s="1">
        <v>180</v>
      </c>
      <c r="I39" s="1" t="s">
        <v>44</v>
      </c>
      <c r="J39" s="1">
        <v>9</v>
      </c>
      <c r="K39" s="1">
        <f t="shared" si="19"/>
        <v>-9</v>
      </c>
      <c r="L39" s="1"/>
      <c r="M39" s="1"/>
      <c r="N39" s="1"/>
      <c r="O39" s="1">
        <f t="shared" si="3"/>
        <v>0</v>
      </c>
      <c r="P39" s="5">
        <v>96</v>
      </c>
      <c r="Q39" s="5">
        <f t="shared" ref="Q39:Q40" si="26">S39</f>
        <v>288</v>
      </c>
      <c r="R39" s="5">
        <f t="shared" si="21"/>
        <v>288</v>
      </c>
      <c r="S39" s="5">
        <v>288</v>
      </c>
      <c r="T39" s="1" t="s">
        <v>108</v>
      </c>
      <c r="U39" s="1" t="e">
        <f t="shared" si="4"/>
        <v>#DIV/0!</v>
      </c>
      <c r="V39" s="1" t="e">
        <f t="shared" si="5"/>
        <v>#DIV/0!</v>
      </c>
      <c r="W39" s="1">
        <f>IFERROR(VLOOKUP(A39,[1]TDSheet!$A:$M,4,0),0)/5</f>
        <v>0</v>
      </c>
      <c r="X39" s="1">
        <f>IFERROR(VLOOKUP(A39,[2]TDSheet!$A:$M,4,0),0)/5</f>
        <v>0.7</v>
      </c>
      <c r="Y39" s="1">
        <v>8</v>
      </c>
      <c r="Z39" s="1">
        <v>5.8</v>
      </c>
      <c r="AA39" s="1">
        <v>6</v>
      </c>
      <c r="AB39" s="1">
        <v>43.2</v>
      </c>
      <c r="AC39" s="1">
        <v>9.4</v>
      </c>
      <c r="AD39" s="1">
        <v>8</v>
      </c>
      <c r="AE39" s="1">
        <v>6.8</v>
      </c>
      <c r="AF39" s="1">
        <v>7.8</v>
      </c>
      <c r="AG39" s="1"/>
      <c r="AH39" s="1">
        <f t="shared" si="22"/>
        <v>201.6</v>
      </c>
      <c r="AI39" s="7">
        <v>8</v>
      </c>
      <c r="AJ39" s="10">
        <f t="shared" si="23"/>
        <v>36</v>
      </c>
      <c r="AK39" s="1">
        <f t="shared" si="24"/>
        <v>201.6</v>
      </c>
      <c r="AL39" s="1">
        <v>12</v>
      </c>
      <c r="AM39" s="1">
        <v>84</v>
      </c>
      <c r="AN39" s="10">
        <f t="shared" si="25"/>
        <v>0.42857142857142855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83</v>
      </c>
      <c r="B40" s="1" t="s">
        <v>40</v>
      </c>
      <c r="C40" s="1"/>
      <c r="D40" s="1"/>
      <c r="E40" s="1"/>
      <c r="F40" s="1"/>
      <c r="G40" s="7">
        <v>0.9</v>
      </c>
      <c r="H40" s="1">
        <v>180</v>
      </c>
      <c r="I40" s="1" t="s">
        <v>44</v>
      </c>
      <c r="J40" s="1">
        <v>3</v>
      </c>
      <c r="K40" s="1">
        <f t="shared" si="19"/>
        <v>-3</v>
      </c>
      <c r="L40" s="1"/>
      <c r="M40" s="1"/>
      <c r="N40" s="1"/>
      <c r="O40" s="1">
        <f t="shared" si="3"/>
        <v>0</v>
      </c>
      <c r="P40" s="5">
        <v>96</v>
      </c>
      <c r="Q40" s="5">
        <f t="shared" si="26"/>
        <v>96</v>
      </c>
      <c r="R40" s="5">
        <f t="shared" si="21"/>
        <v>96</v>
      </c>
      <c r="S40" s="5">
        <v>96</v>
      </c>
      <c r="T40" s="1"/>
      <c r="U40" s="1" t="e">
        <f t="shared" si="4"/>
        <v>#DIV/0!</v>
      </c>
      <c r="V40" s="1" t="e">
        <f t="shared" si="5"/>
        <v>#DIV/0!</v>
      </c>
      <c r="W40" s="1">
        <f>IFERROR(VLOOKUP(A40,[1]TDSheet!$A:$M,4,0),0)/5</f>
        <v>0.72</v>
      </c>
      <c r="X40" s="1">
        <f>IFERROR(VLOOKUP(A40,[2]TDSheet!$A:$M,4,0),0)/5</f>
        <v>1.44</v>
      </c>
      <c r="Y40" s="1">
        <v>0</v>
      </c>
      <c r="Z40" s="1">
        <v>0.6</v>
      </c>
      <c r="AA40" s="1">
        <v>3</v>
      </c>
      <c r="AB40" s="1">
        <v>4.8</v>
      </c>
      <c r="AC40" s="1">
        <v>1.4</v>
      </c>
      <c r="AD40" s="1">
        <v>0.6</v>
      </c>
      <c r="AE40" s="1">
        <v>1.4</v>
      </c>
      <c r="AF40" s="1">
        <v>1.6</v>
      </c>
      <c r="AG40" s="1"/>
      <c r="AH40" s="1">
        <f t="shared" si="22"/>
        <v>86.4</v>
      </c>
      <c r="AI40" s="7">
        <v>8</v>
      </c>
      <c r="AJ40" s="10">
        <f t="shared" si="23"/>
        <v>12</v>
      </c>
      <c r="AK40" s="1">
        <f t="shared" si="24"/>
        <v>86.4</v>
      </c>
      <c r="AL40" s="1">
        <v>12</v>
      </c>
      <c r="AM40" s="1">
        <v>84</v>
      </c>
      <c r="AN40" s="10">
        <f t="shared" si="25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40</v>
      </c>
      <c r="C41" s="1">
        <v>90</v>
      </c>
      <c r="D41" s="1">
        <v>4</v>
      </c>
      <c r="E41" s="1">
        <v>2</v>
      </c>
      <c r="F41" s="1">
        <v>92</v>
      </c>
      <c r="G41" s="7">
        <v>0.43</v>
      </c>
      <c r="H41" s="1">
        <v>180</v>
      </c>
      <c r="I41" s="1" t="s">
        <v>44</v>
      </c>
      <c r="J41" s="1">
        <v>2</v>
      </c>
      <c r="K41" s="1">
        <f t="shared" si="19"/>
        <v>0</v>
      </c>
      <c r="L41" s="1"/>
      <c r="M41" s="1"/>
      <c r="N41" s="1"/>
      <c r="O41" s="1">
        <f t="shared" si="3"/>
        <v>0.4</v>
      </c>
      <c r="P41" s="5"/>
      <c r="Q41" s="5"/>
      <c r="R41" s="5">
        <f t="shared" si="21"/>
        <v>0</v>
      </c>
      <c r="S41" s="5"/>
      <c r="T41" s="1"/>
      <c r="U41" s="1">
        <f t="shared" si="4"/>
        <v>230</v>
      </c>
      <c r="V41" s="1">
        <f t="shared" si="5"/>
        <v>230</v>
      </c>
      <c r="W41" s="1">
        <f>IFERROR(VLOOKUP(A41,[1]TDSheet!$A:$M,4,0),0)/5</f>
        <v>1.8920000000000001</v>
      </c>
      <c r="X41" s="1">
        <f>IFERROR(VLOOKUP(A41,[2]TDSheet!$A:$M,4,0),0)/5</f>
        <v>0.94600000000000006</v>
      </c>
      <c r="Y41" s="1">
        <v>1.2</v>
      </c>
      <c r="Z41" s="1">
        <v>0.8</v>
      </c>
      <c r="AA41" s="1">
        <v>1</v>
      </c>
      <c r="AB41" s="1">
        <v>0</v>
      </c>
      <c r="AC41" s="1">
        <v>0.4</v>
      </c>
      <c r="AD41" s="1">
        <v>0</v>
      </c>
      <c r="AE41" s="1">
        <v>0</v>
      </c>
      <c r="AF41" s="1">
        <v>-0.2</v>
      </c>
      <c r="AG41" s="25" t="s">
        <v>50</v>
      </c>
      <c r="AH41" s="1">
        <f t="shared" si="22"/>
        <v>0</v>
      </c>
      <c r="AI41" s="7">
        <v>16</v>
      </c>
      <c r="AJ41" s="10">
        <f t="shared" si="23"/>
        <v>0</v>
      </c>
      <c r="AK41" s="1">
        <f t="shared" si="24"/>
        <v>0</v>
      </c>
      <c r="AL41" s="1">
        <v>12</v>
      </c>
      <c r="AM41" s="1">
        <v>84</v>
      </c>
      <c r="AN41" s="10">
        <f t="shared" si="25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40</v>
      </c>
      <c r="C42" s="1">
        <v>31</v>
      </c>
      <c r="D42" s="1"/>
      <c r="E42" s="1"/>
      <c r="F42" s="1">
        <v>31</v>
      </c>
      <c r="G42" s="7">
        <v>0.9</v>
      </c>
      <c r="H42" s="1">
        <v>180</v>
      </c>
      <c r="I42" s="1" t="s">
        <v>44</v>
      </c>
      <c r="J42" s="1">
        <v>23</v>
      </c>
      <c r="K42" s="1">
        <f t="shared" si="19"/>
        <v>-23</v>
      </c>
      <c r="L42" s="1"/>
      <c r="M42" s="1"/>
      <c r="N42" s="1"/>
      <c r="O42" s="1">
        <f t="shared" si="3"/>
        <v>0</v>
      </c>
      <c r="P42" s="5"/>
      <c r="Q42" s="5">
        <f t="shared" ref="Q42:Q43" si="27">S42</f>
        <v>96</v>
      </c>
      <c r="R42" s="5">
        <f t="shared" si="21"/>
        <v>96</v>
      </c>
      <c r="S42" s="5">
        <v>96</v>
      </c>
      <c r="T42" s="1" t="s">
        <v>108</v>
      </c>
      <c r="U42" s="1" t="e">
        <f t="shared" si="4"/>
        <v>#DIV/0!</v>
      </c>
      <c r="V42" s="1" t="e">
        <f t="shared" si="5"/>
        <v>#DIV/0!</v>
      </c>
      <c r="W42" s="1">
        <f>IFERROR(VLOOKUP(A42,[1]TDSheet!$A:$M,4,0),0)/5</f>
        <v>1.08</v>
      </c>
      <c r="X42" s="1">
        <f>IFERROR(VLOOKUP(A42,[2]TDSheet!$A:$M,4,0),0)/5</f>
        <v>4.1399999999999997</v>
      </c>
      <c r="Y42" s="1">
        <v>0</v>
      </c>
      <c r="Z42" s="1">
        <v>0.4</v>
      </c>
      <c r="AA42" s="1">
        <v>1.2</v>
      </c>
      <c r="AB42" s="1">
        <v>0.6</v>
      </c>
      <c r="AC42" s="1">
        <v>1.4</v>
      </c>
      <c r="AD42" s="1">
        <v>1</v>
      </c>
      <c r="AE42" s="1">
        <v>1</v>
      </c>
      <c r="AF42" s="1">
        <v>1.8</v>
      </c>
      <c r="AG42" s="25" t="s">
        <v>50</v>
      </c>
      <c r="AH42" s="1">
        <f t="shared" si="22"/>
        <v>86.4</v>
      </c>
      <c r="AI42" s="7">
        <v>8</v>
      </c>
      <c r="AJ42" s="10">
        <f t="shared" si="23"/>
        <v>12</v>
      </c>
      <c r="AK42" s="1">
        <f t="shared" si="24"/>
        <v>86.4</v>
      </c>
      <c r="AL42" s="1">
        <v>12</v>
      </c>
      <c r="AM42" s="1">
        <v>84</v>
      </c>
      <c r="AN42" s="10">
        <f t="shared" si="25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40</v>
      </c>
      <c r="C43" s="1">
        <v>26</v>
      </c>
      <c r="D43" s="1"/>
      <c r="E43" s="1">
        <v>8</v>
      </c>
      <c r="F43" s="1">
        <v>18</v>
      </c>
      <c r="G43" s="7">
        <v>0.43</v>
      </c>
      <c r="H43" s="1">
        <v>180</v>
      </c>
      <c r="I43" s="1" t="s">
        <v>44</v>
      </c>
      <c r="J43" s="1">
        <v>8</v>
      </c>
      <c r="K43" s="1">
        <f t="shared" si="19"/>
        <v>0</v>
      </c>
      <c r="L43" s="1"/>
      <c r="M43" s="1"/>
      <c r="N43" s="1"/>
      <c r="O43" s="1">
        <f t="shared" si="3"/>
        <v>1.6</v>
      </c>
      <c r="P43" s="29">
        <v>14</v>
      </c>
      <c r="Q43" s="5">
        <f t="shared" si="27"/>
        <v>192</v>
      </c>
      <c r="R43" s="29">
        <f t="shared" si="21"/>
        <v>192</v>
      </c>
      <c r="S43" s="5">
        <v>192</v>
      </c>
      <c r="T43" s="1" t="s">
        <v>108</v>
      </c>
      <c r="U43" s="1">
        <f t="shared" si="4"/>
        <v>131.25</v>
      </c>
      <c r="V43" s="1">
        <f t="shared" si="5"/>
        <v>11.25</v>
      </c>
      <c r="W43" s="1">
        <f>IFERROR(VLOOKUP(A43,[1]TDSheet!$A:$M,4,0),0)/5</f>
        <v>1.548</v>
      </c>
      <c r="X43" s="1">
        <f>IFERROR(VLOOKUP(A43,[2]TDSheet!$A:$M,4,0),0)/5</f>
        <v>0.68799999999999994</v>
      </c>
      <c r="Y43" s="1">
        <v>0.6</v>
      </c>
      <c r="Z43" s="1">
        <v>0.6</v>
      </c>
      <c r="AA43" s="1">
        <v>0.4</v>
      </c>
      <c r="AB43" s="1">
        <v>3.4</v>
      </c>
      <c r="AC43" s="1">
        <v>4.5999999999999996</v>
      </c>
      <c r="AD43" s="1">
        <v>0.6</v>
      </c>
      <c r="AE43" s="1">
        <v>1.2</v>
      </c>
      <c r="AF43" s="1">
        <v>2.4</v>
      </c>
      <c r="AG43" s="30" t="s">
        <v>80</v>
      </c>
      <c r="AH43" s="1">
        <f t="shared" si="22"/>
        <v>82.56</v>
      </c>
      <c r="AI43" s="7">
        <v>16</v>
      </c>
      <c r="AJ43" s="10">
        <f t="shared" si="23"/>
        <v>12</v>
      </c>
      <c r="AK43" s="1">
        <f t="shared" si="24"/>
        <v>82.56</v>
      </c>
      <c r="AL43" s="1">
        <v>12</v>
      </c>
      <c r="AM43" s="1">
        <v>84</v>
      </c>
      <c r="AN43" s="10">
        <f t="shared" si="25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55</v>
      </c>
      <c r="C44" s="1">
        <v>55</v>
      </c>
      <c r="D44" s="1"/>
      <c r="E44" s="1"/>
      <c r="F44" s="1">
        <v>55</v>
      </c>
      <c r="G44" s="7">
        <v>1</v>
      </c>
      <c r="H44" s="1">
        <v>180</v>
      </c>
      <c r="I44" s="1" t="s">
        <v>44</v>
      </c>
      <c r="J44" s="1"/>
      <c r="K44" s="1">
        <f t="shared" si="19"/>
        <v>0</v>
      </c>
      <c r="L44" s="1"/>
      <c r="M44" s="1"/>
      <c r="N44" s="1"/>
      <c r="O44" s="1">
        <f t="shared" si="3"/>
        <v>0</v>
      </c>
      <c r="P44" s="5"/>
      <c r="Q44" s="5"/>
      <c r="R44" s="5">
        <f t="shared" si="21"/>
        <v>0</v>
      </c>
      <c r="S44" s="5"/>
      <c r="T44" s="1"/>
      <c r="U44" s="1" t="e">
        <f t="shared" si="4"/>
        <v>#DIV/0!</v>
      </c>
      <c r="V44" s="1" t="e">
        <f t="shared" si="5"/>
        <v>#DIV/0!</v>
      </c>
      <c r="W44" s="1">
        <f>IFERROR(VLOOKUP(A44,[1]TDSheet!$A:$M,4,0),0)/5</f>
        <v>0</v>
      </c>
      <c r="X44" s="1">
        <f>IFERROR(VLOOKUP(A44,[2]TDSheet!$A:$M,4,0),0)/5</f>
        <v>0</v>
      </c>
      <c r="Y44" s="1">
        <v>2</v>
      </c>
      <c r="Z44" s="1">
        <v>1</v>
      </c>
      <c r="AA44" s="1">
        <v>0</v>
      </c>
      <c r="AB44" s="1">
        <v>0</v>
      </c>
      <c r="AC44" s="1">
        <v>1</v>
      </c>
      <c r="AD44" s="1">
        <v>1</v>
      </c>
      <c r="AE44" s="1">
        <v>3</v>
      </c>
      <c r="AF44" s="1">
        <v>0</v>
      </c>
      <c r="AG44" s="25" t="s">
        <v>50</v>
      </c>
      <c r="AH44" s="1">
        <f t="shared" si="22"/>
        <v>0</v>
      </c>
      <c r="AI44" s="7">
        <v>5</v>
      </c>
      <c r="AJ44" s="10">
        <f t="shared" si="23"/>
        <v>0</v>
      </c>
      <c r="AK44" s="1">
        <f t="shared" si="24"/>
        <v>0</v>
      </c>
      <c r="AL44" s="1">
        <v>12</v>
      </c>
      <c r="AM44" s="1">
        <v>144</v>
      </c>
      <c r="AN44" s="10">
        <f t="shared" si="25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40</v>
      </c>
      <c r="C45" s="1">
        <v>40</v>
      </c>
      <c r="D45" s="1"/>
      <c r="E45" s="1">
        <v>14</v>
      </c>
      <c r="F45" s="1">
        <v>26</v>
      </c>
      <c r="G45" s="7">
        <v>1</v>
      </c>
      <c r="H45" s="1">
        <v>180</v>
      </c>
      <c r="I45" s="1" t="s">
        <v>44</v>
      </c>
      <c r="J45" s="1">
        <v>14</v>
      </c>
      <c r="K45" s="1">
        <f t="shared" si="19"/>
        <v>0</v>
      </c>
      <c r="L45" s="1"/>
      <c r="M45" s="1"/>
      <c r="N45" s="1"/>
      <c r="O45" s="1">
        <f t="shared" si="3"/>
        <v>2.8</v>
      </c>
      <c r="P45" s="5">
        <v>30</v>
      </c>
      <c r="Q45" s="5">
        <f>S45</f>
        <v>60</v>
      </c>
      <c r="R45" s="5">
        <f t="shared" si="21"/>
        <v>60</v>
      </c>
      <c r="S45" s="5">
        <v>60</v>
      </c>
      <c r="T45" s="1"/>
      <c r="U45" s="1">
        <f t="shared" si="4"/>
        <v>30.714285714285715</v>
      </c>
      <c r="V45" s="1">
        <f t="shared" si="5"/>
        <v>9.2857142857142865</v>
      </c>
      <c r="W45" s="1">
        <f>IFERROR(VLOOKUP(A45,[1]TDSheet!$A:$M,4,0),0)/5</f>
        <v>0</v>
      </c>
      <c r="X45" s="1">
        <f>IFERROR(VLOOKUP(A45,[2]TDSheet!$A:$M,4,0),0)/5</f>
        <v>0</v>
      </c>
      <c r="Y45" s="1">
        <v>4.8</v>
      </c>
      <c r="Z45" s="1">
        <v>4.2</v>
      </c>
      <c r="AA45" s="1">
        <v>4</v>
      </c>
      <c r="AB45" s="1">
        <v>1.2</v>
      </c>
      <c r="AC45" s="1">
        <v>2</v>
      </c>
      <c r="AD45" s="1">
        <v>5</v>
      </c>
      <c r="AE45" s="1">
        <v>1.4</v>
      </c>
      <c r="AF45" s="1">
        <v>1.4</v>
      </c>
      <c r="AG45" s="1"/>
      <c r="AH45" s="1">
        <f t="shared" si="22"/>
        <v>60</v>
      </c>
      <c r="AI45" s="7">
        <v>5</v>
      </c>
      <c r="AJ45" s="10">
        <f t="shared" si="23"/>
        <v>12</v>
      </c>
      <c r="AK45" s="1">
        <f t="shared" si="24"/>
        <v>60</v>
      </c>
      <c r="AL45" s="1">
        <v>12</v>
      </c>
      <c r="AM45" s="1">
        <v>84</v>
      </c>
      <c r="AN45" s="10">
        <f t="shared" si="25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55</v>
      </c>
      <c r="C46" s="1">
        <v>22.2</v>
      </c>
      <c r="D46" s="1"/>
      <c r="E46" s="1"/>
      <c r="F46" s="1">
        <v>22.2</v>
      </c>
      <c r="G46" s="7">
        <v>1</v>
      </c>
      <c r="H46" s="1">
        <v>180</v>
      </c>
      <c r="I46" s="1" t="s">
        <v>44</v>
      </c>
      <c r="J46" s="1"/>
      <c r="K46" s="1">
        <f t="shared" si="19"/>
        <v>0</v>
      </c>
      <c r="L46" s="1"/>
      <c r="M46" s="1"/>
      <c r="N46" s="1"/>
      <c r="O46" s="1">
        <f t="shared" si="3"/>
        <v>0</v>
      </c>
      <c r="P46" s="5"/>
      <c r="Q46" s="5"/>
      <c r="R46" s="5">
        <f t="shared" si="21"/>
        <v>0</v>
      </c>
      <c r="S46" s="5"/>
      <c r="T46" s="1"/>
      <c r="U46" s="1" t="e">
        <f t="shared" si="4"/>
        <v>#DIV/0!</v>
      </c>
      <c r="V46" s="1" t="e">
        <f t="shared" si="5"/>
        <v>#DIV/0!</v>
      </c>
      <c r="W46" s="1">
        <f>IFERROR(VLOOKUP(A46,[1]TDSheet!$A:$M,4,0),0)/5</f>
        <v>0</v>
      </c>
      <c r="X46" s="1">
        <f>IFERROR(VLOOKUP(A46,[2]TDSheet!$A:$M,4,0),0)/5</f>
        <v>0.74</v>
      </c>
      <c r="Y46" s="1">
        <v>0</v>
      </c>
      <c r="Z46" s="1">
        <v>0</v>
      </c>
      <c r="AA46" s="1">
        <v>0.74</v>
      </c>
      <c r="AB46" s="1">
        <v>0.74</v>
      </c>
      <c r="AC46" s="1">
        <v>0.74</v>
      </c>
      <c r="AD46" s="1">
        <v>2.2200000000000002</v>
      </c>
      <c r="AE46" s="1">
        <v>0</v>
      </c>
      <c r="AF46" s="1">
        <v>0.74</v>
      </c>
      <c r="AG46" s="25" t="s">
        <v>50</v>
      </c>
      <c r="AH46" s="1">
        <f t="shared" si="22"/>
        <v>0</v>
      </c>
      <c r="AI46" s="7">
        <v>3.7</v>
      </c>
      <c r="AJ46" s="10">
        <f t="shared" si="23"/>
        <v>0</v>
      </c>
      <c r="AK46" s="1">
        <f t="shared" si="24"/>
        <v>0</v>
      </c>
      <c r="AL46" s="1">
        <v>14</v>
      </c>
      <c r="AM46" s="1">
        <v>126</v>
      </c>
      <c r="AN46" s="10">
        <f t="shared" si="25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40</v>
      </c>
      <c r="C47" s="1">
        <v>673</v>
      </c>
      <c r="D47" s="1"/>
      <c r="E47" s="1">
        <v>240</v>
      </c>
      <c r="F47" s="1">
        <v>283</v>
      </c>
      <c r="G47" s="7">
        <v>0.09</v>
      </c>
      <c r="H47" s="1">
        <v>180</v>
      </c>
      <c r="I47" s="1" t="s">
        <v>44</v>
      </c>
      <c r="J47" s="1">
        <v>240</v>
      </c>
      <c r="K47" s="1">
        <f t="shared" si="19"/>
        <v>0</v>
      </c>
      <c r="L47" s="1"/>
      <c r="M47" s="1"/>
      <c r="N47" s="1"/>
      <c r="O47" s="1">
        <f t="shared" si="3"/>
        <v>48</v>
      </c>
      <c r="P47" s="5">
        <v>677</v>
      </c>
      <c r="Q47" s="5">
        <f t="shared" ref="Q47:Q49" si="28">S47</f>
        <v>840</v>
      </c>
      <c r="R47" s="5">
        <f t="shared" si="21"/>
        <v>840</v>
      </c>
      <c r="S47" s="5">
        <v>840</v>
      </c>
      <c r="T47" s="1"/>
      <c r="U47" s="1">
        <f t="shared" si="4"/>
        <v>23.395833333333332</v>
      </c>
      <c r="V47" s="1">
        <f t="shared" si="5"/>
        <v>5.895833333333333</v>
      </c>
      <c r="W47" s="1">
        <f>IFERROR(VLOOKUP(A47,[1]TDSheet!$A:$M,4,0),0)/5</f>
        <v>3.4200000000000004</v>
      </c>
      <c r="X47" s="1">
        <f>IFERROR(VLOOKUP(A47,[2]TDSheet!$A:$M,4,0),0)/5</f>
        <v>2.286</v>
      </c>
      <c r="Y47" s="1">
        <v>17</v>
      </c>
      <c r="Z47" s="1">
        <v>28</v>
      </c>
      <c r="AA47" s="1">
        <v>17.600000000000001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/>
      <c r="AH47" s="1">
        <f t="shared" si="22"/>
        <v>75.599999999999994</v>
      </c>
      <c r="AI47" s="7">
        <v>30</v>
      </c>
      <c r="AJ47" s="10">
        <f t="shared" si="23"/>
        <v>28</v>
      </c>
      <c r="AK47" s="1">
        <f t="shared" si="24"/>
        <v>75.599999999999994</v>
      </c>
      <c r="AL47" s="1">
        <v>14</v>
      </c>
      <c r="AM47" s="1">
        <v>126</v>
      </c>
      <c r="AN47" s="10">
        <f t="shared" si="25"/>
        <v>0.22222222222222221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40</v>
      </c>
      <c r="C48" s="1">
        <v>566</v>
      </c>
      <c r="D48" s="1"/>
      <c r="E48" s="1">
        <v>109</v>
      </c>
      <c r="F48" s="1">
        <v>397</v>
      </c>
      <c r="G48" s="7">
        <v>0.25</v>
      </c>
      <c r="H48" s="1">
        <v>180</v>
      </c>
      <c r="I48" s="1" t="s">
        <v>44</v>
      </c>
      <c r="J48" s="1">
        <v>109</v>
      </c>
      <c r="K48" s="1">
        <f t="shared" si="19"/>
        <v>0</v>
      </c>
      <c r="L48" s="1"/>
      <c r="M48" s="1"/>
      <c r="N48" s="1"/>
      <c r="O48" s="1">
        <f t="shared" si="3"/>
        <v>21.8</v>
      </c>
      <c r="P48" s="5">
        <v>126.20000000000005</v>
      </c>
      <c r="Q48" s="5">
        <f t="shared" si="28"/>
        <v>336</v>
      </c>
      <c r="R48" s="5">
        <f t="shared" si="21"/>
        <v>336</v>
      </c>
      <c r="S48" s="5">
        <v>336</v>
      </c>
      <c r="T48" s="1" t="s">
        <v>108</v>
      </c>
      <c r="U48" s="1">
        <f t="shared" si="4"/>
        <v>33.62385321100917</v>
      </c>
      <c r="V48" s="1">
        <f t="shared" si="5"/>
        <v>18.211009174311926</v>
      </c>
      <c r="W48" s="1">
        <f>IFERROR(VLOOKUP(A48,[1]TDSheet!$A:$M,4,0),0)/5</f>
        <v>6.95</v>
      </c>
      <c r="X48" s="1">
        <f>IFERROR(VLOOKUP(A48,[2]TDSheet!$A:$M,4,0),0)/5</f>
        <v>3.75</v>
      </c>
      <c r="Y48" s="1">
        <v>20.2</v>
      </c>
      <c r="Z48" s="1">
        <v>11.6</v>
      </c>
      <c r="AA48" s="1">
        <v>16.399999999999999</v>
      </c>
      <c r="AB48" s="1">
        <v>65</v>
      </c>
      <c r="AC48" s="1">
        <v>20.399999999999999</v>
      </c>
      <c r="AD48" s="1">
        <v>25.6</v>
      </c>
      <c r="AE48" s="1">
        <v>31</v>
      </c>
      <c r="AF48" s="1">
        <v>0</v>
      </c>
      <c r="AG48" s="1"/>
      <c r="AH48" s="1">
        <f t="shared" si="22"/>
        <v>84</v>
      </c>
      <c r="AI48" s="7">
        <v>12</v>
      </c>
      <c r="AJ48" s="10">
        <f t="shared" si="23"/>
        <v>28</v>
      </c>
      <c r="AK48" s="1">
        <f t="shared" si="24"/>
        <v>84</v>
      </c>
      <c r="AL48" s="1">
        <v>14</v>
      </c>
      <c r="AM48" s="1">
        <v>70</v>
      </c>
      <c r="AN48" s="10">
        <f t="shared" si="25"/>
        <v>0.4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40</v>
      </c>
      <c r="C49" s="1">
        <v>273</v>
      </c>
      <c r="D49" s="1">
        <v>1</v>
      </c>
      <c r="E49" s="1">
        <v>59</v>
      </c>
      <c r="F49" s="1">
        <v>211</v>
      </c>
      <c r="G49" s="7">
        <v>0.3</v>
      </c>
      <c r="H49" s="1">
        <v>180</v>
      </c>
      <c r="I49" s="1" t="s">
        <v>44</v>
      </c>
      <c r="J49" s="1">
        <v>59</v>
      </c>
      <c r="K49" s="1">
        <f t="shared" si="19"/>
        <v>0</v>
      </c>
      <c r="L49" s="1"/>
      <c r="M49" s="1"/>
      <c r="N49" s="1"/>
      <c r="O49" s="1">
        <f t="shared" si="3"/>
        <v>11.8</v>
      </c>
      <c r="P49" s="5">
        <v>84</v>
      </c>
      <c r="Q49" s="5">
        <f t="shared" si="28"/>
        <v>168</v>
      </c>
      <c r="R49" s="5">
        <f t="shared" si="21"/>
        <v>168</v>
      </c>
      <c r="S49" s="5">
        <v>168</v>
      </c>
      <c r="T49" s="1"/>
      <c r="U49" s="1">
        <f t="shared" si="4"/>
        <v>32.118644067796609</v>
      </c>
      <c r="V49" s="1">
        <f t="shared" si="5"/>
        <v>17.881355932203387</v>
      </c>
      <c r="W49" s="1">
        <f>IFERROR(VLOOKUP(A49,[1]TDSheet!$A:$M,4,0),0)/5</f>
        <v>3.06</v>
      </c>
      <c r="X49" s="1">
        <f>IFERROR(VLOOKUP(A49,[2]TDSheet!$A:$M,4,0),0)/5</f>
        <v>2.34</v>
      </c>
      <c r="Y49" s="1">
        <v>6</v>
      </c>
      <c r="Z49" s="1">
        <v>6.4</v>
      </c>
      <c r="AA49" s="1">
        <v>6.8</v>
      </c>
      <c r="AB49" s="1">
        <v>56.4</v>
      </c>
      <c r="AC49" s="1">
        <v>10.199999999999999</v>
      </c>
      <c r="AD49" s="1">
        <v>11.8</v>
      </c>
      <c r="AE49" s="1">
        <v>6.8</v>
      </c>
      <c r="AF49" s="1">
        <v>7.2</v>
      </c>
      <c r="AG49" s="23" t="s">
        <v>59</v>
      </c>
      <c r="AH49" s="1">
        <f t="shared" si="22"/>
        <v>50.4</v>
      </c>
      <c r="AI49" s="7">
        <v>12</v>
      </c>
      <c r="AJ49" s="10">
        <f t="shared" si="23"/>
        <v>14</v>
      </c>
      <c r="AK49" s="1">
        <f t="shared" si="24"/>
        <v>50.4</v>
      </c>
      <c r="AL49" s="1">
        <v>14</v>
      </c>
      <c r="AM49" s="1">
        <v>70</v>
      </c>
      <c r="AN49" s="10">
        <f t="shared" si="25"/>
        <v>0.2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55</v>
      </c>
      <c r="C50" s="1">
        <v>54</v>
      </c>
      <c r="D50" s="1"/>
      <c r="E50" s="1"/>
      <c r="F50" s="1">
        <v>52.2</v>
      </c>
      <c r="G50" s="7">
        <v>1</v>
      </c>
      <c r="H50" s="1">
        <v>180</v>
      </c>
      <c r="I50" s="1" t="s">
        <v>44</v>
      </c>
      <c r="J50" s="1"/>
      <c r="K50" s="1">
        <f t="shared" si="19"/>
        <v>0</v>
      </c>
      <c r="L50" s="1"/>
      <c r="M50" s="1"/>
      <c r="N50" s="1"/>
      <c r="O50" s="1">
        <f t="shared" si="3"/>
        <v>0</v>
      </c>
      <c r="P50" s="5"/>
      <c r="Q50" s="5"/>
      <c r="R50" s="5">
        <f t="shared" si="21"/>
        <v>0</v>
      </c>
      <c r="S50" s="5"/>
      <c r="T50" s="1"/>
      <c r="U50" s="1" t="e">
        <f t="shared" si="4"/>
        <v>#DIV/0!</v>
      </c>
      <c r="V50" s="1" t="e">
        <f t="shared" si="5"/>
        <v>#DIV/0!</v>
      </c>
      <c r="W50" s="1">
        <f>IFERROR(VLOOKUP(A50,[1]TDSheet!$A:$M,4,0),0)/5</f>
        <v>0.36</v>
      </c>
      <c r="X50" s="1">
        <f>IFERROR(VLOOKUP(A50,[2]TDSheet!$A:$M,4,0),0)/5</f>
        <v>1.8</v>
      </c>
      <c r="Y50" s="1">
        <v>1.44</v>
      </c>
      <c r="Z50" s="1">
        <v>1.08</v>
      </c>
      <c r="AA50" s="1">
        <v>0.72</v>
      </c>
      <c r="AB50" s="1">
        <v>0.72</v>
      </c>
      <c r="AC50" s="1">
        <v>0.72</v>
      </c>
      <c r="AD50" s="1">
        <v>0</v>
      </c>
      <c r="AE50" s="1">
        <v>0.4</v>
      </c>
      <c r="AF50" s="1">
        <v>0</v>
      </c>
      <c r="AG50" s="25" t="s">
        <v>50</v>
      </c>
      <c r="AH50" s="1">
        <f t="shared" si="22"/>
        <v>0</v>
      </c>
      <c r="AI50" s="7">
        <v>1.8</v>
      </c>
      <c r="AJ50" s="10">
        <f t="shared" si="23"/>
        <v>0</v>
      </c>
      <c r="AK50" s="1">
        <f t="shared" si="24"/>
        <v>0</v>
      </c>
      <c r="AL50" s="1">
        <v>18</v>
      </c>
      <c r="AM50" s="1">
        <v>234</v>
      </c>
      <c r="AN50" s="10">
        <f t="shared" si="25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40</v>
      </c>
      <c r="C51" s="1">
        <v>172</v>
      </c>
      <c r="D51" s="1"/>
      <c r="E51" s="1">
        <v>64</v>
      </c>
      <c r="F51" s="1">
        <v>96</v>
      </c>
      <c r="G51" s="7">
        <v>0.3</v>
      </c>
      <c r="H51" s="1">
        <v>180</v>
      </c>
      <c r="I51" s="1" t="s">
        <v>44</v>
      </c>
      <c r="J51" s="1">
        <v>81</v>
      </c>
      <c r="K51" s="1">
        <f t="shared" si="19"/>
        <v>-17</v>
      </c>
      <c r="L51" s="1"/>
      <c r="M51" s="1"/>
      <c r="N51" s="1"/>
      <c r="O51" s="1">
        <f t="shared" si="3"/>
        <v>12.8</v>
      </c>
      <c r="P51" s="5">
        <v>160</v>
      </c>
      <c r="Q51" s="5">
        <f t="shared" ref="Q51:Q54" si="29">S51</f>
        <v>504</v>
      </c>
      <c r="R51" s="5">
        <f t="shared" si="21"/>
        <v>504</v>
      </c>
      <c r="S51" s="5">
        <v>504</v>
      </c>
      <c r="T51" s="1" t="s">
        <v>107</v>
      </c>
      <c r="U51" s="1">
        <f t="shared" si="4"/>
        <v>46.875</v>
      </c>
      <c r="V51" s="1">
        <f t="shared" si="5"/>
        <v>7.5</v>
      </c>
      <c r="W51" s="1">
        <f>IFERROR(VLOOKUP(A51,[1]TDSheet!$A:$M,4,0),0)/5</f>
        <v>3.6</v>
      </c>
      <c r="X51" s="1">
        <f>IFERROR(VLOOKUP(A51,[2]TDSheet!$A:$M,4,0),0)/5</f>
        <v>1.6199999999999999</v>
      </c>
      <c r="Y51" s="1">
        <v>8.6</v>
      </c>
      <c r="Z51" s="1">
        <v>8.8000000000000007</v>
      </c>
      <c r="AA51" s="1">
        <v>9</v>
      </c>
      <c r="AB51" s="1">
        <v>58.4</v>
      </c>
      <c r="AC51" s="1">
        <v>6.6</v>
      </c>
      <c r="AD51" s="1">
        <v>12.6</v>
      </c>
      <c r="AE51" s="1">
        <v>6.6</v>
      </c>
      <c r="AF51" s="1">
        <v>21.2</v>
      </c>
      <c r="AG51" s="1"/>
      <c r="AH51" s="1">
        <f t="shared" si="22"/>
        <v>151.19999999999999</v>
      </c>
      <c r="AI51" s="7">
        <v>12</v>
      </c>
      <c r="AJ51" s="10">
        <f t="shared" si="23"/>
        <v>42</v>
      </c>
      <c r="AK51" s="1">
        <f t="shared" si="24"/>
        <v>151.19999999999999</v>
      </c>
      <c r="AL51" s="1">
        <v>14</v>
      </c>
      <c r="AM51" s="1">
        <v>70</v>
      </c>
      <c r="AN51" s="10">
        <f t="shared" si="25"/>
        <v>0.6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40</v>
      </c>
      <c r="C52" s="1">
        <v>664</v>
      </c>
      <c r="D52" s="1"/>
      <c r="E52" s="1">
        <v>5</v>
      </c>
      <c r="F52" s="1">
        <v>15</v>
      </c>
      <c r="G52" s="7">
        <v>0.3</v>
      </c>
      <c r="H52" s="1">
        <v>180</v>
      </c>
      <c r="I52" s="1" t="s">
        <v>44</v>
      </c>
      <c r="J52" s="1">
        <v>9</v>
      </c>
      <c r="K52" s="1">
        <f t="shared" si="19"/>
        <v>-4</v>
      </c>
      <c r="L52" s="1"/>
      <c r="M52" s="1"/>
      <c r="N52" s="1"/>
      <c r="O52" s="1">
        <f t="shared" si="3"/>
        <v>1</v>
      </c>
      <c r="P52" s="5">
        <v>196</v>
      </c>
      <c r="Q52" s="5">
        <f t="shared" si="29"/>
        <v>6860</v>
      </c>
      <c r="R52" s="5">
        <f t="shared" ref="R52:R58" si="30">AI52*AJ52</f>
        <v>6860</v>
      </c>
      <c r="S52" s="5">
        <v>6860</v>
      </c>
      <c r="T52" s="1" t="s">
        <v>107</v>
      </c>
      <c r="U52" s="1">
        <f t="shared" si="4"/>
        <v>6875</v>
      </c>
      <c r="V52" s="1">
        <f t="shared" si="5"/>
        <v>15</v>
      </c>
      <c r="W52" s="1">
        <f>IFERROR(VLOOKUP(A52,[1]TDSheet!$A:$M,4,0),0)/5</f>
        <v>39.239999999999995</v>
      </c>
      <c r="X52" s="1">
        <f>IFERROR(VLOOKUP(A52,[2]TDSheet!$A:$M,4,0),0)/5</f>
        <v>16.8</v>
      </c>
      <c r="Y52" s="1">
        <v>184</v>
      </c>
      <c r="Z52" s="1">
        <v>123</v>
      </c>
      <c r="AA52" s="1">
        <v>84.4</v>
      </c>
      <c r="AB52" s="1">
        <v>155.19999999999999</v>
      </c>
      <c r="AC52" s="1">
        <v>130.6</v>
      </c>
      <c r="AD52" s="1">
        <v>170.6</v>
      </c>
      <c r="AE52" s="1">
        <v>170.4</v>
      </c>
      <c r="AF52" s="1">
        <v>117</v>
      </c>
      <c r="AG52" s="1"/>
      <c r="AH52" s="1">
        <f t="shared" ref="AH52:AH61" si="31">G52*Q52</f>
        <v>2058</v>
      </c>
      <c r="AI52" s="7">
        <v>14</v>
      </c>
      <c r="AJ52" s="10">
        <f t="shared" ref="AJ52:AJ58" si="32">MROUND(Q52, AI52*AL52)/AI52</f>
        <v>490</v>
      </c>
      <c r="AK52" s="1">
        <f t="shared" ref="AK52:AK58" si="33">AJ52*AI52*G52</f>
        <v>2058</v>
      </c>
      <c r="AL52" s="1">
        <v>14</v>
      </c>
      <c r="AM52" s="1">
        <v>70</v>
      </c>
      <c r="AN52" s="10">
        <f t="shared" ref="AN52:AN61" si="34">AJ52/AM52</f>
        <v>7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40</v>
      </c>
      <c r="C53" s="1">
        <v>882</v>
      </c>
      <c r="D53" s="1"/>
      <c r="E53" s="1">
        <v>400</v>
      </c>
      <c r="F53" s="1">
        <v>343</v>
      </c>
      <c r="G53" s="7">
        <v>0.25</v>
      </c>
      <c r="H53" s="1">
        <v>180</v>
      </c>
      <c r="I53" s="1" t="s">
        <v>44</v>
      </c>
      <c r="J53" s="1">
        <v>400</v>
      </c>
      <c r="K53" s="1">
        <f t="shared" si="19"/>
        <v>0</v>
      </c>
      <c r="L53" s="1"/>
      <c r="M53" s="1"/>
      <c r="N53" s="1"/>
      <c r="O53" s="1">
        <f t="shared" si="3"/>
        <v>80</v>
      </c>
      <c r="P53" s="5">
        <v>1257</v>
      </c>
      <c r="Q53" s="5">
        <f t="shared" si="29"/>
        <v>1176</v>
      </c>
      <c r="R53" s="5">
        <f t="shared" si="30"/>
        <v>1176</v>
      </c>
      <c r="S53" s="5">
        <v>1176</v>
      </c>
      <c r="T53" s="1"/>
      <c r="U53" s="1">
        <f t="shared" si="4"/>
        <v>18.987500000000001</v>
      </c>
      <c r="V53" s="1">
        <f t="shared" si="5"/>
        <v>4.2874999999999996</v>
      </c>
      <c r="W53" s="1">
        <f>IFERROR(VLOOKUP(A53,[1]TDSheet!$A:$M,4,0),0)/5</f>
        <v>11.35</v>
      </c>
      <c r="X53" s="1">
        <f>IFERROR(VLOOKUP(A53,[2]TDSheet!$A:$M,4,0),0)/5</f>
        <v>7.05</v>
      </c>
      <c r="Y53" s="1">
        <v>77</v>
      </c>
      <c r="Z53" s="1">
        <v>57</v>
      </c>
      <c r="AA53" s="1">
        <v>54.8</v>
      </c>
      <c r="AB53" s="1">
        <v>124.2</v>
      </c>
      <c r="AC53" s="1">
        <v>56.2</v>
      </c>
      <c r="AD53" s="1">
        <v>71.8</v>
      </c>
      <c r="AE53" s="1">
        <v>68.599999999999994</v>
      </c>
      <c r="AF53" s="1">
        <v>0</v>
      </c>
      <c r="AG53" s="1"/>
      <c r="AH53" s="1">
        <f t="shared" si="31"/>
        <v>294</v>
      </c>
      <c r="AI53" s="7">
        <v>12</v>
      </c>
      <c r="AJ53" s="10">
        <f t="shared" si="32"/>
        <v>98</v>
      </c>
      <c r="AK53" s="1">
        <f t="shared" si="33"/>
        <v>294</v>
      </c>
      <c r="AL53" s="1">
        <v>14</v>
      </c>
      <c r="AM53" s="1">
        <v>70</v>
      </c>
      <c r="AN53" s="10">
        <f t="shared" si="34"/>
        <v>1.4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40</v>
      </c>
      <c r="C54" s="1">
        <v>978</v>
      </c>
      <c r="D54" s="1">
        <v>1</v>
      </c>
      <c r="E54" s="1">
        <v>273</v>
      </c>
      <c r="F54" s="1">
        <v>614</v>
      </c>
      <c r="G54" s="7">
        <v>0.25</v>
      </c>
      <c r="H54" s="1">
        <v>180</v>
      </c>
      <c r="I54" s="1" t="s">
        <v>44</v>
      </c>
      <c r="J54" s="1">
        <v>273</v>
      </c>
      <c r="K54" s="1">
        <f t="shared" si="19"/>
        <v>0</v>
      </c>
      <c r="L54" s="1"/>
      <c r="M54" s="1"/>
      <c r="N54" s="1"/>
      <c r="O54" s="1">
        <f t="shared" si="3"/>
        <v>54.6</v>
      </c>
      <c r="P54" s="5">
        <v>478</v>
      </c>
      <c r="Q54" s="5">
        <f t="shared" si="29"/>
        <v>504</v>
      </c>
      <c r="R54" s="5">
        <f t="shared" si="30"/>
        <v>504</v>
      </c>
      <c r="S54" s="5">
        <v>504</v>
      </c>
      <c r="T54" s="1" t="s">
        <v>107</v>
      </c>
      <c r="U54" s="1">
        <f t="shared" si="4"/>
        <v>20.476190476190474</v>
      </c>
      <c r="V54" s="1">
        <f t="shared" si="5"/>
        <v>11.245421245421245</v>
      </c>
      <c r="W54" s="1">
        <f>IFERROR(VLOOKUP(A54,[1]TDSheet!$A:$M,4,0),0)/5</f>
        <v>7.8</v>
      </c>
      <c r="X54" s="1">
        <f>IFERROR(VLOOKUP(A54,[2]TDSheet!$A:$M,4,0),0)/5</f>
        <v>5.05</v>
      </c>
      <c r="Y54" s="1">
        <v>37.200000000000003</v>
      </c>
      <c r="Z54" s="1">
        <v>37</v>
      </c>
      <c r="AA54" s="1">
        <v>30.8</v>
      </c>
      <c r="AB54" s="1">
        <v>92.8</v>
      </c>
      <c r="AC54" s="1">
        <v>36.4</v>
      </c>
      <c r="AD54" s="1">
        <v>42.6</v>
      </c>
      <c r="AE54" s="1">
        <v>48.4</v>
      </c>
      <c r="AF54" s="1">
        <v>52.4</v>
      </c>
      <c r="AG54" s="1"/>
      <c r="AH54" s="1">
        <f t="shared" si="31"/>
        <v>126</v>
      </c>
      <c r="AI54" s="7">
        <v>12</v>
      </c>
      <c r="AJ54" s="10">
        <f t="shared" si="32"/>
        <v>42</v>
      </c>
      <c r="AK54" s="1">
        <f t="shared" si="33"/>
        <v>126</v>
      </c>
      <c r="AL54" s="1">
        <v>14</v>
      </c>
      <c r="AM54" s="1">
        <v>70</v>
      </c>
      <c r="AN54" s="10">
        <f t="shared" si="34"/>
        <v>0.6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55</v>
      </c>
      <c r="C55" s="1">
        <v>56.7</v>
      </c>
      <c r="D55" s="1"/>
      <c r="E55" s="1">
        <v>8.1</v>
      </c>
      <c r="F55" s="1">
        <v>48.6</v>
      </c>
      <c r="G55" s="7">
        <v>1</v>
      </c>
      <c r="H55" s="1">
        <v>180</v>
      </c>
      <c r="I55" s="1" t="s">
        <v>44</v>
      </c>
      <c r="J55" s="1">
        <v>8.1</v>
      </c>
      <c r="K55" s="1">
        <f t="shared" si="19"/>
        <v>0</v>
      </c>
      <c r="L55" s="1"/>
      <c r="M55" s="1"/>
      <c r="N55" s="1"/>
      <c r="O55" s="1">
        <f t="shared" si="3"/>
        <v>1.6199999999999999</v>
      </c>
      <c r="P55" s="5"/>
      <c r="Q55" s="5"/>
      <c r="R55" s="5">
        <f t="shared" si="30"/>
        <v>0</v>
      </c>
      <c r="S55" s="5"/>
      <c r="T55" s="1"/>
      <c r="U55" s="1">
        <f t="shared" si="4"/>
        <v>30.000000000000004</v>
      </c>
      <c r="V55" s="1">
        <f t="shared" si="5"/>
        <v>30.000000000000004</v>
      </c>
      <c r="W55" s="1">
        <f>IFERROR(VLOOKUP(A55,[1]TDSheet!$A:$M,4,0),0)/5</f>
        <v>1.6199999999999999</v>
      </c>
      <c r="X55" s="1">
        <f>IFERROR(VLOOKUP(A55,[2]TDSheet!$A:$M,4,0),0)/5</f>
        <v>2.16</v>
      </c>
      <c r="Y55" s="1">
        <v>0</v>
      </c>
      <c r="Z55" s="1">
        <v>0</v>
      </c>
      <c r="AA55" s="1">
        <v>7</v>
      </c>
      <c r="AB55" s="1">
        <v>1.08</v>
      </c>
      <c r="AC55" s="1">
        <v>1.08</v>
      </c>
      <c r="AD55" s="1">
        <v>1.62</v>
      </c>
      <c r="AE55" s="1">
        <v>2.14</v>
      </c>
      <c r="AF55" s="1">
        <v>1.62</v>
      </c>
      <c r="AG55" s="25" t="s">
        <v>50</v>
      </c>
      <c r="AH55" s="1">
        <f t="shared" si="31"/>
        <v>0</v>
      </c>
      <c r="AI55" s="7">
        <v>2.7</v>
      </c>
      <c r="AJ55" s="10">
        <f t="shared" si="32"/>
        <v>0</v>
      </c>
      <c r="AK55" s="1">
        <f t="shared" si="33"/>
        <v>0</v>
      </c>
      <c r="AL55" s="1">
        <v>14</v>
      </c>
      <c r="AM55" s="1">
        <v>126</v>
      </c>
      <c r="AN55" s="10">
        <f t="shared" si="34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99</v>
      </c>
      <c r="B56" s="1" t="s">
        <v>55</v>
      </c>
      <c r="C56" s="1"/>
      <c r="D56" s="1"/>
      <c r="E56" s="1"/>
      <c r="F56" s="1"/>
      <c r="G56" s="16">
        <v>0</v>
      </c>
      <c r="H56" s="1">
        <v>180</v>
      </c>
      <c r="I56" s="1" t="s">
        <v>44</v>
      </c>
      <c r="J56" s="1"/>
      <c r="K56" s="1">
        <f t="shared" si="19"/>
        <v>0</v>
      </c>
      <c r="L56" s="1"/>
      <c r="M56" s="1"/>
      <c r="N56" s="1"/>
      <c r="O56" s="1">
        <f t="shared" si="3"/>
        <v>0</v>
      </c>
      <c r="P56" s="5">
        <v>60</v>
      </c>
      <c r="Q56" s="5">
        <f>S56</f>
        <v>0</v>
      </c>
      <c r="R56" s="5">
        <f t="shared" si="30"/>
        <v>0</v>
      </c>
      <c r="S56" s="5">
        <v>0</v>
      </c>
      <c r="T56" s="15" t="s">
        <v>109</v>
      </c>
      <c r="U56" s="1" t="e">
        <f t="shared" si="4"/>
        <v>#DIV/0!</v>
      </c>
      <c r="V56" s="1" t="e">
        <f t="shared" si="5"/>
        <v>#DIV/0!</v>
      </c>
      <c r="W56" s="1">
        <f>IFERROR(VLOOKUP(A56,[1]TDSheet!$A:$M,4,0),0)/5</f>
        <v>0</v>
      </c>
      <c r="X56" s="1">
        <f>IFERROR(VLOOKUP(A56,[2]TDSheet!$A:$M,4,0),0)/5</f>
        <v>0</v>
      </c>
      <c r="Y56" s="1">
        <v>0</v>
      </c>
      <c r="Z56" s="1">
        <v>0</v>
      </c>
      <c r="AA56" s="1">
        <v>0</v>
      </c>
      <c r="AB56" s="1">
        <v>1</v>
      </c>
      <c r="AC56" s="1">
        <v>1</v>
      </c>
      <c r="AD56" s="1">
        <v>0</v>
      </c>
      <c r="AE56" s="1">
        <v>0</v>
      </c>
      <c r="AF56" s="1">
        <v>0</v>
      </c>
      <c r="AG56" s="15" t="s">
        <v>112</v>
      </c>
      <c r="AH56" s="1">
        <f t="shared" si="31"/>
        <v>0</v>
      </c>
      <c r="AI56" s="7">
        <v>5</v>
      </c>
      <c r="AJ56" s="10">
        <f t="shared" si="32"/>
        <v>0</v>
      </c>
      <c r="AK56" s="1">
        <f t="shared" si="33"/>
        <v>0</v>
      </c>
      <c r="AL56" s="1">
        <v>12</v>
      </c>
      <c r="AM56" s="1">
        <v>84</v>
      </c>
      <c r="AN56" s="10">
        <f t="shared" si="34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40</v>
      </c>
      <c r="C57" s="1">
        <v>1482</v>
      </c>
      <c r="D57" s="1"/>
      <c r="E57" s="1">
        <v>101</v>
      </c>
      <c r="F57" s="1">
        <v>1305</v>
      </c>
      <c r="G57" s="7">
        <v>0.14000000000000001</v>
      </c>
      <c r="H57" s="1">
        <v>180</v>
      </c>
      <c r="I57" s="1" t="s">
        <v>44</v>
      </c>
      <c r="J57" s="1">
        <v>101</v>
      </c>
      <c r="K57" s="1">
        <f t="shared" si="19"/>
        <v>0</v>
      </c>
      <c r="L57" s="1"/>
      <c r="M57" s="1"/>
      <c r="N57" s="1"/>
      <c r="O57" s="1">
        <f t="shared" si="3"/>
        <v>20.2</v>
      </c>
      <c r="P57" s="5"/>
      <c r="Q57" s="5">
        <f>S57</f>
        <v>528</v>
      </c>
      <c r="R57" s="5">
        <f t="shared" si="30"/>
        <v>528</v>
      </c>
      <c r="S57" s="5">
        <v>528</v>
      </c>
      <c r="T57" s="1" t="s">
        <v>107</v>
      </c>
      <c r="U57" s="1">
        <f t="shared" si="4"/>
        <v>90.742574257425744</v>
      </c>
      <c r="V57" s="1">
        <f t="shared" si="5"/>
        <v>64.603960396039611</v>
      </c>
      <c r="W57" s="1">
        <f>IFERROR(VLOOKUP(A57,[1]TDSheet!$A:$M,4,0),0)/5</f>
        <v>2.2679999999999998</v>
      </c>
      <c r="X57" s="1">
        <f>IFERROR(VLOOKUP(A57,[2]TDSheet!$A:$M,4,0),0)/5</f>
        <v>1.512</v>
      </c>
      <c r="Y57" s="1">
        <v>39.6</v>
      </c>
      <c r="Z57" s="1">
        <v>40</v>
      </c>
      <c r="AA57" s="1">
        <v>33.4</v>
      </c>
      <c r="AB57" s="1">
        <v>6.8</v>
      </c>
      <c r="AC57" s="1">
        <v>27.4</v>
      </c>
      <c r="AD57" s="1">
        <v>42</v>
      </c>
      <c r="AE57" s="1">
        <v>22.2</v>
      </c>
      <c r="AF57" s="1">
        <v>14.2</v>
      </c>
      <c r="AG57" s="25" t="s">
        <v>50</v>
      </c>
      <c r="AH57" s="1">
        <f t="shared" si="31"/>
        <v>73.92</v>
      </c>
      <c r="AI57" s="7">
        <v>22</v>
      </c>
      <c r="AJ57" s="10">
        <f t="shared" si="32"/>
        <v>24</v>
      </c>
      <c r="AK57" s="1">
        <f t="shared" si="33"/>
        <v>73.92</v>
      </c>
      <c r="AL57" s="1">
        <v>12</v>
      </c>
      <c r="AM57" s="1">
        <v>84</v>
      </c>
      <c r="AN57" s="10">
        <f t="shared" si="34"/>
        <v>0.2857142857142857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78</v>
      </c>
      <c r="B58" s="1" t="s">
        <v>40</v>
      </c>
      <c r="C58" s="1">
        <v>307</v>
      </c>
      <c r="D58" s="1"/>
      <c r="E58" s="1">
        <v>20</v>
      </c>
      <c r="F58" s="1">
        <v>235</v>
      </c>
      <c r="G58" s="27">
        <v>0.22</v>
      </c>
      <c r="H58" s="14">
        <v>180</v>
      </c>
      <c r="I58" s="14" t="s">
        <v>44</v>
      </c>
      <c r="J58" s="14">
        <v>20</v>
      </c>
      <c r="K58" s="14"/>
      <c r="L58" s="14"/>
      <c r="M58" s="14"/>
      <c r="N58" s="14"/>
      <c r="O58" s="14">
        <f t="shared" si="3"/>
        <v>4</v>
      </c>
      <c r="P58" s="5"/>
      <c r="Q58" s="5"/>
      <c r="R58" s="28">
        <f t="shared" si="30"/>
        <v>0</v>
      </c>
      <c r="S58" s="28"/>
      <c r="T58" s="14"/>
      <c r="U58" s="14">
        <f t="shared" si="4"/>
        <v>58.75</v>
      </c>
      <c r="V58" s="14">
        <f t="shared" si="5"/>
        <v>58.75</v>
      </c>
      <c r="W58" s="14">
        <f>IFERROR(VLOOKUP(A58,[1]TDSheet!$A:$M,4,0),0)/5</f>
        <v>3.3880000000000003</v>
      </c>
      <c r="X58" s="14">
        <f>IFERROR(VLOOKUP(A58,[2]TDSheet!$A:$M,4,0),0)/5</f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23" t="s">
        <v>106</v>
      </c>
      <c r="AH58" s="1">
        <f t="shared" si="31"/>
        <v>0</v>
      </c>
      <c r="AI58" s="7">
        <v>12</v>
      </c>
      <c r="AJ58" s="10">
        <f t="shared" si="32"/>
        <v>0</v>
      </c>
      <c r="AK58" s="1">
        <f t="shared" si="33"/>
        <v>0</v>
      </c>
      <c r="AL58" s="1">
        <v>14</v>
      </c>
      <c r="AM58" s="1">
        <v>70</v>
      </c>
      <c r="AN58" s="10">
        <f t="shared" si="34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31" t="s">
        <v>113</v>
      </c>
      <c r="B59" s="32" t="s">
        <v>40</v>
      </c>
      <c r="C59" s="31"/>
      <c r="D59" s="31"/>
      <c r="E59" s="31"/>
      <c r="F59" s="31"/>
      <c r="G59" s="33">
        <v>0.23</v>
      </c>
      <c r="H59" s="31">
        <v>180</v>
      </c>
      <c r="I59" s="31" t="s">
        <v>44</v>
      </c>
      <c r="J59" s="31"/>
      <c r="K59" s="31"/>
      <c r="L59" s="31"/>
      <c r="M59" s="31"/>
      <c r="N59" s="31"/>
      <c r="O59" s="31">
        <f t="shared" si="3"/>
        <v>0</v>
      </c>
      <c r="P59" s="34"/>
      <c r="Q59" s="34">
        <f>S59</f>
        <v>150</v>
      </c>
      <c r="R59" s="34">
        <f t="shared" ref="R59:R61" si="35">AI59*AJ59</f>
        <v>168</v>
      </c>
      <c r="S59" s="34">
        <v>150</v>
      </c>
      <c r="T59" s="31"/>
      <c r="U59" s="31" t="e">
        <f t="shared" ref="U59:U61" si="36">(F59+R59)/O59</f>
        <v>#DIV/0!</v>
      </c>
      <c r="V59" s="31" t="e">
        <f t="shared" ref="V59:V61" si="37">F59/O59</f>
        <v>#DIV/0!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2" t="s">
        <v>45</v>
      </c>
      <c r="AH59" s="31">
        <f t="shared" si="31"/>
        <v>34.5</v>
      </c>
      <c r="AI59" s="33">
        <v>12</v>
      </c>
      <c r="AJ59" s="35">
        <f t="shared" ref="AJ59:AJ61" si="38">MROUND(Q59, AI59*AL59)/AI59</f>
        <v>14</v>
      </c>
      <c r="AK59" s="31">
        <f t="shared" ref="AK59:AK61" si="39">AJ59*AI59*G59</f>
        <v>38.64</v>
      </c>
      <c r="AL59" s="31">
        <v>14</v>
      </c>
      <c r="AM59" s="31">
        <v>70</v>
      </c>
      <c r="AN59" s="35">
        <f t="shared" si="34"/>
        <v>0.2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31" t="s">
        <v>114</v>
      </c>
      <c r="B60" s="32" t="s">
        <v>40</v>
      </c>
      <c r="C60" s="31"/>
      <c r="D60" s="31"/>
      <c r="E60" s="31"/>
      <c r="F60" s="31"/>
      <c r="G60" s="33">
        <v>0.2</v>
      </c>
      <c r="H60" s="31">
        <v>180</v>
      </c>
      <c r="I60" s="31" t="s">
        <v>44</v>
      </c>
      <c r="J60" s="31"/>
      <c r="K60" s="31"/>
      <c r="L60" s="31"/>
      <c r="M60" s="31"/>
      <c r="N60" s="31"/>
      <c r="O60" s="31">
        <f t="shared" si="3"/>
        <v>0</v>
      </c>
      <c r="P60" s="34"/>
      <c r="Q60" s="34">
        <f t="shared" ref="Q60:Q61" si="40">S60</f>
        <v>150</v>
      </c>
      <c r="R60" s="34">
        <f t="shared" si="35"/>
        <v>168</v>
      </c>
      <c r="S60" s="34">
        <v>150</v>
      </c>
      <c r="T60" s="31"/>
      <c r="U60" s="31" t="e">
        <f t="shared" si="36"/>
        <v>#DIV/0!</v>
      </c>
      <c r="V60" s="31" t="e">
        <f t="shared" si="37"/>
        <v>#DIV/0!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2" t="s">
        <v>45</v>
      </c>
      <c r="AH60" s="31">
        <f t="shared" si="31"/>
        <v>30</v>
      </c>
      <c r="AI60" s="33">
        <v>12</v>
      </c>
      <c r="AJ60" s="35">
        <f t="shared" si="38"/>
        <v>14</v>
      </c>
      <c r="AK60" s="31">
        <f t="shared" si="39"/>
        <v>33.6</v>
      </c>
      <c r="AL60" s="31">
        <v>14</v>
      </c>
      <c r="AM60" s="31">
        <v>70</v>
      </c>
      <c r="AN60" s="35">
        <f t="shared" si="34"/>
        <v>0.2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32" t="s">
        <v>115</v>
      </c>
      <c r="B61" s="32" t="s">
        <v>55</v>
      </c>
      <c r="C61" s="31"/>
      <c r="D61" s="31"/>
      <c r="E61" s="31"/>
      <c r="F61" s="31"/>
      <c r="G61" s="33">
        <v>1</v>
      </c>
      <c r="H61" s="31">
        <v>180</v>
      </c>
      <c r="I61" s="31" t="s">
        <v>44</v>
      </c>
      <c r="J61" s="31"/>
      <c r="K61" s="31"/>
      <c r="L61" s="31"/>
      <c r="M61" s="31"/>
      <c r="N61" s="31"/>
      <c r="O61" s="31">
        <f t="shared" si="3"/>
        <v>0</v>
      </c>
      <c r="P61" s="34"/>
      <c r="Q61" s="34">
        <f t="shared" si="40"/>
        <v>100</v>
      </c>
      <c r="R61" s="34">
        <f t="shared" si="35"/>
        <v>120</v>
      </c>
      <c r="S61" s="34">
        <v>100</v>
      </c>
      <c r="T61" s="31"/>
      <c r="U61" s="31" t="e">
        <f t="shared" si="36"/>
        <v>#DIV/0!</v>
      </c>
      <c r="V61" s="31" t="e">
        <f t="shared" si="37"/>
        <v>#DIV/0!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2" t="s">
        <v>45</v>
      </c>
      <c r="AH61" s="31">
        <f t="shared" si="31"/>
        <v>100</v>
      </c>
      <c r="AI61" s="33">
        <v>5</v>
      </c>
      <c r="AJ61" s="35">
        <f t="shared" si="38"/>
        <v>24</v>
      </c>
      <c r="AK61" s="31">
        <f t="shared" si="39"/>
        <v>120</v>
      </c>
      <c r="AL61" s="31">
        <v>12</v>
      </c>
      <c r="AM61" s="31">
        <v>84</v>
      </c>
      <c r="AN61" s="35">
        <f t="shared" si="34"/>
        <v>0.2857142857142857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7"/>
      <c r="AJ62" s="10"/>
      <c r="AK62" s="1"/>
      <c r="AL62" s="1"/>
      <c r="AM62" s="1"/>
      <c r="AN62" s="10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7"/>
      <c r="AJ63" s="10"/>
      <c r="AK63" s="1"/>
      <c r="AL63" s="1"/>
      <c r="AM63" s="1"/>
      <c r="AN63" s="10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7"/>
      <c r="AJ64" s="10"/>
      <c r="AK64" s="1"/>
      <c r="AL64" s="1"/>
      <c r="AM64" s="1"/>
      <c r="AN64" s="10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7"/>
      <c r="AJ65" s="10"/>
      <c r="AK65" s="1"/>
      <c r="AL65" s="1"/>
      <c r="AM65" s="1"/>
      <c r="AN65" s="10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7"/>
      <c r="AJ66" s="10"/>
      <c r="AK66" s="1"/>
      <c r="AL66" s="1"/>
      <c r="AM66" s="1"/>
      <c r="AN66" s="10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7"/>
      <c r="AJ67" s="10"/>
      <c r="AK67" s="1"/>
      <c r="AL67" s="1"/>
      <c r="AM67" s="1"/>
      <c r="AN67" s="10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7"/>
      <c r="AJ68" s="10"/>
      <c r="AK68" s="1"/>
      <c r="AL68" s="1"/>
      <c r="AM68" s="1"/>
      <c r="AN68" s="10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7"/>
      <c r="AJ69" s="10"/>
      <c r="AK69" s="1"/>
      <c r="AL69" s="1"/>
      <c r="AM69" s="1"/>
      <c r="AN69" s="10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7"/>
      <c r="AJ70" s="10"/>
      <c r="AK70" s="1"/>
      <c r="AL70" s="1"/>
      <c r="AM70" s="1"/>
      <c r="AN70" s="10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10"/>
      <c r="AK71" s="1"/>
      <c r="AL71" s="1"/>
      <c r="AM71" s="1"/>
      <c r="AN71" s="10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7"/>
      <c r="AJ72" s="10"/>
      <c r="AK72" s="1"/>
      <c r="AL72" s="1"/>
      <c r="AM72" s="1"/>
      <c r="AN72" s="10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7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N6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2025-06-16T12:51:32Z</dcterms:created>
  <dcterms:modified xsi:type="dcterms:W3CDTF">2025-06-17T10:45:28Z</dcterms:modified>
</cp:coreProperties>
</file>