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3A5C6C32-3938-422B-BBDE-AF4BF3BFA4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Y507" i="1"/>
  <c r="X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BP503" i="1"/>
  <c r="BO503" i="1"/>
  <c r="BN503" i="1"/>
  <c r="BM503" i="1"/>
  <c r="Z503" i="1"/>
  <c r="Z507" i="1" s="1"/>
  <c r="Y503" i="1"/>
  <c r="Y508" i="1" s="1"/>
  <c r="X501" i="1"/>
  <c r="X500" i="1"/>
  <c r="BO499" i="1"/>
  <c r="BM499" i="1"/>
  <c r="Y499" i="1"/>
  <c r="BO498" i="1"/>
  <c r="BM498" i="1"/>
  <c r="Y498" i="1"/>
  <c r="X496" i="1"/>
  <c r="Y495" i="1"/>
  <c r="X495" i="1"/>
  <c r="BP494" i="1"/>
  <c r="BO494" i="1"/>
  <c r="BN494" i="1"/>
  <c r="BM494" i="1"/>
  <c r="Z494" i="1"/>
  <c r="Y494" i="1"/>
  <c r="BP493" i="1"/>
  <c r="BO493" i="1"/>
  <c r="BN493" i="1"/>
  <c r="BM493" i="1"/>
  <c r="Z493" i="1"/>
  <c r="Z495" i="1" s="1"/>
  <c r="Y493" i="1"/>
  <c r="Y496" i="1" s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3" i="1" s="1"/>
  <c r="Y480" i="1"/>
  <c r="Y484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W524" i="1" s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N377" i="1"/>
  <c r="BM377" i="1"/>
  <c r="Z377" i="1"/>
  <c r="Y377" i="1"/>
  <c r="BP377" i="1" s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S524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Y318" i="1" s="1"/>
  <c r="P313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Y310" i="1" s="1"/>
  <c r="P303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4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4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Y277" i="1" s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3" i="1" s="1"/>
  <c r="X239" i="1"/>
  <c r="Y238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Y234" i="1" s="1"/>
  <c r="P226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4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4" i="1" s="1"/>
  <c r="P164" i="1"/>
  <c r="X162" i="1"/>
  <c r="X161" i="1"/>
  <c r="BO160" i="1"/>
  <c r="BM160" i="1"/>
  <c r="Y160" i="1"/>
  <c r="I524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H524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Y135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4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4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4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4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BP69" i="1"/>
  <c r="BN69" i="1"/>
  <c r="Z69" i="1"/>
  <c r="Z71" i="1" s="1"/>
  <c r="BP77" i="1"/>
  <c r="BN77" i="1"/>
  <c r="Z77" i="1"/>
  <c r="F9" i="1"/>
  <c r="J9" i="1"/>
  <c r="B524" i="1"/>
  <c r="X515" i="1"/>
  <c r="X516" i="1"/>
  <c r="X518" i="1"/>
  <c r="Y24" i="1"/>
  <c r="Z27" i="1"/>
  <c r="Z32" i="1" s="1"/>
  <c r="BN27" i="1"/>
  <c r="Y515" i="1" s="1"/>
  <c r="Z29" i="1"/>
  <c r="BN29" i="1"/>
  <c r="Z31" i="1"/>
  <c r="BN31" i="1"/>
  <c r="Z35" i="1"/>
  <c r="Z36" i="1" s="1"/>
  <c r="BN35" i="1"/>
  <c r="BP35" i="1"/>
  <c r="Y516" i="1" s="1"/>
  <c r="Z41" i="1"/>
  <c r="BN41" i="1"/>
  <c r="BP41" i="1"/>
  <c r="Z43" i="1"/>
  <c r="BN43" i="1"/>
  <c r="Y44" i="1"/>
  <c r="Y518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Y66" i="1"/>
  <c r="Z62" i="1"/>
  <c r="Z65" i="1" s="1"/>
  <c r="BN62" i="1"/>
  <c r="Z64" i="1"/>
  <c r="BN64" i="1"/>
  <c r="Y65" i="1"/>
  <c r="Y72" i="1"/>
  <c r="Y71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E524" i="1"/>
  <c r="Z90" i="1"/>
  <c r="Z92" i="1" s="1"/>
  <c r="BN90" i="1"/>
  <c r="BP90" i="1"/>
  <c r="Y93" i="1"/>
  <c r="Z95" i="1"/>
  <c r="Z101" i="1" s="1"/>
  <c r="BN95" i="1"/>
  <c r="BP95" i="1"/>
  <c r="Z97" i="1"/>
  <c r="BN97" i="1"/>
  <c r="Z99" i="1"/>
  <c r="BN99" i="1"/>
  <c r="Y102" i="1"/>
  <c r="F524" i="1"/>
  <c r="Z106" i="1"/>
  <c r="Z109" i="1" s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Z122" i="1"/>
  <c r="BN122" i="1"/>
  <c r="Y123" i="1"/>
  <c r="Z126" i="1"/>
  <c r="Z128" i="1" s="1"/>
  <c r="BN126" i="1"/>
  <c r="BP126" i="1"/>
  <c r="Y129" i="1"/>
  <c r="G524" i="1"/>
  <c r="Z133" i="1"/>
  <c r="Z134" i="1" s="1"/>
  <c r="BN133" i="1"/>
  <c r="BP133" i="1"/>
  <c r="Y134" i="1"/>
  <c r="Z137" i="1"/>
  <c r="Z139" i="1" s="1"/>
  <c r="BN137" i="1"/>
  <c r="BP137" i="1"/>
  <c r="Y140" i="1"/>
  <c r="Z143" i="1"/>
  <c r="Z144" i="1" s="1"/>
  <c r="BN143" i="1"/>
  <c r="BP143" i="1"/>
  <c r="Z148" i="1"/>
  <c r="Z149" i="1" s="1"/>
  <c r="BN148" i="1"/>
  <c r="BP148" i="1"/>
  <c r="Y149" i="1"/>
  <c r="Z152" i="1"/>
  <c r="BN152" i="1"/>
  <c r="BP152" i="1"/>
  <c r="Z154" i="1"/>
  <c r="BN154" i="1"/>
  <c r="Y155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BN176" i="1"/>
  <c r="BP176" i="1"/>
  <c r="Z178" i="1"/>
  <c r="BN178" i="1"/>
  <c r="Y179" i="1"/>
  <c r="Z182" i="1"/>
  <c r="Z183" i="1" s="1"/>
  <c r="BN182" i="1"/>
  <c r="BP182" i="1"/>
  <c r="Y183" i="1"/>
  <c r="Z187" i="1"/>
  <c r="Z189" i="1" s="1"/>
  <c r="BN187" i="1"/>
  <c r="BP187" i="1"/>
  <c r="Y190" i="1"/>
  <c r="Z193" i="1"/>
  <c r="Z194" i="1" s="1"/>
  <c r="BN193" i="1"/>
  <c r="BP193" i="1"/>
  <c r="Z197" i="1"/>
  <c r="Z205" i="1" s="1"/>
  <c r="BN197" i="1"/>
  <c r="BP197" i="1"/>
  <c r="Z199" i="1"/>
  <c r="BN199" i="1"/>
  <c r="Z201" i="1"/>
  <c r="BN201" i="1"/>
  <c r="Z203" i="1"/>
  <c r="BN203" i="1"/>
  <c r="Y206" i="1"/>
  <c r="Y218" i="1"/>
  <c r="Z209" i="1"/>
  <c r="BN209" i="1"/>
  <c r="Z211" i="1"/>
  <c r="BN211" i="1"/>
  <c r="BP215" i="1"/>
  <c r="BN215" i="1"/>
  <c r="Z215" i="1"/>
  <c r="Y222" i="1"/>
  <c r="BP228" i="1"/>
  <c r="BN228" i="1"/>
  <c r="Z228" i="1"/>
  <c r="BP232" i="1"/>
  <c r="BN232" i="1"/>
  <c r="Z232" i="1"/>
  <c r="Y239" i="1"/>
  <c r="BP236" i="1"/>
  <c r="BN236" i="1"/>
  <c r="Z236" i="1"/>
  <c r="Z238" i="1" s="1"/>
  <c r="BP248" i="1"/>
  <c r="BN248" i="1"/>
  <c r="Z248" i="1"/>
  <c r="Z252" i="1" s="1"/>
  <c r="Y252" i="1"/>
  <c r="Y150" i="1"/>
  <c r="Y162" i="1"/>
  <c r="Y189" i="1"/>
  <c r="BP213" i="1"/>
  <c r="BN213" i="1"/>
  <c r="Z213" i="1"/>
  <c r="Z217" i="1" s="1"/>
  <c r="Y217" i="1"/>
  <c r="BP221" i="1"/>
  <c r="BN221" i="1"/>
  <c r="Z221" i="1"/>
  <c r="Z222" i="1" s="1"/>
  <c r="Y223" i="1"/>
  <c r="K524" i="1"/>
  <c r="Y233" i="1"/>
  <c r="BP226" i="1"/>
  <c r="BN226" i="1"/>
  <c r="Z226" i="1"/>
  <c r="Z233" i="1" s="1"/>
  <c r="BP230" i="1"/>
  <c r="BN230" i="1"/>
  <c r="Z230" i="1"/>
  <c r="Y244" i="1"/>
  <c r="BP241" i="1"/>
  <c r="BN241" i="1"/>
  <c r="Z241" i="1"/>
  <c r="Z243" i="1" s="1"/>
  <c r="BP250" i="1"/>
  <c r="BN250" i="1"/>
  <c r="Z250" i="1"/>
  <c r="Y261" i="1"/>
  <c r="Y269" i="1"/>
  <c r="Y276" i="1"/>
  <c r="Y301" i="1"/>
  <c r="Y311" i="1"/>
  <c r="Y319" i="1"/>
  <c r="Y325" i="1"/>
  <c r="Y332" i="1"/>
  <c r="Y338" i="1"/>
  <c r="Y345" i="1"/>
  <c r="Y357" i="1"/>
  <c r="Y363" i="1"/>
  <c r="Y367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4" i="1"/>
  <c r="Y408" i="1"/>
  <c r="BP397" i="1"/>
  <c r="BN397" i="1"/>
  <c r="Z397" i="1"/>
  <c r="BP401" i="1"/>
  <c r="BN401" i="1"/>
  <c r="Z401" i="1"/>
  <c r="BP405" i="1"/>
  <c r="BN405" i="1"/>
  <c r="Z405" i="1"/>
  <c r="BP422" i="1"/>
  <c r="BN422" i="1"/>
  <c r="Z422" i="1"/>
  <c r="Z425" i="1" s="1"/>
  <c r="BP442" i="1"/>
  <c r="BN442" i="1"/>
  <c r="Z442" i="1"/>
  <c r="BP446" i="1"/>
  <c r="BN446" i="1"/>
  <c r="Z446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0" i="1"/>
  <c r="BP486" i="1"/>
  <c r="BN486" i="1"/>
  <c r="Z486" i="1"/>
  <c r="Y491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O524" i="1"/>
  <c r="L524" i="1"/>
  <c r="Z257" i="1"/>
  <c r="Z261" i="1" s="1"/>
  <c r="BN257" i="1"/>
  <c r="Z259" i="1"/>
  <c r="BN259" i="1"/>
  <c r="Y262" i="1"/>
  <c r="M524" i="1"/>
  <c r="Z266" i="1"/>
  <c r="Z269" i="1" s="1"/>
  <c r="BN266" i="1"/>
  <c r="Y270" i="1"/>
  <c r="Z274" i="1"/>
  <c r="Z276" i="1" s="1"/>
  <c r="BN274" i="1"/>
  <c r="Y282" i="1"/>
  <c r="Y291" i="1"/>
  <c r="R524" i="1"/>
  <c r="Z295" i="1"/>
  <c r="Z300" i="1" s="1"/>
  <c r="BN295" i="1"/>
  <c r="Z297" i="1"/>
  <c r="BN297" i="1"/>
  <c r="Z299" i="1"/>
  <c r="BN299" i="1"/>
  <c r="Y300" i="1"/>
  <c r="Z303" i="1"/>
  <c r="BN303" i="1"/>
  <c r="BP303" i="1"/>
  <c r="Z305" i="1"/>
  <c r="BN305" i="1"/>
  <c r="Z307" i="1"/>
  <c r="BN307" i="1"/>
  <c r="Z309" i="1"/>
  <c r="BN309" i="1"/>
  <c r="Z313" i="1"/>
  <c r="Z318" i="1" s="1"/>
  <c r="BN313" i="1"/>
  <c r="BP313" i="1"/>
  <c r="Z315" i="1"/>
  <c r="BN315" i="1"/>
  <c r="Z317" i="1"/>
  <c r="BN317" i="1"/>
  <c r="Z321" i="1"/>
  <c r="BN321" i="1"/>
  <c r="BP321" i="1"/>
  <c r="Z323" i="1"/>
  <c r="BN323" i="1"/>
  <c r="Z330" i="1"/>
  <c r="Z332" i="1" s="1"/>
  <c r="BN330" i="1"/>
  <c r="Z336" i="1"/>
  <c r="Z338" i="1" s="1"/>
  <c r="BN336" i="1"/>
  <c r="Z343" i="1"/>
  <c r="Z345" i="1" s="1"/>
  <c r="BN343" i="1"/>
  <c r="Y346" i="1"/>
  <c r="T524" i="1"/>
  <c r="Z351" i="1"/>
  <c r="Z357" i="1" s="1"/>
  <c r="BN351" i="1"/>
  <c r="Z353" i="1"/>
  <c r="BN353" i="1"/>
  <c r="Z355" i="1"/>
  <c r="BN355" i="1"/>
  <c r="Y358" i="1"/>
  <c r="Z361" i="1"/>
  <c r="Z362" i="1" s="1"/>
  <c r="BN361" i="1"/>
  <c r="Z365" i="1"/>
  <c r="Z367" i="1" s="1"/>
  <c r="BN365" i="1"/>
  <c r="BP365" i="1"/>
  <c r="U524" i="1"/>
  <c r="Y380" i="1"/>
  <c r="Z376" i="1"/>
  <c r="Z379" i="1" s="1"/>
  <c r="BN376" i="1"/>
  <c r="Y388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Y426" i="1"/>
  <c r="X524" i="1"/>
  <c r="Y430" i="1"/>
  <c r="BP429" i="1"/>
  <c r="BN429" i="1"/>
  <c r="Z429" i="1"/>
  <c r="Z430" i="1" s="1"/>
  <c r="Y431" i="1"/>
  <c r="Y524" i="1"/>
  <c r="Y435" i="1"/>
  <c r="BP434" i="1"/>
  <c r="BN434" i="1"/>
  <c r="Z434" i="1"/>
  <c r="Z435" i="1" s="1"/>
  <c r="Y436" i="1"/>
  <c r="Z524" i="1"/>
  <c r="Y453" i="1"/>
  <c r="Y454" i="1"/>
  <c r="BP440" i="1"/>
  <c r="BN440" i="1"/>
  <c r="Z440" i="1"/>
  <c r="BP444" i="1"/>
  <c r="BN444" i="1"/>
  <c r="Z444" i="1"/>
  <c r="BP448" i="1"/>
  <c r="BN448" i="1"/>
  <c r="Z448" i="1"/>
  <c r="AA524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7" i="1"/>
  <c r="BN487" i="1"/>
  <c r="Z487" i="1"/>
  <c r="BP489" i="1"/>
  <c r="BN489" i="1"/>
  <c r="Z489" i="1"/>
  <c r="Y500" i="1"/>
  <c r="BP498" i="1"/>
  <c r="BN498" i="1"/>
  <c r="Z498" i="1"/>
  <c r="Z500" i="1" s="1"/>
  <c r="Y517" i="1" l="1"/>
  <c r="Z324" i="1"/>
  <c r="Z310" i="1"/>
  <c r="Z490" i="1"/>
  <c r="Z469" i="1"/>
  <c r="Z407" i="1"/>
  <c r="Z179" i="1"/>
  <c r="Z173" i="1"/>
  <c r="Z155" i="1"/>
  <c r="Z123" i="1"/>
  <c r="Z115" i="1"/>
  <c r="Z44" i="1"/>
  <c r="Z519" i="1" s="1"/>
  <c r="Y514" i="1"/>
  <c r="Z453" i="1"/>
  <c r="X517" i="1"/>
</calcChain>
</file>

<file path=xl/sharedStrings.xml><?xml version="1.0" encoding="utf-8"?>
<sst xmlns="http://schemas.openxmlformats.org/spreadsheetml/2006/main" count="2310" uniqueCount="817">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</sst>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497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4" t="s">
        <v>0</v>
      </c>
      <c r="E1" s="605"/>
      <c r="F1" s="605"/>
      <c r="G1" s="12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8"/>
      <c r="Q3" s="588"/>
      <c r="R3" s="588"/>
      <c r="S3" s="588"/>
      <c r="T3" s="588"/>
      <c r="U3" s="588"/>
      <c r="V3" s="588"/>
      <c r="W3" s="588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58"/>
      <c r="P5" s="24" t="s">
        <v>10</v>
      </c>
      <c r="Q5" s="892">
        <v>45827</v>
      </c>
      <c r="R5" s="705"/>
      <c r="T5" s="755" t="s">
        <v>11</v>
      </c>
      <c r="U5" s="756"/>
      <c r="V5" s="758" t="s">
        <v>12</v>
      </c>
      <c r="W5" s="705"/>
      <c r="AB5" s="51"/>
      <c r="AC5" s="51"/>
      <c r="AD5" s="51"/>
      <c r="AE5" s="51"/>
    </row>
    <row r="6" spans="1:32" s="569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59"/>
      <c r="P6" s="24" t="s">
        <v>15</v>
      </c>
      <c r="Q6" s="901" t="str">
        <f>IF(Q5=0," ",CHOOSE(WEEKDAY(Q5,2),"Понедельник","Вторник","Среда","Четверг","Пятница","Суббота","Воскресенье"))</f>
        <v>Четверг</v>
      </c>
      <c r="R6" s="583"/>
      <c r="T6" s="763" t="s">
        <v>16</v>
      </c>
      <c r="U6" s="756"/>
      <c r="V6" s="816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8"/>
      <c r="U7" s="756"/>
      <c r="V7" s="817"/>
      <c r="W7" s="818"/>
      <c r="AB7" s="51"/>
      <c r="AC7" s="51"/>
      <c r="AD7" s="51"/>
      <c r="AE7" s="51"/>
    </row>
    <row r="8" spans="1:32" s="569" customFormat="1" ht="25.5" customHeight="1" x14ac:dyDescent="0.2">
      <c r="A8" s="911" t="s">
        <v>18</v>
      </c>
      <c r="B8" s="594"/>
      <c r="C8" s="595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18">
        <v>0.41666666666666669</v>
      </c>
      <c r="R8" s="638"/>
      <c r="T8" s="588"/>
      <c r="U8" s="756"/>
      <c r="V8" s="817"/>
      <c r="W8" s="818"/>
      <c r="AB8" s="51"/>
      <c r="AC8" s="51"/>
      <c r="AD8" s="51"/>
      <c r="AE8" s="51"/>
    </row>
    <row r="9" spans="1:32" s="569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7"/>
      <c r="P9" s="26" t="s">
        <v>21</v>
      </c>
      <c r="Q9" s="701"/>
      <c r="R9" s="702"/>
      <c r="T9" s="588"/>
      <c r="U9" s="756"/>
      <c r="V9" s="819"/>
      <c r="W9" s="82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568"/>
      <c r="P10" s="26" t="s">
        <v>22</v>
      </c>
      <c r="Q10" s="764"/>
      <c r="R10" s="765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4"/>
      <c r="R11" s="705"/>
      <c r="U11" s="24" t="s">
        <v>27</v>
      </c>
      <c r="V11" s="850" t="s">
        <v>28</v>
      </c>
      <c r="W11" s="702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50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718"/>
      <c r="R12" s="638"/>
      <c r="S12" s="23"/>
      <c r="U12" s="24"/>
      <c r="V12" s="605"/>
      <c r="W12" s="588"/>
      <c r="AB12" s="51"/>
      <c r="AC12" s="51"/>
      <c r="AD12" s="51"/>
      <c r="AE12" s="51"/>
    </row>
    <row r="13" spans="1:32" s="569" customFormat="1" ht="23.25" customHeight="1" x14ac:dyDescent="0.2">
      <c r="A13" s="750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50"/>
      <c r="R13" s="7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50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0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43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4"/>
      <c r="Q16" s="744"/>
      <c r="R16" s="744"/>
      <c r="S16" s="744"/>
      <c r="T16" s="7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29" t="s">
        <v>38</v>
      </c>
      <c r="D17" s="616" t="s">
        <v>39</v>
      </c>
      <c r="E17" s="684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83"/>
      <c r="R17" s="683"/>
      <c r="S17" s="683"/>
      <c r="T17" s="684"/>
      <c r="U17" s="909" t="s">
        <v>51</v>
      </c>
      <c r="V17" s="586"/>
      <c r="W17" s="616" t="s">
        <v>52</v>
      </c>
      <c r="X17" s="616" t="s">
        <v>53</v>
      </c>
      <c r="Y17" s="907" t="s">
        <v>54</v>
      </c>
      <c r="Z17" s="827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66"/>
      <c r="BD18" s="65"/>
    </row>
    <row r="19" spans="1:68" ht="27.75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customHeight="1" x14ac:dyDescent="0.25">
      <c r="A20" s="635" t="s">
        <v>63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570"/>
      <c r="AB20" s="570"/>
      <c r="AC20" s="570"/>
    </row>
    <row r="21" spans="1:68" ht="14.25" customHeight="1" x14ac:dyDescent="0.25">
      <c r="A21" s="587" t="s">
        <v>64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4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72</v>
      </c>
      <c r="Q23" s="594"/>
      <c r="R23" s="594"/>
      <c r="S23" s="594"/>
      <c r="T23" s="594"/>
      <c r="U23" s="594"/>
      <c r="V23" s="595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72</v>
      </c>
      <c r="Q24" s="594"/>
      <c r="R24" s="594"/>
      <c r="S24" s="594"/>
      <c r="T24" s="594"/>
      <c r="U24" s="594"/>
      <c r="V24" s="595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87" t="s">
        <v>74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72</v>
      </c>
      <c r="Q32" s="594"/>
      <c r="R32" s="594"/>
      <c r="S32" s="594"/>
      <c r="T32" s="594"/>
      <c r="U32" s="594"/>
      <c r="V32" s="595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72</v>
      </c>
      <c r="Q33" s="594"/>
      <c r="R33" s="594"/>
      <c r="S33" s="594"/>
      <c r="T33" s="594"/>
      <c r="U33" s="594"/>
      <c r="V33" s="595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87" t="s">
        <v>95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72</v>
      </c>
      <c r="Q36" s="594"/>
      <c r="R36" s="594"/>
      <c r="S36" s="594"/>
      <c r="T36" s="594"/>
      <c r="U36" s="594"/>
      <c r="V36" s="595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72</v>
      </c>
      <c r="Q37" s="594"/>
      <c r="R37" s="594"/>
      <c r="S37" s="594"/>
      <c r="T37" s="594"/>
      <c r="U37" s="594"/>
      <c r="V37" s="595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customHeight="1" x14ac:dyDescent="0.25">
      <c r="A39" s="635" t="s">
        <v>102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570"/>
      <c r="AB39" s="570"/>
      <c r="AC39" s="570"/>
    </row>
    <row r="40" spans="1:68" ht="14.25" customHeight="1" x14ac:dyDescent="0.25">
      <c r="A40" s="587" t="s">
        <v>103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20</v>
      </c>
      <c r="Y41" s="576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2">
        <v>4680115882539</v>
      </c>
      <c r="E42" s="583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2">
        <v>4607091385687</v>
      </c>
      <c r="E43" s="583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72</v>
      </c>
      <c r="Q44" s="594"/>
      <c r="R44" s="594"/>
      <c r="S44" s="594"/>
      <c r="T44" s="594"/>
      <c r="U44" s="594"/>
      <c r="V44" s="595"/>
      <c r="W44" s="37" t="s">
        <v>73</v>
      </c>
      <c r="X44" s="577">
        <f>IFERROR(X41/H41,"0")+IFERROR(X42/H42,"0")+IFERROR(X43/H43,"0")</f>
        <v>1.8518518518518516</v>
      </c>
      <c r="Y44" s="577">
        <f>IFERROR(Y41/H41,"0")+IFERROR(Y42/H42,"0")+IFERROR(Y43/H43,"0")</f>
        <v>2</v>
      </c>
      <c r="Z44" s="577">
        <f>IFERROR(IF(Z41="",0,Z41),"0")+IFERROR(IF(Z42="",0,Z42),"0")+IFERROR(IF(Z43="",0,Z43),"0")</f>
        <v>3.7960000000000001E-2</v>
      </c>
      <c r="AA44" s="578"/>
      <c r="AB44" s="578"/>
      <c r="AC44" s="578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72</v>
      </c>
      <c r="Q45" s="594"/>
      <c r="R45" s="594"/>
      <c r="S45" s="594"/>
      <c r="T45" s="594"/>
      <c r="U45" s="594"/>
      <c r="V45" s="595"/>
      <c r="W45" s="37" t="s">
        <v>70</v>
      </c>
      <c r="X45" s="577">
        <f>IFERROR(SUM(X41:X43),"0")</f>
        <v>20</v>
      </c>
      <c r="Y45" s="577">
        <f>IFERROR(SUM(Y41:Y43),"0")</f>
        <v>21.6</v>
      </c>
      <c r="Z45" s="37"/>
      <c r="AA45" s="578"/>
      <c r="AB45" s="578"/>
      <c r="AC45" s="578"/>
    </row>
    <row r="46" spans="1:68" ht="14.25" customHeight="1" x14ac:dyDescent="0.25">
      <c r="A46" s="587" t="s">
        <v>74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571"/>
      <c r="AB46" s="571"/>
      <c r="AC46" s="571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72</v>
      </c>
      <c r="Q48" s="594"/>
      <c r="R48" s="594"/>
      <c r="S48" s="594"/>
      <c r="T48" s="594"/>
      <c r="U48" s="594"/>
      <c r="V48" s="595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72</v>
      </c>
      <c r="Q49" s="594"/>
      <c r="R49" s="594"/>
      <c r="S49" s="594"/>
      <c r="T49" s="594"/>
      <c r="U49" s="594"/>
      <c r="V49" s="595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customHeight="1" x14ac:dyDescent="0.25">
      <c r="A50" s="635" t="s">
        <v>119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570"/>
      <c r="AB50" s="570"/>
      <c r="AC50" s="570"/>
    </row>
    <row r="51" spans="1:68" ht="14.25" customHeight="1" x14ac:dyDescent="0.25">
      <c r="A51" s="587" t="s">
        <v>103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571"/>
      <c r="AB51" s="571"/>
      <c r="AC51" s="571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230</v>
      </c>
      <c r="Y53" s="576">
        <f t="shared" si="6"/>
        <v>237.60000000000002</v>
      </c>
      <c r="Z53" s="36">
        <f>IFERROR(IF(Y53=0,"",ROUNDUP(Y53/H53,0)*0.01898),"")</f>
        <v>0.41755999999999999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239.26388888888886</v>
      </c>
      <c r="BN53" s="64">
        <f t="shared" si="8"/>
        <v>247.17</v>
      </c>
      <c r="BO53" s="64">
        <f t="shared" si="9"/>
        <v>0.33275462962962959</v>
      </c>
      <c r="BP53" s="64">
        <f t="shared" si="10"/>
        <v>0.34375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9</v>
      </c>
      <c r="Y57" s="576">
        <f t="shared" si="6"/>
        <v>9</v>
      </c>
      <c r="Z57" s="36">
        <f>IFERROR(IF(Y57=0,"",ROUNDUP(Y57/H57,0)*0.00902),"")</f>
        <v>1.804E-2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9.42</v>
      </c>
      <c r="BN57" s="64">
        <f t="shared" si="8"/>
        <v>9.42</v>
      </c>
      <c r="BO57" s="64">
        <f t="shared" si="9"/>
        <v>1.5151515151515152E-2</v>
      </c>
      <c r="BP57" s="64">
        <f t="shared" si="10"/>
        <v>1.5151515151515152E-2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72</v>
      </c>
      <c r="Q58" s="594"/>
      <c r="R58" s="594"/>
      <c r="S58" s="594"/>
      <c r="T58" s="594"/>
      <c r="U58" s="594"/>
      <c r="V58" s="595"/>
      <c r="W58" s="37" t="s">
        <v>73</v>
      </c>
      <c r="X58" s="577">
        <f>IFERROR(X52/H52,"0")+IFERROR(X53/H53,"0")+IFERROR(X54/H54,"0")+IFERROR(X55/H55,"0")+IFERROR(X56/H56,"0")+IFERROR(X57/H57,"0")</f>
        <v>23.296296296296294</v>
      </c>
      <c r="Y58" s="577">
        <f>IFERROR(Y52/H52,"0")+IFERROR(Y53/H53,"0")+IFERROR(Y54/H54,"0")+IFERROR(Y55/H55,"0")+IFERROR(Y56/H56,"0")+IFERROR(Y57/H57,"0")</f>
        <v>24</v>
      </c>
      <c r="Z58" s="577">
        <f>IFERROR(IF(Z52="",0,Z52),"0")+IFERROR(IF(Z53="",0,Z53),"0")+IFERROR(IF(Z54="",0,Z54),"0")+IFERROR(IF(Z55="",0,Z55),"0")+IFERROR(IF(Z56="",0,Z56),"0")+IFERROR(IF(Z57="",0,Z57),"0")</f>
        <v>0.43559999999999999</v>
      </c>
      <c r="AA58" s="578"/>
      <c r="AB58" s="578"/>
      <c r="AC58" s="578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72</v>
      </c>
      <c r="Q59" s="594"/>
      <c r="R59" s="594"/>
      <c r="S59" s="594"/>
      <c r="T59" s="594"/>
      <c r="U59" s="594"/>
      <c r="V59" s="595"/>
      <c r="W59" s="37" t="s">
        <v>70</v>
      </c>
      <c r="X59" s="577">
        <f>IFERROR(SUM(X52:X57),"0")</f>
        <v>239</v>
      </c>
      <c r="Y59" s="577">
        <f>IFERROR(SUM(Y52:Y57),"0")</f>
        <v>246.60000000000002</v>
      </c>
      <c r="Z59" s="37"/>
      <c r="AA59" s="578"/>
      <c r="AB59" s="578"/>
      <c r="AC59" s="578"/>
    </row>
    <row r="60" spans="1:68" ht="14.25" customHeight="1" x14ac:dyDescent="0.25">
      <c r="A60" s="587" t="s">
        <v>139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571"/>
      <c r="AB60" s="571"/>
      <c r="AC60" s="571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4"/>
      <c r="V61" s="34"/>
      <c r="W61" s="35" t="s">
        <v>70</v>
      </c>
      <c r="X61" s="575">
        <v>200</v>
      </c>
      <c r="Y61" s="576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72</v>
      </c>
      <c r="Q65" s="594"/>
      <c r="R65" s="594"/>
      <c r="S65" s="594"/>
      <c r="T65" s="594"/>
      <c r="U65" s="594"/>
      <c r="V65" s="595"/>
      <c r="W65" s="37" t="s">
        <v>73</v>
      </c>
      <c r="X65" s="577">
        <f>IFERROR(X61/H61,"0")+IFERROR(X62/H62,"0")+IFERROR(X63/H63,"0")+IFERROR(X64/H64,"0")</f>
        <v>18.518518518518519</v>
      </c>
      <c r="Y65" s="577">
        <f>IFERROR(Y61/H61,"0")+IFERROR(Y62/H62,"0")+IFERROR(Y63/H63,"0")+IFERROR(Y64/H64,"0")</f>
        <v>19</v>
      </c>
      <c r="Z65" s="577">
        <f>IFERROR(IF(Z61="",0,Z61),"0")+IFERROR(IF(Z62="",0,Z62),"0")+IFERROR(IF(Z63="",0,Z63),"0")+IFERROR(IF(Z64="",0,Z64),"0")</f>
        <v>0.36062</v>
      </c>
      <c r="AA65" s="578"/>
      <c r="AB65" s="578"/>
      <c r="AC65" s="578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72</v>
      </c>
      <c r="Q66" s="594"/>
      <c r="R66" s="594"/>
      <c r="S66" s="594"/>
      <c r="T66" s="594"/>
      <c r="U66" s="594"/>
      <c r="V66" s="595"/>
      <c r="W66" s="37" t="s">
        <v>70</v>
      </c>
      <c r="X66" s="577">
        <f>IFERROR(SUM(X61:X64),"0")</f>
        <v>200</v>
      </c>
      <c r="Y66" s="577">
        <f>IFERROR(SUM(Y61:Y64),"0")</f>
        <v>205.20000000000002</v>
      </c>
      <c r="Z66" s="37"/>
      <c r="AA66" s="578"/>
      <c r="AB66" s="578"/>
      <c r="AC66" s="578"/>
    </row>
    <row r="67" spans="1:68" ht="14.25" customHeight="1" x14ac:dyDescent="0.25">
      <c r="A67" s="587" t="s">
        <v>64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571"/>
      <c r="AB67" s="571"/>
      <c r="AC67" s="571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72</v>
      </c>
      <c r="Q71" s="594"/>
      <c r="R71" s="594"/>
      <c r="S71" s="594"/>
      <c r="T71" s="594"/>
      <c r="U71" s="594"/>
      <c r="V71" s="595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72</v>
      </c>
      <c r="Q72" s="594"/>
      <c r="R72" s="594"/>
      <c r="S72" s="594"/>
      <c r="T72" s="594"/>
      <c r="U72" s="594"/>
      <c r="V72" s="595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customHeight="1" x14ac:dyDescent="0.25">
      <c r="A73" s="587" t="s">
        <v>74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571"/>
      <c r="AB73" s="571"/>
      <c r="AC73" s="571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10</v>
      </c>
      <c r="Y76" s="576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10.603571428571428</v>
      </c>
      <c r="BN76" s="64">
        <f t="shared" si="13"/>
        <v>17.814</v>
      </c>
      <c r="BO76" s="64">
        <f t="shared" si="14"/>
        <v>1.8601190476190476E-2</v>
      </c>
      <c r="BP76" s="64">
        <f t="shared" si="15"/>
        <v>3.125E-2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72</v>
      </c>
      <c r="Q80" s="594"/>
      <c r="R80" s="594"/>
      <c r="S80" s="594"/>
      <c r="T80" s="594"/>
      <c r="U80" s="594"/>
      <c r="V80" s="595"/>
      <c r="W80" s="37" t="s">
        <v>73</v>
      </c>
      <c r="X80" s="577">
        <f>IFERROR(X74/H74,"0")+IFERROR(X75/H75,"0")+IFERROR(X76/H76,"0")+IFERROR(X77/H77,"0")+IFERROR(X78/H78,"0")+IFERROR(X79/H79,"0")</f>
        <v>1.1904761904761905</v>
      </c>
      <c r="Y80" s="577">
        <f>IFERROR(Y74/H74,"0")+IFERROR(Y75/H75,"0")+IFERROR(Y76/H76,"0")+IFERROR(Y77/H77,"0")+IFERROR(Y78/H78,"0")+IFERROR(Y79/H79,"0")</f>
        <v>2</v>
      </c>
      <c r="Z80" s="577">
        <f>IFERROR(IF(Z74="",0,Z74),"0")+IFERROR(IF(Z75="",0,Z75),"0")+IFERROR(IF(Z76="",0,Z76),"0")+IFERROR(IF(Z77="",0,Z77),"0")+IFERROR(IF(Z78="",0,Z78),"0")+IFERROR(IF(Z79="",0,Z79),"0")</f>
        <v>3.7960000000000001E-2</v>
      </c>
      <c r="AA80" s="578"/>
      <c r="AB80" s="578"/>
      <c r="AC80" s="578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72</v>
      </c>
      <c r="Q81" s="594"/>
      <c r="R81" s="594"/>
      <c r="S81" s="594"/>
      <c r="T81" s="594"/>
      <c r="U81" s="594"/>
      <c r="V81" s="595"/>
      <c r="W81" s="37" t="s">
        <v>70</v>
      </c>
      <c r="X81" s="577">
        <f>IFERROR(SUM(X74:X79),"0")</f>
        <v>10</v>
      </c>
      <c r="Y81" s="577">
        <f>IFERROR(SUM(Y74:Y79),"0")</f>
        <v>16.8</v>
      </c>
      <c r="Z81" s="37"/>
      <c r="AA81" s="578"/>
      <c r="AB81" s="578"/>
      <c r="AC81" s="578"/>
    </row>
    <row r="82" spans="1:68" ht="14.25" customHeight="1" x14ac:dyDescent="0.25">
      <c r="A82" s="587" t="s">
        <v>174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571"/>
      <c r="AB82" s="571"/>
      <c r="AC82" s="571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72</v>
      </c>
      <c r="Q85" s="594"/>
      <c r="R85" s="594"/>
      <c r="S85" s="594"/>
      <c r="T85" s="594"/>
      <c r="U85" s="594"/>
      <c r="V85" s="595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72</v>
      </c>
      <c r="Q86" s="594"/>
      <c r="R86" s="594"/>
      <c r="S86" s="594"/>
      <c r="T86" s="594"/>
      <c r="U86" s="594"/>
      <c r="V86" s="595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customHeight="1" x14ac:dyDescent="0.25">
      <c r="A87" s="635" t="s">
        <v>181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570"/>
      <c r="AB87" s="570"/>
      <c r="AC87" s="570"/>
    </row>
    <row r="88" spans="1:68" ht="14.25" customHeight="1" x14ac:dyDescent="0.25">
      <c r="A88" s="587" t="s">
        <v>103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571"/>
      <c r="AB88" s="571"/>
      <c r="AC88" s="571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4"/>
      <c r="V89" s="34"/>
      <c r="W89" s="35" t="s">
        <v>70</v>
      </c>
      <c r="X89" s="575">
        <v>0</v>
      </c>
      <c r="Y89" s="576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72</v>
      </c>
      <c r="Q92" s="594"/>
      <c r="R92" s="594"/>
      <c r="S92" s="594"/>
      <c r="T92" s="594"/>
      <c r="U92" s="594"/>
      <c r="V92" s="595"/>
      <c r="W92" s="37" t="s">
        <v>73</v>
      </c>
      <c r="X92" s="577">
        <f>IFERROR(X89/H89,"0")+IFERROR(X90/H90,"0")+IFERROR(X91/H91,"0")</f>
        <v>0</v>
      </c>
      <c r="Y92" s="577">
        <f>IFERROR(Y89/H89,"0")+IFERROR(Y90/H90,"0")+IFERROR(Y91/H91,"0")</f>
        <v>0</v>
      </c>
      <c r="Z92" s="577">
        <f>IFERROR(IF(Z89="",0,Z89),"0")+IFERROR(IF(Z90="",0,Z90),"0")+IFERROR(IF(Z91="",0,Z91),"0")</f>
        <v>0</v>
      </c>
      <c r="AA92" s="578"/>
      <c r="AB92" s="578"/>
      <c r="AC92" s="578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72</v>
      </c>
      <c r="Q93" s="594"/>
      <c r="R93" s="594"/>
      <c r="S93" s="594"/>
      <c r="T93" s="594"/>
      <c r="U93" s="594"/>
      <c r="V93" s="595"/>
      <c r="W93" s="37" t="s">
        <v>70</v>
      </c>
      <c r="X93" s="577">
        <f>IFERROR(SUM(X89:X91),"0")</f>
        <v>0</v>
      </c>
      <c r="Y93" s="577">
        <f>IFERROR(SUM(Y89:Y91),"0")</f>
        <v>0</v>
      </c>
      <c r="Z93" s="37"/>
      <c r="AA93" s="578"/>
      <c r="AB93" s="578"/>
      <c r="AC93" s="578"/>
    </row>
    <row r="94" spans="1:68" ht="14.25" customHeight="1" x14ac:dyDescent="0.25">
      <c r="A94" s="587" t="s">
        <v>74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571"/>
      <c r="AB94" s="571"/>
      <c r="AC94" s="571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2" t="s">
        <v>191</v>
      </c>
      <c r="Q95" s="580"/>
      <c r="R95" s="580"/>
      <c r="S95" s="580"/>
      <c r="T95" s="581"/>
      <c r="U95" s="34"/>
      <c r="V95" s="34"/>
      <c r="W95" s="35" t="s">
        <v>70</v>
      </c>
      <c r="X95" s="575">
        <v>15</v>
      </c>
      <c r="Y95" s="576">
        <f t="shared" ref="Y95:Y100" si="16">IFERROR(IF(X95="",0,CEILING((X95/$H95),1)*$H95),"")</f>
        <v>16.2</v>
      </c>
      <c r="Z95" s="36">
        <f>IFERROR(IF(Y95=0,"",ROUNDUP(Y95/H95,0)*0.01898),"")</f>
        <v>3.7960000000000001E-2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15.961111111111112</v>
      </c>
      <c r="BN95" s="64">
        <f t="shared" ref="BN95:BN100" si="18">IFERROR(Y95*I95/H95,"0")</f>
        <v>17.238</v>
      </c>
      <c r="BO95" s="64">
        <f t="shared" ref="BO95:BO100" si="19">IFERROR(1/J95*(X95/H95),"0")</f>
        <v>2.8935185185185185E-2</v>
      </c>
      <c r="BP95" s="64">
        <f t="shared" ref="BP95:BP100" si="20">IFERROR(1/J95*(Y95/H95),"0")</f>
        <v>3.125E-2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72</v>
      </c>
      <c r="Q101" s="594"/>
      <c r="R101" s="594"/>
      <c r="S101" s="594"/>
      <c r="T101" s="594"/>
      <c r="U101" s="594"/>
      <c r="V101" s="595"/>
      <c r="W101" s="37" t="s">
        <v>73</v>
      </c>
      <c r="X101" s="577">
        <f>IFERROR(X95/H95,"0")+IFERROR(X96/H96,"0")+IFERROR(X97/H97,"0")+IFERROR(X98/H98,"0")+IFERROR(X99/H99,"0")+IFERROR(X100/H100,"0")</f>
        <v>1.8518518518518519</v>
      </c>
      <c r="Y101" s="577">
        <f>IFERROR(Y95/H95,"0")+IFERROR(Y96/H96,"0")+IFERROR(Y97/H97,"0")+IFERROR(Y98/H98,"0")+IFERROR(Y99/H99,"0")+IFERROR(Y100/H100,"0")</f>
        <v>2</v>
      </c>
      <c r="Z101" s="577">
        <f>IFERROR(IF(Z95="",0,Z95),"0")+IFERROR(IF(Z96="",0,Z96),"0")+IFERROR(IF(Z97="",0,Z97),"0")+IFERROR(IF(Z98="",0,Z98),"0")+IFERROR(IF(Z99="",0,Z99),"0")+IFERROR(IF(Z100="",0,Z100),"0")</f>
        <v>3.7960000000000001E-2</v>
      </c>
      <c r="AA101" s="578"/>
      <c r="AB101" s="578"/>
      <c r="AC101" s="578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72</v>
      </c>
      <c r="Q102" s="594"/>
      <c r="R102" s="594"/>
      <c r="S102" s="594"/>
      <c r="T102" s="594"/>
      <c r="U102" s="594"/>
      <c r="V102" s="595"/>
      <c r="W102" s="37" t="s">
        <v>70</v>
      </c>
      <c r="X102" s="577">
        <f>IFERROR(SUM(X95:X100),"0")</f>
        <v>15</v>
      </c>
      <c r="Y102" s="577">
        <f>IFERROR(SUM(Y95:Y100),"0")</f>
        <v>16.2</v>
      </c>
      <c r="Z102" s="37"/>
      <c r="AA102" s="578"/>
      <c r="AB102" s="578"/>
      <c r="AC102" s="578"/>
    </row>
    <row r="103" spans="1:68" ht="16.5" customHeight="1" x14ac:dyDescent="0.25">
      <c r="A103" s="635" t="s">
        <v>204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570"/>
      <c r="AB103" s="570"/>
      <c r="AC103" s="570"/>
    </row>
    <row r="104" spans="1:68" ht="14.25" customHeight="1" x14ac:dyDescent="0.25">
      <c r="A104" s="587" t="s">
        <v>103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571"/>
      <c r="AB104" s="571"/>
      <c r="AC104" s="57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72</v>
      </c>
      <c r="Q109" s="594"/>
      <c r="R109" s="594"/>
      <c r="S109" s="594"/>
      <c r="T109" s="594"/>
      <c r="U109" s="594"/>
      <c r="V109" s="595"/>
      <c r="W109" s="37" t="s">
        <v>73</v>
      </c>
      <c r="X109" s="577">
        <f>IFERROR(X105/H105,"0")+IFERROR(X106/H106,"0")+IFERROR(X107/H107,"0")+IFERROR(X108/H108,"0")</f>
        <v>0</v>
      </c>
      <c r="Y109" s="577">
        <f>IFERROR(Y105/H105,"0")+IFERROR(Y106/H106,"0")+IFERROR(Y107/H107,"0")+IFERROR(Y108/H108,"0")</f>
        <v>0</v>
      </c>
      <c r="Z109" s="577">
        <f>IFERROR(IF(Z105="",0,Z105),"0")+IFERROR(IF(Z106="",0,Z106),"0")+IFERROR(IF(Z107="",0,Z107),"0")+IFERROR(IF(Z108="",0,Z108),"0")</f>
        <v>0</v>
      </c>
      <c r="AA109" s="578"/>
      <c r="AB109" s="578"/>
      <c r="AC109" s="578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72</v>
      </c>
      <c r="Q110" s="594"/>
      <c r="R110" s="594"/>
      <c r="S110" s="594"/>
      <c r="T110" s="594"/>
      <c r="U110" s="594"/>
      <c r="V110" s="595"/>
      <c r="W110" s="37" t="s">
        <v>70</v>
      </c>
      <c r="X110" s="577">
        <f>IFERROR(SUM(X105:X108),"0")</f>
        <v>0</v>
      </c>
      <c r="Y110" s="577">
        <f>IFERROR(SUM(Y105:Y108),"0")</f>
        <v>0</v>
      </c>
      <c r="Z110" s="37"/>
      <c r="AA110" s="578"/>
      <c r="AB110" s="578"/>
      <c r="AC110" s="578"/>
    </row>
    <row r="111" spans="1:68" ht="14.25" customHeight="1" x14ac:dyDescent="0.25">
      <c r="A111" s="587" t="s">
        <v>139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571"/>
      <c r="AB111" s="571"/>
      <c r="AC111" s="57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72</v>
      </c>
      <c r="Q115" s="594"/>
      <c r="R115" s="594"/>
      <c r="S115" s="594"/>
      <c r="T115" s="594"/>
      <c r="U115" s="594"/>
      <c r="V115" s="595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72</v>
      </c>
      <c r="Q116" s="594"/>
      <c r="R116" s="594"/>
      <c r="S116" s="594"/>
      <c r="T116" s="594"/>
      <c r="U116" s="594"/>
      <c r="V116" s="595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customHeight="1" x14ac:dyDescent="0.25">
      <c r="A117" s="587" t="s">
        <v>74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571"/>
      <c r="AB117" s="571"/>
      <c r="AC117" s="57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2">
        <v>4607091385168</v>
      </c>
      <c r="E118" s="583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0"/>
      <c r="R118" s="580"/>
      <c r="S118" s="580"/>
      <c r="T118" s="581"/>
      <c r="U118" s="34"/>
      <c r="V118" s="34"/>
      <c r="W118" s="35" t="s">
        <v>70</v>
      </c>
      <c r="X118" s="575">
        <v>60</v>
      </c>
      <c r="Y118" s="576">
        <f>IFERROR(IF(X118="",0,CEILING((X118/$H118),1)*$H118),"")</f>
        <v>64.8</v>
      </c>
      <c r="Z118" s="36">
        <f>IFERROR(IF(Y118=0,"",ROUNDUP(Y118/H118,0)*0.01898),"")</f>
        <v>0.15184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63.8</v>
      </c>
      <c r="BN118" s="64">
        <f>IFERROR(Y118*I118/H118,"0")</f>
        <v>68.903999999999996</v>
      </c>
      <c r="BO118" s="64">
        <f>IFERROR(1/J118*(X118/H118),"0")</f>
        <v>0.11574074074074074</v>
      </c>
      <c r="BP118" s="64">
        <f>IFERROR(1/J118*(Y118/H118),"0")</f>
        <v>0.125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82">
        <v>4607091383256</v>
      </c>
      <c r="E120" s="583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2">
        <v>4607091385748</v>
      </c>
      <c r="E121" s="583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82">
        <v>4680115884533</v>
      </c>
      <c r="E122" s="583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72</v>
      </c>
      <c r="Q123" s="594"/>
      <c r="R123" s="594"/>
      <c r="S123" s="594"/>
      <c r="T123" s="594"/>
      <c r="U123" s="594"/>
      <c r="V123" s="595"/>
      <c r="W123" s="37" t="s">
        <v>73</v>
      </c>
      <c r="X123" s="577">
        <f>IFERROR(X118/H118,"0")+IFERROR(X119/H119,"0")+IFERROR(X120/H120,"0")+IFERROR(X121/H121,"0")+IFERROR(X122/H122,"0")</f>
        <v>7.4074074074074074</v>
      </c>
      <c r="Y123" s="577">
        <f>IFERROR(Y118/H118,"0")+IFERROR(Y119/H119,"0")+IFERROR(Y120/H120,"0")+IFERROR(Y121/H121,"0")+IFERROR(Y122/H122,"0")</f>
        <v>8</v>
      </c>
      <c r="Z123" s="577">
        <f>IFERROR(IF(Z118="",0,Z118),"0")+IFERROR(IF(Z119="",0,Z119),"0")+IFERROR(IF(Z120="",0,Z120),"0")+IFERROR(IF(Z121="",0,Z121),"0")+IFERROR(IF(Z122="",0,Z122),"0")</f>
        <v>0.15184</v>
      </c>
      <c r="AA123" s="578"/>
      <c r="AB123" s="578"/>
      <c r="AC123" s="578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72</v>
      </c>
      <c r="Q124" s="594"/>
      <c r="R124" s="594"/>
      <c r="S124" s="594"/>
      <c r="T124" s="594"/>
      <c r="U124" s="594"/>
      <c r="V124" s="595"/>
      <c r="W124" s="37" t="s">
        <v>70</v>
      </c>
      <c r="X124" s="577">
        <f>IFERROR(SUM(X118:X122),"0")</f>
        <v>60</v>
      </c>
      <c r="Y124" s="577">
        <f>IFERROR(SUM(Y118:Y122),"0")</f>
        <v>64.8</v>
      </c>
      <c r="Z124" s="37"/>
      <c r="AA124" s="578"/>
      <c r="AB124" s="578"/>
      <c r="AC124" s="578"/>
    </row>
    <row r="125" spans="1:68" ht="14.25" customHeight="1" x14ac:dyDescent="0.25">
      <c r="A125" s="587" t="s">
        <v>174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571"/>
      <c r="AB125" s="571"/>
      <c r="AC125" s="571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82">
        <v>4680115882652</v>
      </c>
      <c r="E126" s="583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82">
        <v>4680115880238</v>
      </c>
      <c r="E127" s="583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72</v>
      </c>
      <c r="Q128" s="594"/>
      <c r="R128" s="594"/>
      <c r="S128" s="594"/>
      <c r="T128" s="594"/>
      <c r="U128" s="594"/>
      <c r="V128" s="595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72</v>
      </c>
      <c r="Q129" s="594"/>
      <c r="R129" s="594"/>
      <c r="S129" s="594"/>
      <c r="T129" s="594"/>
      <c r="U129" s="594"/>
      <c r="V129" s="595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customHeight="1" x14ac:dyDescent="0.25">
      <c r="A130" s="635" t="s">
        <v>239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570"/>
      <c r="AB130" s="570"/>
      <c r="AC130" s="570"/>
    </row>
    <row r="131" spans="1:68" ht="14.25" customHeight="1" x14ac:dyDescent="0.25">
      <c r="A131" s="587" t="s">
        <v>103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571"/>
      <c r="AB131" s="571"/>
      <c r="AC131" s="571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82">
        <v>4680115882577</v>
      </c>
      <c r="E132" s="583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72</v>
      </c>
      <c r="Q134" s="594"/>
      <c r="R134" s="594"/>
      <c r="S134" s="594"/>
      <c r="T134" s="594"/>
      <c r="U134" s="594"/>
      <c r="V134" s="595"/>
      <c r="W134" s="37" t="s">
        <v>73</v>
      </c>
      <c r="X134" s="577">
        <f>IFERROR(X132/H132,"0")+IFERROR(X133/H133,"0")</f>
        <v>0</v>
      </c>
      <c r="Y134" s="577">
        <f>IFERROR(Y132/H132,"0")+IFERROR(Y133/H133,"0")</f>
        <v>0</v>
      </c>
      <c r="Z134" s="577">
        <f>IFERROR(IF(Z132="",0,Z132),"0")+IFERROR(IF(Z133="",0,Z133),"0")</f>
        <v>0</v>
      </c>
      <c r="AA134" s="578"/>
      <c r="AB134" s="578"/>
      <c r="AC134" s="578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72</v>
      </c>
      <c r="Q135" s="594"/>
      <c r="R135" s="594"/>
      <c r="S135" s="594"/>
      <c r="T135" s="594"/>
      <c r="U135" s="594"/>
      <c r="V135" s="595"/>
      <c r="W135" s="37" t="s">
        <v>70</v>
      </c>
      <c r="X135" s="577">
        <f>IFERROR(SUM(X132:X133),"0")</f>
        <v>0</v>
      </c>
      <c r="Y135" s="577">
        <f>IFERROR(SUM(Y132:Y133),"0")</f>
        <v>0</v>
      </c>
      <c r="Z135" s="37"/>
      <c r="AA135" s="578"/>
      <c r="AB135" s="578"/>
      <c r="AC135" s="578"/>
    </row>
    <row r="136" spans="1:68" ht="14.25" customHeight="1" x14ac:dyDescent="0.25">
      <c r="A136" s="587" t="s">
        <v>64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571"/>
      <c r="AB136" s="571"/>
      <c r="AC136" s="571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82">
        <v>4680115883444</v>
      </c>
      <c r="E137" s="583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72</v>
      </c>
      <c r="Q139" s="594"/>
      <c r="R139" s="594"/>
      <c r="S139" s="594"/>
      <c r="T139" s="594"/>
      <c r="U139" s="594"/>
      <c r="V139" s="595"/>
      <c r="W139" s="37" t="s">
        <v>73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72</v>
      </c>
      <c r="Q140" s="594"/>
      <c r="R140" s="594"/>
      <c r="S140" s="594"/>
      <c r="T140" s="594"/>
      <c r="U140" s="594"/>
      <c r="V140" s="595"/>
      <c r="W140" s="37" t="s">
        <v>70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customHeight="1" x14ac:dyDescent="0.25">
      <c r="A141" s="587" t="s">
        <v>74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571"/>
      <c r="AB141" s="571"/>
      <c r="AC141" s="571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82">
        <v>4680115882584</v>
      </c>
      <c r="E142" s="583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72</v>
      </c>
      <c r="Q144" s="594"/>
      <c r="R144" s="594"/>
      <c r="S144" s="594"/>
      <c r="T144" s="594"/>
      <c r="U144" s="594"/>
      <c r="V144" s="595"/>
      <c r="W144" s="37" t="s">
        <v>73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72</v>
      </c>
      <c r="Q145" s="594"/>
      <c r="R145" s="594"/>
      <c r="S145" s="594"/>
      <c r="T145" s="594"/>
      <c r="U145" s="594"/>
      <c r="V145" s="595"/>
      <c r="W145" s="37" t="s">
        <v>70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customHeight="1" x14ac:dyDescent="0.25">
      <c r="A146" s="635" t="s">
        <v>101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570"/>
      <c r="AB146" s="570"/>
      <c r="AC146" s="570"/>
    </row>
    <row r="147" spans="1:68" ht="14.25" customHeight="1" x14ac:dyDescent="0.25">
      <c r="A147" s="587" t="s">
        <v>103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571"/>
      <c r="AB147" s="571"/>
      <c r="AC147" s="571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82">
        <v>4607091384604</v>
      </c>
      <c r="E148" s="583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72</v>
      </c>
      <c r="Q149" s="594"/>
      <c r="R149" s="594"/>
      <c r="S149" s="594"/>
      <c r="T149" s="594"/>
      <c r="U149" s="594"/>
      <c r="V149" s="595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72</v>
      </c>
      <c r="Q150" s="594"/>
      <c r="R150" s="594"/>
      <c r="S150" s="594"/>
      <c r="T150" s="594"/>
      <c r="U150" s="594"/>
      <c r="V150" s="595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customHeight="1" x14ac:dyDescent="0.25">
      <c r="A151" s="587" t="s">
        <v>64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571"/>
      <c r="AB151" s="571"/>
      <c r="AC151" s="571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82">
        <v>4607091387667</v>
      </c>
      <c r="E152" s="583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82">
        <v>4607091387636</v>
      </c>
      <c r="E153" s="583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2">
        <v>4607091382426</v>
      </c>
      <c r="E154" s="583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72</v>
      </c>
      <c r="Q155" s="594"/>
      <c r="R155" s="594"/>
      <c r="S155" s="594"/>
      <c r="T155" s="594"/>
      <c r="U155" s="594"/>
      <c r="V155" s="595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72</v>
      </c>
      <c r="Q156" s="594"/>
      <c r="R156" s="594"/>
      <c r="S156" s="594"/>
      <c r="T156" s="594"/>
      <c r="U156" s="594"/>
      <c r="V156" s="595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customHeight="1" x14ac:dyDescent="0.2">
      <c r="A157" s="618" t="s">
        <v>263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48"/>
      <c r="AB157" s="48"/>
      <c r="AC157" s="48"/>
    </row>
    <row r="158" spans="1:68" ht="16.5" customHeight="1" x14ac:dyDescent="0.25">
      <c r="A158" s="635" t="s">
        <v>264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570"/>
      <c r="AB158" s="570"/>
      <c r="AC158" s="570"/>
    </row>
    <row r="159" spans="1:68" ht="14.25" customHeight="1" x14ac:dyDescent="0.25">
      <c r="A159" s="587" t="s">
        <v>139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571"/>
      <c r="AB159" s="571"/>
      <c r="AC159" s="571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82">
        <v>4680115886223</v>
      </c>
      <c r="E160" s="583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72</v>
      </c>
      <c r="Q161" s="594"/>
      <c r="R161" s="594"/>
      <c r="S161" s="594"/>
      <c r="T161" s="594"/>
      <c r="U161" s="594"/>
      <c r="V161" s="595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72</v>
      </c>
      <c r="Q162" s="594"/>
      <c r="R162" s="594"/>
      <c r="S162" s="594"/>
      <c r="T162" s="594"/>
      <c r="U162" s="594"/>
      <c r="V162" s="595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customHeight="1" x14ac:dyDescent="0.25">
      <c r="A163" s="587" t="s">
        <v>64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571"/>
      <c r="AB163" s="571"/>
      <c r="AC163" s="571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82">
        <v>4680115880993</v>
      </c>
      <c r="E164" s="583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82">
        <v>4680115881761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82">
        <v>4680115881563</v>
      </c>
      <c r="E166" s="583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82">
        <v>4680115880986</v>
      </c>
      <c r="E167" s="583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82">
        <v>4680115881785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82">
        <v>4680115886537</v>
      </c>
      <c r="E169" s="583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82">
        <v>4680115881679</v>
      </c>
      <c r="E170" s="583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82">
        <v>4680115880191</v>
      </c>
      <c r="E171" s="583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82">
        <v>4680115883963</v>
      </c>
      <c r="E172" s="583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72</v>
      </c>
      <c r="Q173" s="594"/>
      <c r="R173" s="594"/>
      <c r="S173" s="594"/>
      <c r="T173" s="594"/>
      <c r="U173" s="594"/>
      <c r="V173" s="595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72</v>
      </c>
      <c r="Q174" s="594"/>
      <c r="R174" s="594"/>
      <c r="S174" s="594"/>
      <c r="T174" s="594"/>
      <c r="U174" s="594"/>
      <c r="V174" s="595"/>
      <c r="W174" s="37" t="s">
        <v>70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customHeight="1" x14ac:dyDescent="0.25">
      <c r="A175" s="587" t="s">
        <v>95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571"/>
      <c r="AB175" s="571"/>
      <c r="AC175" s="571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82">
        <v>4680115886780</v>
      </c>
      <c r="E176" s="583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4"/>
      <c r="V176" s="34"/>
      <c r="W176" s="35" t="s">
        <v>70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82">
        <v>4680115886742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82">
        <v>4680115886766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72</v>
      </c>
      <c r="Q179" s="594"/>
      <c r="R179" s="594"/>
      <c r="S179" s="594"/>
      <c r="T179" s="594"/>
      <c r="U179" s="594"/>
      <c r="V179" s="595"/>
      <c r="W179" s="37" t="s">
        <v>73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72</v>
      </c>
      <c r="Q180" s="594"/>
      <c r="R180" s="594"/>
      <c r="S180" s="594"/>
      <c r="T180" s="594"/>
      <c r="U180" s="594"/>
      <c r="V180" s="595"/>
      <c r="W180" s="37" t="s">
        <v>70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customHeight="1" x14ac:dyDescent="0.25">
      <c r="A181" s="587" t="s">
        <v>301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571"/>
      <c r="AB181" s="571"/>
      <c r="AC181" s="571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82">
        <v>4680115886797</v>
      </c>
      <c r="E182" s="583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72</v>
      </c>
      <c r="Q183" s="594"/>
      <c r="R183" s="594"/>
      <c r="S183" s="594"/>
      <c r="T183" s="594"/>
      <c r="U183" s="594"/>
      <c r="V183" s="595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72</v>
      </c>
      <c r="Q184" s="594"/>
      <c r="R184" s="594"/>
      <c r="S184" s="594"/>
      <c r="T184" s="594"/>
      <c r="U184" s="594"/>
      <c r="V184" s="595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customHeight="1" x14ac:dyDescent="0.25">
      <c r="A185" s="635" t="s">
        <v>304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570"/>
      <c r="AB185" s="570"/>
      <c r="AC185" s="570"/>
    </row>
    <row r="186" spans="1:68" ht="14.25" customHeight="1" x14ac:dyDescent="0.25">
      <c r="A186" s="587" t="s">
        <v>103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571"/>
      <c r="AB186" s="571"/>
      <c r="AC186" s="571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82">
        <v>4680115881402</v>
      </c>
      <c r="E187" s="583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82">
        <v>4680115881396</v>
      </c>
      <c r="E188" s="583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72</v>
      </c>
      <c r="Q189" s="594"/>
      <c r="R189" s="594"/>
      <c r="S189" s="594"/>
      <c r="T189" s="594"/>
      <c r="U189" s="594"/>
      <c r="V189" s="595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72</v>
      </c>
      <c r="Q190" s="594"/>
      <c r="R190" s="594"/>
      <c r="S190" s="594"/>
      <c r="T190" s="594"/>
      <c r="U190" s="594"/>
      <c r="V190" s="595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customHeight="1" x14ac:dyDescent="0.25">
      <c r="A191" s="587" t="s">
        <v>139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571"/>
      <c r="AB191" s="571"/>
      <c r="AC191" s="571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82">
        <v>4680115882935</v>
      </c>
      <c r="E192" s="583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82">
        <v>4680115880764</v>
      </c>
      <c r="E193" s="583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72</v>
      </c>
      <c r="Q194" s="594"/>
      <c r="R194" s="594"/>
      <c r="S194" s="594"/>
      <c r="T194" s="594"/>
      <c r="U194" s="594"/>
      <c r="V194" s="595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72</v>
      </c>
      <c r="Q195" s="594"/>
      <c r="R195" s="594"/>
      <c r="S195" s="594"/>
      <c r="T195" s="594"/>
      <c r="U195" s="594"/>
      <c r="V195" s="595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customHeight="1" x14ac:dyDescent="0.25">
      <c r="A196" s="587" t="s">
        <v>64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571"/>
      <c r="AB196" s="571"/>
      <c r="AC196" s="571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2">
        <v>4680115882683</v>
      </c>
      <c r="E197" s="583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4"/>
      <c r="V197" s="34"/>
      <c r="W197" s="35" t="s">
        <v>70</v>
      </c>
      <c r="X197" s="575">
        <v>0</v>
      </c>
      <c r="Y197" s="576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2">
        <v>4680115882690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2">
        <v>4680115882669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2">
        <v>4680115882676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2">
        <v>4680115884014</v>
      </c>
      <c r="E201" s="583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82">
        <v>4680115884007</v>
      </c>
      <c r="E202" s="583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82">
        <v>4680115884038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82">
        <v>4680115884021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72</v>
      </c>
      <c r="Q205" s="594"/>
      <c r="R205" s="594"/>
      <c r="S205" s="594"/>
      <c r="T205" s="594"/>
      <c r="U205" s="594"/>
      <c r="V205" s="595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0</v>
      </c>
      <c r="Y205" s="577">
        <f>IFERROR(Y197/H197,"0")+IFERROR(Y198/H198,"0")+IFERROR(Y199/H199,"0")+IFERROR(Y200/H200,"0")+IFERROR(Y201/H201,"0")+IFERROR(Y202/H202,"0")+IFERROR(Y203/H203,"0")+IFERROR(Y204/H204,"0")</f>
        <v>0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78"/>
      <c r="AB205" s="578"/>
      <c r="AC205" s="578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72</v>
      </c>
      <c r="Q206" s="594"/>
      <c r="R206" s="594"/>
      <c r="S206" s="594"/>
      <c r="T206" s="594"/>
      <c r="U206" s="594"/>
      <c r="V206" s="595"/>
      <c r="W206" s="37" t="s">
        <v>70</v>
      </c>
      <c r="X206" s="577">
        <f>IFERROR(SUM(X197:X204),"0")</f>
        <v>0</v>
      </c>
      <c r="Y206" s="577">
        <f>IFERROR(SUM(Y197:Y204),"0")</f>
        <v>0</v>
      </c>
      <c r="Z206" s="37"/>
      <c r="AA206" s="578"/>
      <c r="AB206" s="578"/>
      <c r="AC206" s="578"/>
    </row>
    <row r="207" spans="1:68" ht="14.25" customHeight="1" x14ac:dyDescent="0.25">
      <c r="A207" s="587" t="s">
        <v>74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571"/>
      <c r="AB207" s="571"/>
      <c r="AC207" s="571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82">
        <v>4680115881594</v>
      </c>
      <c r="E208" s="583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82">
        <v>4680115881617</v>
      </c>
      <c r="E209" s="583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82">
        <v>4680115880573</v>
      </c>
      <c r="E210" s="583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2">
        <v>4680115882195</v>
      </c>
      <c r="E211" s="583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82">
        <v>4680115882607</v>
      </c>
      <c r="E212" s="583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2">
        <v>4680115880092</v>
      </c>
      <c r="E213" s="583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82">
        <v>4680115880221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82">
        <v>4680115880504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82">
        <v>4680115882164</v>
      </c>
      <c r="E216" s="583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72</v>
      </c>
      <c r="Q217" s="594"/>
      <c r="R217" s="594"/>
      <c r="S217" s="594"/>
      <c r="T217" s="594"/>
      <c r="U217" s="594"/>
      <c r="V217" s="595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0</v>
      </c>
      <c r="Y217" s="577">
        <f>IFERROR(Y208/H208,"0")+IFERROR(Y209/H209,"0")+IFERROR(Y210/H210,"0")+IFERROR(Y211/H211,"0")+IFERROR(Y212/H212,"0")+IFERROR(Y213/H213,"0")+IFERROR(Y214/H214,"0")+IFERROR(Y215/H215,"0")+IFERROR(Y216/H216,"0")</f>
        <v>0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78"/>
      <c r="AB217" s="578"/>
      <c r="AC217" s="578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72</v>
      </c>
      <c r="Q218" s="594"/>
      <c r="R218" s="594"/>
      <c r="S218" s="594"/>
      <c r="T218" s="594"/>
      <c r="U218" s="594"/>
      <c r="V218" s="595"/>
      <c r="W218" s="37" t="s">
        <v>70</v>
      </c>
      <c r="X218" s="577">
        <f>IFERROR(SUM(X208:X216),"0")</f>
        <v>0</v>
      </c>
      <c r="Y218" s="577">
        <f>IFERROR(SUM(Y208:Y216),"0")</f>
        <v>0</v>
      </c>
      <c r="Z218" s="37"/>
      <c r="AA218" s="578"/>
      <c r="AB218" s="578"/>
      <c r="AC218" s="578"/>
    </row>
    <row r="219" spans="1:68" ht="14.25" customHeight="1" x14ac:dyDescent="0.25">
      <c r="A219" s="587" t="s">
        <v>174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71"/>
      <c r="AB219" s="571"/>
      <c r="AC219" s="571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82">
        <v>4680115880818</v>
      </c>
      <c r="E220" s="583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82">
        <v>4680115880801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72</v>
      </c>
      <c r="Q222" s="594"/>
      <c r="R222" s="594"/>
      <c r="S222" s="594"/>
      <c r="T222" s="594"/>
      <c r="U222" s="594"/>
      <c r="V222" s="595"/>
      <c r="W222" s="37" t="s">
        <v>73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72</v>
      </c>
      <c r="Q223" s="594"/>
      <c r="R223" s="594"/>
      <c r="S223" s="594"/>
      <c r="T223" s="594"/>
      <c r="U223" s="594"/>
      <c r="V223" s="595"/>
      <c r="W223" s="37" t="s">
        <v>70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customHeight="1" x14ac:dyDescent="0.25">
      <c r="A224" s="635" t="s">
        <v>365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570"/>
      <c r="AB224" s="570"/>
      <c r="AC224" s="570"/>
    </row>
    <row r="225" spans="1:68" ht="14.25" customHeight="1" x14ac:dyDescent="0.25">
      <c r="A225" s="587" t="s">
        <v>103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571"/>
      <c r="AB225" s="571"/>
      <c r="AC225" s="571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82">
        <v>4680115884137</v>
      </c>
      <c r="E226" s="583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82">
        <v>4680115884236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20</v>
      </c>
      <c r="Y227" s="576">
        <f t="shared" si="37"/>
        <v>23.2</v>
      </c>
      <c r="Z227" s="36">
        <f>IFERROR(IF(Y227=0,"",ROUNDUP(Y227/H227,0)*0.01898),"")</f>
        <v>3.7960000000000001E-2</v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20.75</v>
      </c>
      <c r="BN227" s="64">
        <f t="shared" si="39"/>
        <v>24.07</v>
      </c>
      <c r="BO227" s="64">
        <f t="shared" si="40"/>
        <v>2.6939655172413795E-2</v>
      </c>
      <c r="BP227" s="64">
        <f t="shared" si="41"/>
        <v>3.125E-2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82">
        <v>4680115884175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82">
        <v>4680115884144</v>
      </c>
      <c r="E229" s="583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82">
        <v>4680115886551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82">
        <v>4680115884182</v>
      </c>
      <c r="E231" s="583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82">
        <v>4680115884205</v>
      </c>
      <c r="E232" s="583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72</v>
      </c>
      <c r="Q233" s="594"/>
      <c r="R233" s="594"/>
      <c r="S233" s="594"/>
      <c r="T233" s="594"/>
      <c r="U233" s="594"/>
      <c r="V233" s="595"/>
      <c r="W233" s="37" t="s">
        <v>73</v>
      </c>
      <c r="X233" s="577">
        <f>IFERROR(X226/H226,"0")+IFERROR(X227/H227,"0")+IFERROR(X228/H228,"0")+IFERROR(X229/H229,"0")+IFERROR(X230/H230,"0")+IFERROR(X231/H231,"0")+IFERROR(X232/H232,"0")</f>
        <v>1.7241379310344829</v>
      </c>
      <c r="Y233" s="577">
        <f>IFERROR(Y226/H226,"0")+IFERROR(Y227/H227,"0")+IFERROR(Y228/H228,"0")+IFERROR(Y229/H229,"0")+IFERROR(Y230/H230,"0")+IFERROR(Y231/H231,"0")+IFERROR(Y232/H232,"0")</f>
        <v>2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3.7960000000000001E-2</v>
      </c>
      <c r="AA233" s="578"/>
      <c r="AB233" s="578"/>
      <c r="AC233" s="578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72</v>
      </c>
      <c r="Q234" s="594"/>
      <c r="R234" s="594"/>
      <c r="S234" s="594"/>
      <c r="T234" s="594"/>
      <c r="U234" s="594"/>
      <c r="V234" s="595"/>
      <c r="W234" s="37" t="s">
        <v>70</v>
      </c>
      <c r="X234" s="577">
        <f>IFERROR(SUM(X226:X232),"0")</f>
        <v>20</v>
      </c>
      <c r="Y234" s="577">
        <f>IFERROR(SUM(Y226:Y232),"0")</f>
        <v>23.2</v>
      </c>
      <c r="Z234" s="37"/>
      <c r="AA234" s="578"/>
      <c r="AB234" s="578"/>
      <c r="AC234" s="578"/>
    </row>
    <row r="235" spans="1:68" ht="14.25" customHeight="1" x14ac:dyDescent="0.25">
      <c r="A235" s="587" t="s">
        <v>139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571"/>
      <c r="AB235" s="571"/>
      <c r="AC235" s="571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82">
        <v>4680115885721</v>
      </c>
      <c r="E236" s="583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82">
        <v>4680115885981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72</v>
      </c>
      <c r="Q238" s="594"/>
      <c r="R238" s="594"/>
      <c r="S238" s="594"/>
      <c r="T238" s="594"/>
      <c r="U238" s="594"/>
      <c r="V238" s="595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72</v>
      </c>
      <c r="Q239" s="594"/>
      <c r="R239" s="594"/>
      <c r="S239" s="594"/>
      <c r="T239" s="594"/>
      <c r="U239" s="594"/>
      <c r="V239" s="595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customHeight="1" x14ac:dyDescent="0.25">
      <c r="A240" s="587" t="s">
        <v>388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571"/>
      <c r="AB240" s="571"/>
      <c r="AC240" s="571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82">
        <v>4680115886803</v>
      </c>
      <c r="E241" s="583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55" t="s">
        <v>391</v>
      </c>
      <c r="Q241" s="580"/>
      <c r="R241" s="580"/>
      <c r="S241" s="580"/>
      <c r="T241" s="581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72</v>
      </c>
      <c r="Q243" s="594"/>
      <c r="R243" s="594"/>
      <c r="S243" s="594"/>
      <c r="T243" s="594"/>
      <c r="U243" s="594"/>
      <c r="V243" s="595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72</v>
      </c>
      <c r="Q244" s="594"/>
      <c r="R244" s="594"/>
      <c r="S244" s="594"/>
      <c r="T244" s="594"/>
      <c r="U244" s="594"/>
      <c r="V244" s="595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customHeight="1" x14ac:dyDescent="0.25">
      <c r="A245" s="587" t="s">
        <v>394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571"/>
      <c r="AB245" s="571"/>
      <c r="AC245" s="571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82">
        <v>4680115886681</v>
      </c>
      <c r="E247" s="583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53" t="s">
        <v>400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82">
        <v>4680115886681</v>
      </c>
      <c r="E248" s="583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82">
        <v>4680115886735</v>
      </c>
      <c r="E249" s="583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82">
        <v>4680115886728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82">
        <v>4680115886711</v>
      </c>
      <c r="E251" s="583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72</v>
      </c>
      <c r="Q252" s="594"/>
      <c r="R252" s="594"/>
      <c r="S252" s="594"/>
      <c r="T252" s="594"/>
      <c r="U252" s="594"/>
      <c r="V252" s="595"/>
      <c r="W252" s="37" t="s">
        <v>73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72</v>
      </c>
      <c r="Q253" s="594"/>
      <c r="R253" s="594"/>
      <c r="S253" s="594"/>
      <c r="T253" s="594"/>
      <c r="U253" s="594"/>
      <c r="V253" s="595"/>
      <c r="W253" s="37" t="s">
        <v>70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customHeight="1" x14ac:dyDescent="0.25">
      <c r="A254" s="635" t="s">
        <v>408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570"/>
      <c r="AB254" s="570"/>
      <c r="AC254" s="570"/>
    </row>
    <row r="255" spans="1:68" ht="14.25" customHeight="1" x14ac:dyDescent="0.25">
      <c r="A255" s="587" t="s">
        <v>103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571"/>
      <c r="AB255" s="571"/>
      <c r="AC255" s="571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82">
        <v>4680115885837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2">
        <v>4680115885806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20</v>
      </c>
      <c r="Y257" s="576">
        <f>IFERROR(IF(X257="",0,CEILING((X257/$H257),1)*$H257),"")</f>
        <v>21.6</v>
      </c>
      <c r="Z257" s="36">
        <f>IFERROR(IF(Y257=0,"",ROUNDUP(Y257/H257,0)*0.01898),"")</f>
        <v>3.7960000000000001E-2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20.805555555555554</v>
      </c>
      <c r="BN257" s="64">
        <f>IFERROR(Y257*I257/H257,"0")</f>
        <v>22.47</v>
      </c>
      <c r="BO257" s="64">
        <f>IFERROR(1/J257*(X257/H257),"0")</f>
        <v>2.8935185185185182E-2</v>
      </c>
      <c r="BP257" s="64">
        <f>IFERROR(1/J257*(Y257/H257),"0")</f>
        <v>3.125E-2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82">
        <v>4680115885851</v>
      </c>
      <c r="E258" s="583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82">
        <v>4680115885844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2">
        <v>4680115885820</v>
      </c>
      <c r="E260" s="583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72</v>
      </c>
      <c r="Q261" s="594"/>
      <c r="R261" s="594"/>
      <c r="S261" s="594"/>
      <c r="T261" s="594"/>
      <c r="U261" s="594"/>
      <c r="V261" s="595"/>
      <c r="W261" s="37" t="s">
        <v>73</v>
      </c>
      <c r="X261" s="577">
        <f>IFERROR(X256/H256,"0")+IFERROR(X257/H257,"0")+IFERROR(X258/H258,"0")+IFERROR(X259/H259,"0")+IFERROR(X260/H260,"0")</f>
        <v>1.8518518518518516</v>
      </c>
      <c r="Y261" s="577">
        <f>IFERROR(Y256/H256,"0")+IFERROR(Y257/H257,"0")+IFERROR(Y258/H258,"0")+IFERROR(Y259/H259,"0")+IFERROR(Y260/H260,"0")</f>
        <v>2</v>
      </c>
      <c r="Z261" s="577">
        <f>IFERROR(IF(Z256="",0,Z256),"0")+IFERROR(IF(Z257="",0,Z257),"0")+IFERROR(IF(Z258="",0,Z258),"0")+IFERROR(IF(Z259="",0,Z259),"0")+IFERROR(IF(Z260="",0,Z260),"0")</f>
        <v>3.7960000000000001E-2</v>
      </c>
      <c r="AA261" s="578"/>
      <c r="AB261" s="578"/>
      <c r="AC261" s="578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72</v>
      </c>
      <c r="Q262" s="594"/>
      <c r="R262" s="594"/>
      <c r="S262" s="594"/>
      <c r="T262" s="594"/>
      <c r="U262" s="594"/>
      <c r="V262" s="595"/>
      <c r="W262" s="37" t="s">
        <v>70</v>
      </c>
      <c r="X262" s="577">
        <f>IFERROR(SUM(X256:X260),"0")</f>
        <v>20</v>
      </c>
      <c r="Y262" s="577">
        <f>IFERROR(SUM(Y256:Y260),"0")</f>
        <v>21.6</v>
      </c>
      <c r="Z262" s="37"/>
      <c r="AA262" s="578"/>
      <c r="AB262" s="578"/>
      <c r="AC262" s="578"/>
    </row>
    <row r="263" spans="1:68" ht="16.5" customHeight="1" x14ac:dyDescent="0.25">
      <c r="A263" s="635" t="s">
        <v>424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570"/>
      <c r="AB263" s="570"/>
      <c r="AC263" s="570"/>
    </row>
    <row r="264" spans="1:68" ht="14.25" customHeight="1" x14ac:dyDescent="0.25">
      <c r="A264" s="587" t="s">
        <v>103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571"/>
      <c r="AB264" s="571"/>
      <c r="AC264" s="571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82">
        <v>4607091383423</v>
      </c>
      <c r="E265" s="583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82">
        <v>4680115885691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82">
        <v>4680115885660</v>
      </c>
      <c r="E267" s="583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82">
        <v>4680115886773</v>
      </c>
      <c r="E268" s="583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5" t="s">
        <v>435</v>
      </c>
      <c r="Q268" s="580"/>
      <c r="R268" s="580"/>
      <c r="S268" s="580"/>
      <c r="T268" s="581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72</v>
      </c>
      <c r="Q269" s="594"/>
      <c r="R269" s="594"/>
      <c r="S269" s="594"/>
      <c r="T269" s="594"/>
      <c r="U269" s="594"/>
      <c r="V269" s="595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72</v>
      </c>
      <c r="Q270" s="594"/>
      <c r="R270" s="594"/>
      <c r="S270" s="594"/>
      <c r="T270" s="594"/>
      <c r="U270" s="594"/>
      <c r="V270" s="595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customHeight="1" x14ac:dyDescent="0.25">
      <c r="A271" s="635" t="s">
        <v>437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570"/>
      <c r="AB271" s="570"/>
      <c r="AC271" s="570"/>
    </row>
    <row r="272" spans="1:68" ht="14.25" customHeight="1" x14ac:dyDescent="0.25">
      <c r="A272" s="587" t="s">
        <v>74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571"/>
      <c r="AB272" s="571"/>
      <c r="AC272" s="571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82">
        <v>4680115886186</v>
      </c>
      <c r="E273" s="583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82">
        <v>4680115881228</v>
      </c>
      <c r="E274" s="583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82">
        <v>4680115881211</v>
      </c>
      <c r="E275" s="583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4"/>
      <c r="V275" s="34"/>
      <c r="W275" s="35" t="s">
        <v>70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72</v>
      </c>
      <c r="Q276" s="594"/>
      <c r="R276" s="594"/>
      <c r="S276" s="594"/>
      <c r="T276" s="594"/>
      <c r="U276" s="594"/>
      <c r="V276" s="595"/>
      <c r="W276" s="37" t="s">
        <v>73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72</v>
      </c>
      <c r="Q277" s="594"/>
      <c r="R277" s="594"/>
      <c r="S277" s="594"/>
      <c r="T277" s="594"/>
      <c r="U277" s="594"/>
      <c r="V277" s="595"/>
      <c r="W277" s="37" t="s">
        <v>70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customHeight="1" x14ac:dyDescent="0.25">
      <c r="A278" s="635" t="s">
        <v>447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570"/>
      <c r="AB278" s="570"/>
      <c r="AC278" s="570"/>
    </row>
    <row r="279" spans="1:68" ht="14.25" customHeight="1" x14ac:dyDescent="0.25">
      <c r="A279" s="587" t="s">
        <v>64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571"/>
      <c r="AB279" s="571"/>
      <c r="AC279" s="571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82">
        <v>4680115880344</v>
      </c>
      <c r="E280" s="583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72</v>
      </c>
      <c r="Q281" s="594"/>
      <c r="R281" s="594"/>
      <c r="S281" s="594"/>
      <c r="T281" s="594"/>
      <c r="U281" s="594"/>
      <c r="V281" s="595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72</v>
      </c>
      <c r="Q282" s="594"/>
      <c r="R282" s="594"/>
      <c r="S282" s="594"/>
      <c r="T282" s="594"/>
      <c r="U282" s="594"/>
      <c r="V282" s="595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customHeight="1" x14ac:dyDescent="0.25">
      <c r="A283" s="587" t="s">
        <v>74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571"/>
      <c r="AB283" s="571"/>
      <c r="AC283" s="571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82">
        <v>4680115884618</v>
      </c>
      <c r="E284" s="583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72</v>
      </c>
      <c r="Q285" s="594"/>
      <c r="R285" s="594"/>
      <c r="S285" s="594"/>
      <c r="T285" s="594"/>
      <c r="U285" s="594"/>
      <c r="V285" s="595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72</v>
      </c>
      <c r="Q286" s="594"/>
      <c r="R286" s="594"/>
      <c r="S286" s="594"/>
      <c r="T286" s="594"/>
      <c r="U286" s="594"/>
      <c r="V286" s="595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customHeight="1" x14ac:dyDescent="0.25">
      <c r="A287" s="635" t="s">
        <v>454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570"/>
      <c r="AB287" s="570"/>
      <c r="AC287" s="570"/>
    </row>
    <row r="288" spans="1:68" ht="14.25" customHeight="1" x14ac:dyDescent="0.25">
      <c r="A288" s="587" t="s">
        <v>103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571"/>
      <c r="AB288" s="571"/>
      <c r="AC288" s="571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82">
        <v>4680115883703</v>
      </c>
      <c r="E289" s="583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72</v>
      </c>
      <c r="Q290" s="594"/>
      <c r="R290" s="594"/>
      <c r="S290" s="594"/>
      <c r="T290" s="594"/>
      <c r="U290" s="594"/>
      <c r="V290" s="595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72</v>
      </c>
      <c r="Q291" s="594"/>
      <c r="R291" s="594"/>
      <c r="S291" s="594"/>
      <c r="T291" s="594"/>
      <c r="U291" s="594"/>
      <c r="V291" s="595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customHeight="1" x14ac:dyDescent="0.25">
      <c r="A292" s="635" t="s">
        <v>459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570"/>
      <c r="AB292" s="570"/>
      <c r="AC292" s="570"/>
    </row>
    <row r="293" spans="1:68" ht="14.25" customHeight="1" x14ac:dyDescent="0.25">
      <c r="A293" s="587" t="s">
        <v>103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571"/>
      <c r="AB293" s="571"/>
      <c r="AC293" s="571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82">
        <v>4680115885615</v>
      </c>
      <c r="E294" s="583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2">
        <v>4680115885554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80</v>
      </c>
      <c r="Y296" s="576">
        <f t="shared" si="48"/>
        <v>86.4</v>
      </c>
      <c r="Z296" s="36">
        <f>IFERROR(IF(Y296=0,"",ROUNDUP(Y296/H296,0)*0.01898),"")</f>
        <v>0.15184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83.222222222222214</v>
      </c>
      <c r="BN296" s="64">
        <f t="shared" si="50"/>
        <v>89.88</v>
      </c>
      <c r="BO296" s="64">
        <f t="shared" si="51"/>
        <v>0.11574074074074073</v>
      </c>
      <c r="BP296" s="64">
        <f t="shared" si="52"/>
        <v>0.125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2">
        <v>4680115885646</v>
      </c>
      <c r="E297" s="583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2">
        <v>4680115885622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2">
        <v>4680115885608</v>
      </c>
      <c r="E299" s="583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72</v>
      </c>
      <c r="Q300" s="594"/>
      <c r="R300" s="594"/>
      <c r="S300" s="594"/>
      <c r="T300" s="594"/>
      <c r="U300" s="594"/>
      <c r="V300" s="595"/>
      <c r="W300" s="37" t="s">
        <v>73</v>
      </c>
      <c r="X300" s="577">
        <f>IFERROR(X294/H294,"0")+IFERROR(X295/H295,"0")+IFERROR(X296/H296,"0")+IFERROR(X297/H297,"0")+IFERROR(X298/H298,"0")+IFERROR(X299/H299,"0")</f>
        <v>7.4074074074074066</v>
      </c>
      <c r="Y300" s="577">
        <f>IFERROR(Y294/H294,"0")+IFERROR(Y295/H295,"0")+IFERROR(Y296/H296,"0")+IFERROR(Y297/H297,"0")+IFERROR(Y298/H298,"0")+IFERROR(Y299/H299,"0")</f>
        <v>8</v>
      </c>
      <c r="Z300" s="577">
        <f>IFERROR(IF(Z294="",0,Z294),"0")+IFERROR(IF(Z295="",0,Z295),"0")+IFERROR(IF(Z296="",0,Z296),"0")+IFERROR(IF(Z297="",0,Z297),"0")+IFERROR(IF(Z298="",0,Z298),"0")+IFERROR(IF(Z299="",0,Z299),"0")</f>
        <v>0.15184</v>
      </c>
      <c r="AA300" s="578"/>
      <c r="AB300" s="578"/>
      <c r="AC300" s="578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72</v>
      </c>
      <c r="Q301" s="594"/>
      <c r="R301" s="594"/>
      <c r="S301" s="594"/>
      <c r="T301" s="594"/>
      <c r="U301" s="594"/>
      <c r="V301" s="595"/>
      <c r="W301" s="37" t="s">
        <v>70</v>
      </c>
      <c r="X301" s="577">
        <f>IFERROR(SUM(X294:X299),"0")</f>
        <v>80</v>
      </c>
      <c r="Y301" s="577">
        <f>IFERROR(SUM(Y294:Y299),"0")</f>
        <v>86.4</v>
      </c>
      <c r="Z301" s="37"/>
      <c r="AA301" s="578"/>
      <c r="AB301" s="578"/>
      <c r="AC301" s="578"/>
    </row>
    <row r="302" spans="1:68" ht="14.25" customHeight="1" x14ac:dyDescent="0.25">
      <c r="A302" s="587" t="s">
        <v>64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571"/>
      <c r="AB302" s="571"/>
      <c r="AC302" s="571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2">
        <v>4607091387193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60</v>
      </c>
      <c r="Y303" s="576">
        <f t="shared" ref="Y303:Y309" si="53">IFERROR(IF(X303="",0,CEILING((X303/$H303),1)*$H303),"")</f>
        <v>63</v>
      </c>
      <c r="Z303" s="36">
        <f>IFERROR(IF(Y303=0,"",ROUNDUP(Y303/H303,0)*0.00902),"")</f>
        <v>0.1353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63.857142857142854</v>
      </c>
      <c r="BN303" s="64">
        <f t="shared" ref="BN303:BN309" si="55">IFERROR(Y303*I303/H303,"0")</f>
        <v>67.049999999999983</v>
      </c>
      <c r="BO303" s="64">
        <f t="shared" ref="BO303:BO309" si="56">IFERROR(1/J303*(X303/H303),"0")</f>
        <v>0.10822510822510822</v>
      </c>
      <c r="BP303" s="64">
        <f t="shared" ref="BP303:BP309" si="57">IFERROR(1/J303*(Y303/H303),"0")</f>
        <v>0.11363636363636365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2">
        <v>4607091387230</v>
      </c>
      <c r="E304" s="583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100</v>
      </c>
      <c r="Y304" s="576">
        <f t="shared" si="53"/>
        <v>100.80000000000001</v>
      </c>
      <c r="Z304" s="36">
        <f>IFERROR(IF(Y304=0,"",ROUNDUP(Y304/H304,0)*0.00902),"")</f>
        <v>0.21648000000000001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106.42857142857143</v>
      </c>
      <c r="BN304" s="64">
        <f t="shared" si="55"/>
        <v>107.28</v>
      </c>
      <c r="BO304" s="64">
        <f t="shared" si="56"/>
        <v>0.18037518037518038</v>
      </c>
      <c r="BP304" s="64">
        <f t="shared" si="57"/>
        <v>0.18181818181818182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82">
        <v>4607091387292</v>
      </c>
      <c r="E305" s="583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2">
        <v>4607091387285</v>
      </c>
      <c r="E306" s="583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2">
        <v>4607091389845</v>
      </c>
      <c r="E307" s="583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82">
        <v>4680115882881</v>
      </c>
      <c r="E308" s="583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2">
        <v>4607091383836</v>
      </c>
      <c r="E309" s="583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4"/>
      <c r="V309" s="34"/>
      <c r="W309" s="35" t="s">
        <v>70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72</v>
      </c>
      <c r="Q310" s="594"/>
      <c r="R310" s="594"/>
      <c r="S310" s="594"/>
      <c r="T310" s="594"/>
      <c r="U310" s="594"/>
      <c r="V310" s="595"/>
      <c r="W310" s="37" t="s">
        <v>73</v>
      </c>
      <c r="X310" s="577">
        <f>IFERROR(X303/H303,"0")+IFERROR(X304/H304,"0")+IFERROR(X305/H305,"0")+IFERROR(X306/H306,"0")+IFERROR(X307/H307,"0")+IFERROR(X308/H308,"0")+IFERROR(X309/H309,"0")</f>
        <v>38.095238095238095</v>
      </c>
      <c r="Y310" s="577">
        <f>IFERROR(Y303/H303,"0")+IFERROR(Y304/H304,"0")+IFERROR(Y305/H305,"0")+IFERROR(Y306/H306,"0")+IFERROR(Y307/H307,"0")+IFERROR(Y308/H308,"0")+IFERROR(Y309/H309,"0")</f>
        <v>39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0.35177999999999998</v>
      </c>
      <c r="AA310" s="578"/>
      <c r="AB310" s="578"/>
      <c r="AC310" s="578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72</v>
      </c>
      <c r="Q311" s="594"/>
      <c r="R311" s="594"/>
      <c r="S311" s="594"/>
      <c r="T311" s="594"/>
      <c r="U311" s="594"/>
      <c r="V311" s="595"/>
      <c r="W311" s="37" t="s">
        <v>70</v>
      </c>
      <c r="X311" s="577">
        <f>IFERROR(SUM(X303:X309),"0")</f>
        <v>160</v>
      </c>
      <c r="Y311" s="577">
        <f>IFERROR(SUM(Y303:Y309),"0")</f>
        <v>163.80000000000001</v>
      </c>
      <c r="Z311" s="37"/>
      <c r="AA311" s="578"/>
      <c r="AB311" s="578"/>
      <c r="AC311" s="578"/>
    </row>
    <row r="312" spans="1:68" ht="14.25" customHeight="1" x14ac:dyDescent="0.25">
      <c r="A312" s="587" t="s">
        <v>74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571"/>
      <c r="AB312" s="571"/>
      <c r="AC312" s="571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2">
        <v>4607091387766</v>
      </c>
      <c r="E313" s="583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1300</v>
      </c>
      <c r="Y313" s="576">
        <f>IFERROR(IF(X313="",0,CEILING((X313/$H313),1)*$H313),"")</f>
        <v>1302.5999999999999</v>
      </c>
      <c r="Z313" s="36">
        <f>IFERROR(IF(Y313=0,"",ROUNDUP(Y313/H313,0)*0.01898),"")</f>
        <v>3.1696599999999999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1385.5000000000002</v>
      </c>
      <c r="BN313" s="64">
        <f>IFERROR(Y313*I313/H313,"0")</f>
        <v>1388.2710000000002</v>
      </c>
      <c r="BO313" s="64">
        <f>IFERROR(1/J313*(X313/H313),"0")</f>
        <v>2.6041666666666665</v>
      </c>
      <c r="BP313" s="64">
        <f>IFERROR(1/J313*(Y313/H313),"0")</f>
        <v>2.609375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82">
        <v>4607091387957</v>
      </c>
      <c r="E314" s="583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82">
        <v>4607091387964</v>
      </c>
      <c r="E315" s="583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2">
        <v>4680115884588</v>
      </c>
      <c r="E316" s="583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82">
        <v>4607091387513</v>
      </c>
      <c r="E317" s="583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72</v>
      </c>
      <c r="Q318" s="594"/>
      <c r="R318" s="594"/>
      <c r="S318" s="594"/>
      <c r="T318" s="594"/>
      <c r="U318" s="594"/>
      <c r="V318" s="595"/>
      <c r="W318" s="37" t="s">
        <v>73</v>
      </c>
      <c r="X318" s="577">
        <f>IFERROR(X313/H313,"0")+IFERROR(X314/H314,"0")+IFERROR(X315/H315,"0")+IFERROR(X316/H316,"0")+IFERROR(X317/H317,"0")</f>
        <v>166.66666666666666</v>
      </c>
      <c r="Y318" s="577">
        <f>IFERROR(Y313/H313,"0")+IFERROR(Y314/H314,"0")+IFERROR(Y315/H315,"0")+IFERROR(Y316/H316,"0")+IFERROR(Y317/H317,"0")</f>
        <v>167</v>
      </c>
      <c r="Z318" s="577">
        <f>IFERROR(IF(Z313="",0,Z313),"0")+IFERROR(IF(Z314="",0,Z314),"0")+IFERROR(IF(Z315="",0,Z315),"0")+IFERROR(IF(Z316="",0,Z316),"0")+IFERROR(IF(Z317="",0,Z317),"0")</f>
        <v>3.1696599999999999</v>
      </c>
      <c r="AA318" s="578"/>
      <c r="AB318" s="578"/>
      <c r="AC318" s="578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72</v>
      </c>
      <c r="Q319" s="594"/>
      <c r="R319" s="594"/>
      <c r="S319" s="594"/>
      <c r="T319" s="594"/>
      <c r="U319" s="594"/>
      <c r="V319" s="595"/>
      <c r="W319" s="37" t="s">
        <v>70</v>
      </c>
      <c r="X319" s="577">
        <f>IFERROR(SUM(X313:X317),"0")</f>
        <v>1300</v>
      </c>
      <c r="Y319" s="577">
        <f>IFERROR(SUM(Y313:Y317),"0")</f>
        <v>1302.5999999999999</v>
      </c>
      <c r="Z319" s="37"/>
      <c r="AA319" s="578"/>
      <c r="AB319" s="578"/>
      <c r="AC319" s="578"/>
    </row>
    <row r="320" spans="1:68" ht="14.25" customHeight="1" x14ac:dyDescent="0.25">
      <c r="A320" s="587" t="s">
        <v>174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571"/>
      <c r="AB320" s="571"/>
      <c r="AC320" s="571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2">
        <v>4607091380880</v>
      </c>
      <c r="E321" s="583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2">
        <v>4607091384482</v>
      </c>
      <c r="E322" s="583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320</v>
      </c>
      <c r="Y322" s="576">
        <f>IFERROR(IF(X322="",0,CEILING((X322/$H322),1)*$H322),"")</f>
        <v>327.59999999999997</v>
      </c>
      <c r="Z322" s="36">
        <f>IFERROR(IF(Y322=0,"",ROUNDUP(Y322/H322,0)*0.01898),"")</f>
        <v>0.79715999999999998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341.29230769230776</v>
      </c>
      <c r="BN322" s="64">
        <f>IFERROR(Y322*I322/H322,"0")</f>
        <v>349.39800000000002</v>
      </c>
      <c r="BO322" s="64">
        <f>IFERROR(1/J322*(X322/H322),"0")</f>
        <v>0.64102564102564108</v>
      </c>
      <c r="BP322" s="64">
        <f>IFERROR(1/J322*(Y322/H322),"0")</f>
        <v>0.65625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2">
        <v>4607091380897</v>
      </c>
      <c r="E323" s="583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72</v>
      </c>
      <c r="Q324" s="594"/>
      <c r="R324" s="594"/>
      <c r="S324" s="594"/>
      <c r="T324" s="594"/>
      <c r="U324" s="594"/>
      <c r="V324" s="595"/>
      <c r="W324" s="37" t="s">
        <v>73</v>
      </c>
      <c r="X324" s="577">
        <f>IFERROR(X321/H321,"0")+IFERROR(X322/H322,"0")+IFERROR(X323/H323,"0")</f>
        <v>41.025641025641029</v>
      </c>
      <c r="Y324" s="577">
        <f>IFERROR(Y321/H321,"0")+IFERROR(Y322/H322,"0")+IFERROR(Y323/H323,"0")</f>
        <v>42</v>
      </c>
      <c r="Z324" s="577">
        <f>IFERROR(IF(Z321="",0,Z321),"0")+IFERROR(IF(Z322="",0,Z322),"0")+IFERROR(IF(Z323="",0,Z323),"0")</f>
        <v>0.79715999999999998</v>
      </c>
      <c r="AA324" s="578"/>
      <c r="AB324" s="578"/>
      <c r="AC324" s="578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72</v>
      </c>
      <c r="Q325" s="594"/>
      <c r="R325" s="594"/>
      <c r="S325" s="594"/>
      <c r="T325" s="594"/>
      <c r="U325" s="594"/>
      <c r="V325" s="595"/>
      <c r="W325" s="37" t="s">
        <v>70</v>
      </c>
      <c r="X325" s="577">
        <f>IFERROR(SUM(X321:X323),"0")</f>
        <v>320</v>
      </c>
      <c r="Y325" s="577">
        <f>IFERROR(SUM(Y321:Y323),"0")</f>
        <v>327.59999999999997</v>
      </c>
      <c r="Z325" s="37"/>
      <c r="AA325" s="578"/>
      <c r="AB325" s="578"/>
      <c r="AC325" s="578"/>
    </row>
    <row r="326" spans="1:68" ht="14.25" customHeight="1" x14ac:dyDescent="0.25">
      <c r="A326" s="587" t="s">
        <v>95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571"/>
      <c r="AB326" s="571"/>
      <c r="AC326" s="571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82">
        <v>4607091388381</v>
      </c>
      <c r="E327" s="583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5" t="s">
        <v>522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82">
        <v>4680115886476</v>
      </c>
      <c r="E328" s="583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0" t="s">
        <v>526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82">
        <v>4607091388374</v>
      </c>
      <c r="E329" s="583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0" t="s">
        <v>530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2">
        <v>4607091383102</v>
      </c>
      <c r="E330" s="583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2">
        <v>4607091388404</v>
      </c>
      <c r="E331" s="583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72</v>
      </c>
      <c r="Q332" s="594"/>
      <c r="R332" s="594"/>
      <c r="S332" s="594"/>
      <c r="T332" s="594"/>
      <c r="U332" s="594"/>
      <c r="V332" s="595"/>
      <c r="W332" s="37" t="s">
        <v>73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72</v>
      </c>
      <c r="Q333" s="594"/>
      <c r="R333" s="594"/>
      <c r="S333" s="594"/>
      <c r="T333" s="594"/>
      <c r="U333" s="594"/>
      <c r="V333" s="595"/>
      <c r="W333" s="37" t="s">
        <v>70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customHeight="1" x14ac:dyDescent="0.25">
      <c r="A334" s="587" t="s">
        <v>536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571"/>
      <c r="AB334" s="571"/>
      <c r="AC334" s="571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2">
        <v>4680115881808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82">
        <v>4680115881822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2">
        <v>4680115880016</v>
      </c>
      <c r="E337" s="583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72</v>
      </c>
      <c r="Q338" s="594"/>
      <c r="R338" s="594"/>
      <c r="S338" s="594"/>
      <c r="T338" s="594"/>
      <c r="U338" s="594"/>
      <c r="V338" s="595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72</v>
      </c>
      <c r="Q339" s="594"/>
      <c r="R339" s="594"/>
      <c r="S339" s="594"/>
      <c r="T339" s="594"/>
      <c r="U339" s="594"/>
      <c r="V339" s="595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customHeight="1" x14ac:dyDescent="0.25">
      <c r="A340" s="635" t="s">
        <v>545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570"/>
      <c r="AB340" s="570"/>
      <c r="AC340" s="570"/>
    </row>
    <row r="341" spans="1:68" ht="14.25" customHeight="1" x14ac:dyDescent="0.25">
      <c r="A341" s="587" t="s">
        <v>74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571"/>
      <c r="AB341" s="571"/>
      <c r="AC341" s="571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2">
        <v>4607091387919</v>
      </c>
      <c r="E342" s="583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2">
        <v>4680115883604</v>
      </c>
      <c r="E343" s="583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2">
        <v>4680115883567</v>
      </c>
      <c r="E344" s="583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4"/>
      <c r="V344" s="34"/>
      <c r="W344" s="35" t="s">
        <v>70</v>
      </c>
      <c r="X344" s="575">
        <v>0</v>
      </c>
      <c r="Y344" s="57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72</v>
      </c>
      <c r="Q345" s="594"/>
      <c r="R345" s="594"/>
      <c r="S345" s="594"/>
      <c r="T345" s="594"/>
      <c r="U345" s="594"/>
      <c r="V345" s="595"/>
      <c r="W345" s="37" t="s">
        <v>73</v>
      </c>
      <c r="X345" s="577">
        <f>IFERROR(X342/H342,"0")+IFERROR(X343/H343,"0")+IFERROR(X344/H344,"0")</f>
        <v>0</v>
      </c>
      <c r="Y345" s="577">
        <f>IFERROR(Y342/H342,"0")+IFERROR(Y343/H343,"0")+IFERROR(Y344/H344,"0")</f>
        <v>0</v>
      </c>
      <c r="Z345" s="577">
        <f>IFERROR(IF(Z342="",0,Z342),"0")+IFERROR(IF(Z343="",0,Z343),"0")+IFERROR(IF(Z344="",0,Z344),"0")</f>
        <v>0</v>
      </c>
      <c r="AA345" s="578"/>
      <c r="AB345" s="578"/>
      <c r="AC345" s="578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72</v>
      </c>
      <c r="Q346" s="594"/>
      <c r="R346" s="594"/>
      <c r="S346" s="594"/>
      <c r="T346" s="594"/>
      <c r="U346" s="594"/>
      <c r="V346" s="595"/>
      <c r="W346" s="37" t="s">
        <v>70</v>
      </c>
      <c r="X346" s="577">
        <f>IFERROR(SUM(X342:X344),"0")</f>
        <v>0</v>
      </c>
      <c r="Y346" s="577">
        <f>IFERROR(SUM(Y342:Y344),"0")</f>
        <v>0</v>
      </c>
      <c r="Z346" s="37"/>
      <c r="AA346" s="578"/>
      <c r="AB346" s="578"/>
      <c r="AC346" s="578"/>
    </row>
    <row r="347" spans="1:68" ht="27.75" customHeight="1" x14ac:dyDescent="0.2">
      <c r="A347" s="618" t="s">
        <v>555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48"/>
      <c r="AB347" s="48"/>
      <c r="AC347" s="48"/>
    </row>
    <row r="348" spans="1:68" ht="16.5" customHeight="1" x14ac:dyDescent="0.25">
      <c r="A348" s="635" t="s">
        <v>556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570"/>
      <c r="AB348" s="570"/>
      <c r="AC348" s="570"/>
    </row>
    <row r="349" spans="1:68" ht="14.25" customHeight="1" x14ac:dyDescent="0.25">
      <c r="A349" s="587" t="s">
        <v>103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2">
        <v>4680115884847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0</v>
      </c>
      <c r="Y350" s="576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2">
        <v>4680115884854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0</v>
      </c>
      <c r="Y351" s="576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2">
        <v>4607091383997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200</v>
      </c>
      <c r="Y352" s="576">
        <f t="shared" si="58"/>
        <v>210</v>
      </c>
      <c r="Z352" s="36">
        <f>IFERROR(IF(Y352=0,"",ROUNDUP(Y352/H352,0)*0.02175),"")</f>
        <v>0.30449999999999999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206.4</v>
      </c>
      <c r="BN352" s="64">
        <f t="shared" si="60"/>
        <v>216.72</v>
      </c>
      <c r="BO352" s="64">
        <f t="shared" si="61"/>
        <v>0.27777777777777779</v>
      </c>
      <c r="BP352" s="64">
        <f t="shared" si="62"/>
        <v>0.29166666666666663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2">
        <v>4680115884830</v>
      </c>
      <c r="E353" s="583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82">
        <v>4680115882638</v>
      </c>
      <c r="E354" s="583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82">
        <v>4680115884922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2">
        <v>4680115884861</v>
      </c>
      <c r="E356" s="583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72</v>
      </c>
      <c r="Q357" s="594"/>
      <c r="R357" s="594"/>
      <c r="S357" s="594"/>
      <c r="T357" s="594"/>
      <c r="U357" s="594"/>
      <c r="V357" s="595"/>
      <c r="W357" s="37" t="s">
        <v>73</v>
      </c>
      <c r="X357" s="577">
        <f>IFERROR(X350/H350,"0")+IFERROR(X351/H351,"0")+IFERROR(X352/H352,"0")+IFERROR(X353/H353,"0")+IFERROR(X354/H354,"0")+IFERROR(X355/H355,"0")+IFERROR(X356/H356,"0")</f>
        <v>13.333333333333334</v>
      </c>
      <c r="Y357" s="577">
        <f>IFERROR(Y350/H350,"0")+IFERROR(Y351/H351,"0")+IFERROR(Y352/H352,"0")+IFERROR(Y353/H353,"0")+IFERROR(Y354/H354,"0")+IFERROR(Y355/H355,"0")+IFERROR(Y356/H356,"0")</f>
        <v>14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0.30449999999999999</v>
      </c>
      <c r="AA357" s="578"/>
      <c r="AB357" s="578"/>
      <c r="AC357" s="578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72</v>
      </c>
      <c r="Q358" s="594"/>
      <c r="R358" s="594"/>
      <c r="S358" s="594"/>
      <c r="T358" s="594"/>
      <c r="U358" s="594"/>
      <c r="V358" s="595"/>
      <c r="W358" s="37" t="s">
        <v>70</v>
      </c>
      <c r="X358" s="577">
        <f>IFERROR(SUM(X350:X356),"0")</f>
        <v>200</v>
      </c>
      <c r="Y358" s="577">
        <f>IFERROR(SUM(Y350:Y356),"0")</f>
        <v>210</v>
      </c>
      <c r="Z358" s="37"/>
      <c r="AA358" s="578"/>
      <c r="AB358" s="578"/>
      <c r="AC358" s="578"/>
    </row>
    <row r="359" spans="1:68" ht="14.25" customHeight="1" x14ac:dyDescent="0.25">
      <c r="A359" s="587" t="s">
        <v>139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2">
        <v>4607091383980</v>
      </c>
      <c r="E360" s="583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250</v>
      </c>
      <c r="Y360" s="576">
        <f>IFERROR(IF(X360="",0,CEILING((X360/$H360),1)*$H360),"")</f>
        <v>255</v>
      </c>
      <c r="Z360" s="36">
        <f>IFERROR(IF(Y360=0,"",ROUNDUP(Y360/H360,0)*0.02175),"")</f>
        <v>0.36974999999999997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258</v>
      </c>
      <c r="BN360" s="64">
        <f>IFERROR(Y360*I360/H360,"0")</f>
        <v>263.16000000000003</v>
      </c>
      <c r="BO360" s="64">
        <f>IFERROR(1/J360*(X360/H360),"0")</f>
        <v>0.34722222222222221</v>
      </c>
      <c r="BP360" s="64">
        <f>IFERROR(1/J360*(Y360/H360),"0")</f>
        <v>0.35416666666666663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2">
        <v>4607091384178</v>
      </c>
      <c r="E361" s="583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4"/>
      <c r="V361" s="34"/>
      <c r="W361" s="35" t="s">
        <v>70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72</v>
      </c>
      <c r="Q362" s="594"/>
      <c r="R362" s="594"/>
      <c r="S362" s="594"/>
      <c r="T362" s="594"/>
      <c r="U362" s="594"/>
      <c r="V362" s="595"/>
      <c r="W362" s="37" t="s">
        <v>73</v>
      </c>
      <c r="X362" s="577">
        <f>IFERROR(X360/H360,"0")+IFERROR(X361/H361,"0")</f>
        <v>16.666666666666668</v>
      </c>
      <c r="Y362" s="577">
        <f>IFERROR(Y360/H360,"0")+IFERROR(Y361/H361,"0")</f>
        <v>17</v>
      </c>
      <c r="Z362" s="577">
        <f>IFERROR(IF(Z360="",0,Z360),"0")+IFERROR(IF(Z361="",0,Z361),"0")</f>
        <v>0.36974999999999997</v>
      </c>
      <c r="AA362" s="578"/>
      <c r="AB362" s="578"/>
      <c r="AC362" s="578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72</v>
      </c>
      <c r="Q363" s="594"/>
      <c r="R363" s="594"/>
      <c r="S363" s="594"/>
      <c r="T363" s="594"/>
      <c r="U363" s="594"/>
      <c r="V363" s="595"/>
      <c r="W363" s="37" t="s">
        <v>70</v>
      </c>
      <c r="X363" s="577">
        <f>IFERROR(SUM(X360:X361),"0")</f>
        <v>250</v>
      </c>
      <c r="Y363" s="577">
        <f>IFERROR(SUM(Y360:Y361),"0")</f>
        <v>255</v>
      </c>
      <c r="Z363" s="37"/>
      <c r="AA363" s="578"/>
      <c r="AB363" s="578"/>
      <c r="AC363" s="578"/>
    </row>
    <row r="364" spans="1:68" ht="14.25" customHeight="1" x14ac:dyDescent="0.25">
      <c r="A364" s="587" t="s">
        <v>74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571"/>
      <c r="AB364" s="571"/>
      <c r="AC364" s="571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82">
        <v>4607091383928</v>
      </c>
      <c r="E365" s="583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2">
        <v>4607091384260</v>
      </c>
      <c r="E366" s="583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4"/>
      <c r="V366" s="34"/>
      <c r="W366" s="35" t="s">
        <v>70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72</v>
      </c>
      <c r="Q367" s="594"/>
      <c r="R367" s="594"/>
      <c r="S367" s="594"/>
      <c r="T367" s="594"/>
      <c r="U367" s="594"/>
      <c r="V367" s="595"/>
      <c r="W367" s="37" t="s">
        <v>73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72</v>
      </c>
      <c r="Q368" s="594"/>
      <c r="R368" s="594"/>
      <c r="S368" s="594"/>
      <c r="T368" s="594"/>
      <c r="U368" s="594"/>
      <c r="V368" s="595"/>
      <c r="W368" s="37" t="s">
        <v>70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customHeight="1" x14ac:dyDescent="0.25">
      <c r="A369" s="587" t="s">
        <v>174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571"/>
      <c r="AB369" s="571"/>
      <c r="AC369" s="571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2">
        <v>4607091384673</v>
      </c>
      <c r="E370" s="583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72</v>
      </c>
      <c r="Q371" s="594"/>
      <c r="R371" s="594"/>
      <c r="S371" s="594"/>
      <c r="T371" s="594"/>
      <c r="U371" s="594"/>
      <c r="V371" s="595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72</v>
      </c>
      <c r="Q372" s="594"/>
      <c r="R372" s="594"/>
      <c r="S372" s="594"/>
      <c r="T372" s="594"/>
      <c r="U372" s="594"/>
      <c r="V372" s="595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customHeight="1" x14ac:dyDescent="0.25">
      <c r="A373" s="635" t="s">
        <v>590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570"/>
      <c r="AB373" s="570"/>
      <c r="AC373" s="570"/>
    </row>
    <row r="374" spans="1:68" ht="14.25" customHeight="1" x14ac:dyDescent="0.25">
      <c r="A374" s="587" t="s">
        <v>103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571"/>
      <c r="AB374" s="571"/>
      <c r="AC374" s="571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82">
        <v>4680115881907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2">
        <v>4680115884892</v>
      </c>
      <c r="E376" s="583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2">
        <v>4680115884885</v>
      </c>
      <c r="E377" s="583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82">
        <v>4680115884908</v>
      </c>
      <c r="E378" s="583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72</v>
      </c>
      <c r="Q379" s="594"/>
      <c r="R379" s="594"/>
      <c r="S379" s="594"/>
      <c r="T379" s="594"/>
      <c r="U379" s="594"/>
      <c r="V379" s="595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72</v>
      </c>
      <c r="Q380" s="594"/>
      <c r="R380" s="594"/>
      <c r="S380" s="594"/>
      <c r="T380" s="594"/>
      <c r="U380" s="594"/>
      <c r="V380" s="595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customHeight="1" x14ac:dyDescent="0.25">
      <c r="A381" s="587" t="s">
        <v>64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571"/>
      <c r="AB381" s="571"/>
      <c r="AC381" s="571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82">
        <v>4607091384802</v>
      </c>
      <c r="E382" s="583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72</v>
      </c>
      <c r="Q383" s="594"/>
      <c r="R383" s="594"/>
      <c r="S383" s="594"/>
      <c r="T383" s="594"/>
      <c r="U383" s="594"/>
      <c r="V383" s="595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72</v>
      </c>
      <c r="Q384" s="594"/>
      <c r="R384" s="594"/>
      <c r="S384" s="594"/>
      <c r="T384" s="594"/>
      <c r="U384" s="594"/>
      <c r="V384" s="595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customHeight="1" x14ac:dyDescent="0.25">
      <c r="A385" s="587" t="s">
        <v>74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571"/>
      <c r="AB385" s="571"/>
      <c r="AC385" s="571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2">
        <v>4607091384246</v>
      </c>
      <c r="E386" s="583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2">
        <v>4607091384253</v>
      </c>
      <c r="E387" s="583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72</v>
      </c>
      <c r="Q388" s="594"/>
      <c r="R388" s="594"/>
      <c r="S388" s="594"/>
      <c r="T388" s="594"/>
      <c r="U388" s="594"/>
      <c r="V388" s="595"/>
      <c r="W388" s="37" t="s">
        <v>73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72</v>
      </c>
      <c r="Q389" s="594"/>
      <c r="R389" s="594"/>
      <c r="S389" s="594"/>
      <c r="T389" s="594"/>
      <c r="U389" s="594"/>
      <c r="V389" s="595"/>
      <c r="W389" s="37" t="s">
        <v>70</v>
      </c>
      <c r="X389" s="577">
        <f>IFERROR(SUM(X386:X387),"0")</f>
        <v>0</v>
      </c>
      <c r="Y389" s="577">
        <f>IFERROR(SUM(Y386:Y387),"0")</f>
        <v>0</v>
      </c>
      <c r="Z389" s="37"/>
      <c r="AA389" s="578"/>
      <c r="AB389" s="578"/>
      <c r="AC389" s="578"/>
    </row>
    <row r="390" spans="1:68" ht="14.25" customHeight="1" x14ac:dyDescent="0.25">
      <c r="A390" s="587" t="s">
        <v>174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571"/>
      <c r="AB390" s="571"/>
      <c r="AC390" s="571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82">
        <v>4607091389357</v>
      </c>
      <c r="E391" s="583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72</v>
      </c>
      <c r="Q392" s="594"/>
      <c r="R392" s="594"/>
      <c r="S392" s="594"/>
      <c r="T392" s="594"/>
      <c r="U392" s="594"/>
      <c r="V392" s="595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72</v>
      </c>
      <c r="Q393" s="594"/>
      <c r="R393" s="594"/>
      <c r="S393" s="594"/>
      <c r="T393" s="594"/>
      <c r="U393" s="594"/>
      <c r="V393" s="595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customHeight="1" x14ac:dyDescent="0.2">
      <c r="A394" s="618" t="s">
        <v>612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48"/>
      <c r="AB394" s="48"/>
      <c r="AC394" s="48"/>
    </row>
    <row r="395" spans="1:68" ht="16.5" customHeight="1" x14ac:dyDescent="0.25">
      <c r="A395" s="635" t="s">
        <v>613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570"/>
      <c r="AB395" s="570"/>
      <c r="AC395" s="570"/>
    </row>
    <row r="396" spans="1:68" ht="14.25" customHeight="1" x14ac:dyDescent="0.25">
      <c r="A396" s="587" t="s">
        <v>64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571"/>
      <c r="AB396" s="571"/>
      <c r="AC396" s="571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2">
        <v>4680115886100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82">
        <v>4680115886117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2">
        <v>4680115886124</v>
      </c>
      <c r="E400" s="583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82">
        <v>4680115883147</v>
      </c>
      <c r="E401" s="583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2">
        <v>4607091384338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2">
        <v>4607091389524</v>
      </c>
      <c r="E403" s="583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82">
        <v>4680115883161</v>
      </c>
      <c r="E404" s="583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2">
        <v>4607091389531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82">
        <v>4607091384345</v>
      </c>
      <c r="E406" s="583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72</v>
      </c>
      <c r="Q407" s="594"/>
      <c r="R407" s="594"/>
      <c r="S407" s="594"/>
      <c r="T407" s="594"/>
      <c r="U407" s="594"/>
      <c r="V407" s="595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78"/>
      <c r="AB407" s="578"/>
      <c r="AC407" s="578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72</v>
      </c>
      <c r="Q408" s="594"/>
      <c r="R408" s="594"/>
      <c r="S408" s="594"/>
      <c r="T408" s="594"/>
      <c r="U408" s="594"/>
      <c r="V408" s="595"/>
      <c r="W408" s="37" t="s">
        <v>70</v>
      </c>
      <c r="X408" s="577">
        <f>IFERROR(SUM(X397:X406),"0")</f>
        <v>0</v>
      </c>
      <c r="Y408" s="577">
        <f>IFERROR(SUM(Y397:Y406),"0")</f>
        <v>0</v>
      </c>
      <c r="Z408" s="37"/>
      <c r="AA408" s="578"/>
      <c r="AB408" s="578"/>
      <c r="AC408" s="578"/>
    </row>
    <row r="409" spans="1:68" ht="14.25" customHeight="1" x14ac:dyDescent="0.25">
      <c r="A409" s="587" t="s">
        <v>74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571"/>
      <c r="AB409" s="571"/>
      <c r="AC409" s="571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82">
        <v>4607091384352</v>
      </c>
      <c r="E410" s="583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82">
        <v>4607091389654</v>
      </c>
      <c r="E411" s="583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72</v>
      </c>
      <c r="Q412" s="594"/>
      <c r="R412" s="594"/>
      <c r="S412" s="594"/>
      <c r="T412" s="594"/>
      <c r="U412" s="594"/>
      <c r="V412" s="595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72</v>
      </c>
      <c r="Q413" s="594"/>
      <c r="R413" s="594"/>
      <c r="S413" s="594"/>
      <c r="T413" s="594"/>
      <c r="U413" s="594"/>
      <c r="V413" s="595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customHeight="1" x14ac:dyDescent="0.25">
      <c r="A414" s="635" t="s">
        <v>645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570"/>
      <c r="AB414" s="570"/>
      <c r="AC414" s="570"/>
    </row>
    <row r="415" spans="1:68" ht="14.25" customHeight="1" x14ac:dyDescent="0.25">
      <c r="A415" s="587" t="s">
        <v>139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571"/>
      <c r="AB415" s="571"/>
      <c r="AC415" s="571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82">
        <v>4680115885240</v>
      </c>
      <c r="E416" s="583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82">
        <v>4607091389364</v>
      </c>
      <c r="E417" s="583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72</v>
      </c>
      <c r="Q418" s="594"/>
      <c r="R418" s="594"/>
      <c r="S418" s="594"/>
      <c r="T418" s="594"/>
      <c r="U418" s="594"/>
      <c r="V418" s="595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72</v>
      </c>
      <c r="Q419" s="594"/>
      <c r="R419" s="594"/>
      <c r="S419" s="594"/>
      <c r="T419" s="594"/>
      <c r="U419" s="594"/>
      <c r="V419" s="595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customHeight="1" x14ac:dyDescent="0.25">
      <c r="A420" s="587" t="s">
        <v>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571"/>
      <c r="AB420" s="571"/>
      <c r="AC420" s="571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2">
        <v>4680115886094</v>
      </c>
      <c r="E421" s="583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82">
        <v>4607091389425</v>
      </c>
      <c r="E422" s="583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82">
        <v>4680115880771</v>
      </c>
      <c r="E423" s="583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2">
        <v>4607091389500</v>
      </c>
      <c r="E424" s="583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72</v>
      </c>
      <c r="Q425" s="594"/>
      <c r="R425" s="594"/>
      <c r="S425" s="594"/>
      <c r="T425" s="594"/>
      <c r="U425" s="594"/>
      <c r="V425" s="595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72</v>
      </c>
      <c r="Q426" s="594"/>
      <c r="R426" s="594"/>
      <c r="S426" s="594"/>
      <c r="T426" s="594"/>
      <c r="U426" s="594"/>
      <c r="V426" s="595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customHeight="1" x14ac:dyDescent="0.25">
      <c r="A427" s="635" t="s">
        <v>663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570"/>
      <c r="AB427" s="570"/>
      <c r="AC427" s="570"/>
    </row>
    <row r="428" spans="1:68" ht="14.25" customHeight="1" x14ac:dyDescent="0.25">
      <c r="A428" s="587" t="s">
        <v>64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571"/>
      <c r="AB428" s="571"/>
      <c r="AC428" s="571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2">
        <v>4680115885110</v>
      </c>
      <c r="E429" s="583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72</v>
      </c>
      <c r="Q430" s="594"/>
      <c r="R430" s="594"/>
      <c r="S430" s="594"/>
      <c r="T430" s="594"/>
      <c r="U430" s="594"/>
      <c r="V430" s="595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72</v>
      </c>
      <c r="Q431" s="594"/>
      <c r="R431" s="594"/>
      <c r="S431" s="594"/>
      <c r="T431" s="594"/>
      <c r="U431" s="594"/>
      <c r="V431" s="595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customHeight="1" x14ac:dyDescent="0.25">
      <c r="A432" s="635" t="s">
        <v>667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570"/>
      <c r="AB432" s="570"/>
      <c r="AC432" s="570"/>
    </row>
    <row r="433" spans="1:68" ht="14.25" customHeight="1" x14ac:dyDescent="0.25">
      <c r="A433" s="587" t="s">
        <v>64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571"/>
      <c r="AB433" s="571"/>
      <c r="AC433" s="571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82">
        <v>4680115885103</v>
      </c>
      <c r="E434" s="583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72</v>
      </c>
      <c r="Q435" s="594"/>
      <c r="R435" s="594"/>
      <c r="S435" s="594"/>
      <c r="T435" s="594"/>
      <c r="U435" s="594"/>
      <c r="V435" s="595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72</v>
      </c>
      <c r="Q436" s="594"/>
      <c r="R436" s="594"/>
      <c r="S436" s="594"/>
      <c r="T436" s="594"/>
      <c r="U436" s="594"/>
      <c r="V436" s="595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customHeight="1" x14ac:dyDescent="0.2">
      <c r="A437" s="618" t="s">
        <v>671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48"/>
      <c r="AB437" s="48"/>
      <c r="AC437" s="48"/>
    </row>
    <row r="438" spans="1:68" ht="16.5" customHeight="1" x14ac:dyDescent="0.25">
      <c r="A438" s="635" t="s">
        <v>671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570"/>
      <c r="AB438" s="570"/>
      <c r="AC438" s="570"/>
    </row>
    <row r="439" spans="1:68" ht="14.25" customHeight="1" x14ac:dyDescent="0.25">
      <c r="A439" s="587" t="s">
        <v>103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571"/>
      <c r="AB439" s="571"/>
      <c r="AC439" s="571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2">
        <v>4607091389067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ref="Y440:Y452" si="69">IFERROR(IF(X440="",0,CEILING((X440/$H440),1)*$H440),"")</f>
        <v>0</v>
      </c>
      <c r="Z440" s="36" t="str">
        <f t="shared" ref="Z440:Z445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0</v>
      </c>
      <c r="BN440" s="64">
        <f t="shared" ref="BN440:BN452" si="72">IFERROR(Y440*I440/H440,"0")</f>
        <v>0</v>
      </c>
      <c r="BO440" s="64">
        <f t="shared" ref="BO440:BO452" si="73">IFERROR(1/J440*(X440/H440),"0")</f>
        <v>0</v>
      </c>
      <c r="BP440" s="64">
        <f t="shared" ref="BP440:BP452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82">
        <v>4680115885271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2">
        <v>4680115885226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4301011774</v>
      </c>
      <c r="D443" s="582">
        <v>4680115884502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2">
        <v>4607091389104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16.5" customHeight="1" x14ac:dyDescent="0.25">
      <c r="A445" s="54" t="s">
        <v>687</v>
      </c>
      <c r="B445" s="54" t="s">
        <v>688</v>
      </c>
      <c r="C445" s="31">
        <v>4301011799</v>
      </c>
      <c r="D445" s="582">
        <v>4680115884519</v>
      </c>
      <c r="E445" s="583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690</v>
      </c>
      <c r="B446" s="54" t="s">
        <v>691</v>
      </c>
      <c r="C446" s="31">
        <v>4301012125</v>
      </c>
      <c r="D446" s="582">
        <v>4680115886391</v>
      </c>
      <c r="E446" s="583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692</v>
      </c>
      <c r="B447" s="54" t="s">
        <v>693</v>
      </c>
      <c r="C447" s="31">
        <v>4301011778</v>
      </c>
      <c r="D447" s="582">
        <v>4680115880603</v>
      </c>
      <c r="E447" s="583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694</v>
      </c>
      <c r="C448" s="31">
        <v>4301012035</v>
      </c>
      <c r="D448" s="582">
        <v>4680115880603</v>
      </c>
      <c r="E448" s="583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2">
        <v>4680115882782</v>
      </c>
      <c r="E449" s="583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2">
        <v>4680115885479</v>
      </c>
      <c r="E450" s="583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4301011784</v>
      </c>
      <c r="D451" s="582">
        <v>4607091389982</v>
      </c>
      <c r="E451" s="583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4301012034</v>
      </c>
      <c r="D452" s="582">
        <v>4607091389982</v>
      </c>
      <c r="E452" s="583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72</v>
      </c>
      <c r="Q453" s="594"/>
      <c r="R453" s="594"/>
      <c r="S453" s="594"/>
      <c r="T453" s="594"/>
      <c r="U453" s="594"/>
      <c r="V453" s="595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8"/>
      <c r="AB453" s="578"/>
      <c r="AC453" s="578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72</v>
      </c>
      <c r="Q454" s="594"/>
      <c r="R454" s="594"/>
      <c r="S454" s="594"/>
      <c r="T454" s="594"/>
      <c r="U454" s="594"/>
      <c r="V454" s="595"/>
      <c r="W454" s="37" t="s">
        <v>70</v>
      </c>
      <c r="X454" s="577">
        <f>IFERROR(SUM(X440:X452),"0")</f>
        <v>0</v>
      </c>
      <c r="Y454" s="577">
        <f>IFERROR(SUM(Y440:Y452),"0")</f>
        <v>0</v>
      </c>
      <c r="Z454" s="37"/>
      <c r="AA454" s="578"/>
      <c r="AB454" s="578"/>
      <c r="AC454" s="578"/>
    </row>
    <row r="455" spans="1:68" ht="14.25" customHeight="1" x14ac:dyDescent="0.25">
      <c r="A455" s="587" t="s">
        <v>139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2">
        <v>4607091388930</v>
      </c>
      <c r="E456" s="583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2">
        <v>4680115886407</v>
      </c>
      <c r="E457" s="583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2">
        <v>4680115880054</v>
      </c>
      <c r="E458" s="583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72</v>
      </c>
      <c r="Q459" s="594"/>
      <c r="R459" s="594"/>
      <c r="S459" s="594"/>
      <c r="T459" s="594"/>
      <c r="U459" s="594"/>
      <c r="V459" s="595"/>
      <c r="W459" s="37" t="s">
        <v>73</v>
      </c>
      <c r="X459" s="577">
        <f>IFERROR(X456/H456,"0")+IFERROR(X457/H457,"0")+IFERROR(X458/H458,"0")</f>
        <v>0</v>
      </c>
      <c r="Y459" s="577">
        <f>IFERROR(Y456/H456,"0")+IFERROR(Y457/H457,"0")+IFERROR(Y458/H458,"0")</f>
        <v>0</v>
      </c>
      <c r="Z459" s="577">
        <f>IFERROR(IF(Z456="",0,Z456),"0")+IFERROR(IF(Z457="",0,Z457),"0")+IFERROR(IF(Z458="",0,Z458),"0")</f>
        <v>0</v>
      </c>
      <c r="AA459" s="578"/>
      <c r="AB459" s="578"/>
      <c r="AC459" s="578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72</v>
      </c>
      <c r="Q460" s="594"/>
      <c r="R460" s="594"/>
      <c r="S460" s="594"/>
      <c r="T460" s="594"/>
      <c r="U460" s="594"/>
      <c r="V460" s="595"/>
      <c r="W460" s="37" t="s">
        <v>70</v>
      </c>
      <c r="X460" s="577">
        <f>IFERROR(SUM(X456:X458),"0")</f>
        <v>0</v>
      </c>
      <c r="Y460" s="577">
        <f>IFERROR(SUM(Y456:Y458),"0")</f>
        <v>0</v>
      </c>
      <c r="Z460" s="37"/>
      <c r="AA460" s="578"/>
      <c r="AB460" s="578"/>
      <c r="AC460" s="578"/>
    </row>
    <row r="461" spans="1:68" ht="14.25" customHeight="1" x14ac:dyDescent="0.25">
      <c r="A461" s="587" t="s">
        <v>64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571"/>
      <c r="AB461" s="571"/>
      <c r="AC461" s="571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2">
        <v>4680115883116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0</v>
      </c>
      <c r="Y462" s="576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2">
        <v>4680115883093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0</v>
      </c>
      <c r="Y463" s="576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2">
        <v>4680115883109</v>
      </c>
      <c r="E464" s="583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35</v>
      </c>
      <c r="Y464" s="576">
        <f t="shared" si="75"/>
        <v>36.96</v>
      </c>
      <c r="Z464" s="36">
        <f>IFERROR(IF(Y464=0,"",ROUNDUP(Y464/H464,0)*0.01196),"")</f>
        <v>8.3720000000000003E-2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37.386363636363633</v>
      </c>
      <c r="BN464" s="64">
        <f t="shared" si="77"/>
        <v>39.479999999999997</v>
      </c>
      <c r="BO464" s="64">
        <f t="shared" si="78"/>
        <v>6.3738344988344992E-2</v>
      </c>
      <c r="BP464" s="64">
        <f t="shared" si="79"/>
        <v>6.7307692307692318E-2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2">
        <v>4680115882072</v>
      </c>
      <c r="E465" s="583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2">
        <v>4680115882072</v>
      </c>
      <c r="E466" s="583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2">
        <v>4680115882102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2">
        <v>4680115882096</v>
      </c>
      <c r="E468" s="583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72</v>
      </c>
      <c r="Q469" s="594"/>
      <c r="R469" s="594"/>
      <c r="S469" s="594"/>
      <c r="T469" s="594"/>
      <c r="U469" s="594"/>
      <c r="V469" s="595"/>
      <c r="W469" s="37" t="s">
        <v>73</v>
      </c>
      <c r="X469" s="577">
        <f>IFERROR(X462/H462,"0")+IFERROR(X463/H463,"0")+IFERROR(X464/H464,"0")+IFERROR(X465/H465,"0")+IFERROR(X466/H466,"0")+IFERROR(X467/H467,"0")+IFERROR(X468/H468,"0")</f>
        <v>6.6287878787878789</v>
      </c>
      <c r="Y469" s="577">
        <f>IFERROR(Y462/H462,"0")+IFERROR(Y463/H463,"0")+IFERROR(Y464/H464,"0")+IFERROR(Y465/H465,"0")+IFERROR(Y466/H466,"0")+IFERROR(Y467/H467,"0")+IFERROR(Y468/H468,"0")</f>
        <v>7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8.3720000000000003E-2</v>
      </c>
      <c r="AA469" s="578"/>
      <c r="AB469" s="578"/>
      <c r="AC469" s="578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72</v>
      </c>
      <c r="Q470" s="594"/>
      <c r="R470" s="594"/>
      <c r="S470" s="594"/>
      <c r="T470" s="594"/>
      <c r="U470" s="594"/>
      <c r="V470" s="595"/>
      <c r="W470" s="37" t="s">
        <v>70</v>
      </c>
      <c r="X470" s="577">
        <f>IFERROR(SUM(X462:X468),"0")</f>
        <v>35</v>
      </c>
      <c r="Y470" s="577">
        <f>IFERROR(SUM(Y462:Y468),"0")</f>
        <v>36.96</v>
      </c>
      <c r="Z470" s="37"/>
      <c r="AA470" s="578"/>
      <c r="AB470" s="578"/>
      <c r="AC470" s="578"/>
    </row>
    <row r="471" spans="1:68" ht="14.25" customHeight="1" x14ac:dyDescent="0.25">
      <c r="A471" s="587" t="s">
        <v>74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571"/>
      <c r="AB471" s="571"/>
      <c r="AC471" s="571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2">
        <v>4607091383409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2">
        <v>4607091383416</v>
      </c>
      <c r="E473" s="583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2">
        <v>4680115883536</v>
      </c>
      <c r="E474" s="583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72</v>
      </c>
      <c r="Q475" s="594"/>
      <c r="R475" s="594"/>
      <c r="S475" s="594"/>
      <c r="T475" s="594"/>
      <c r="U475" s="594"/>
      <c r="V475" s="595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72</v>
      </c>
      <c r="Q476" s="594"/>
      <c r="R476" s="594"/>
      <c r="S476" s="594"/>
      <c r="T476" s="594"/>
      <c r="U476" s="594"/>
      <c r="V476" s="595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customHeight="1" x14ac:dyDescent="0.2">
      <c r="A477" s="618" t="s">
        <v>734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48"/>
      <c r="AB477" s="48"/>
      <c r="AC477" s="48"/>
    </row>
    <row r="478" spans="1:68" ht="16.5" customHeight="1" x14ac:dyDescent="0.25">
      <c r="A478" s="635" t="s">
        <v>734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570"/>
      <c r="AB478" s="570"/>
      <c r="AC478" s="570"/>
    </row>
    <row r="479" spans="1:68" ht="14.25" customHeight="1" x14ac:dyDescent="0.25">
      <c r="A479" s="587" t="s">
        <v>103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571"/>
      <c r="AB479" s="571"/>
      <c r="AC479" s="571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2">
        <v>4640242181011</v>
      </c>
      <c r="E480" s="583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16" t="s">
        <v>737</v>
      </c>
      <c r="Q480" s="580"/>
      <c r="R480" s="580"/>
      <c r="S480" s="580"/>
      <c r="T480" s="581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2">
        <v>4640242180441</v>
      </c>
      <c r="E481" s="583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7" t="s">
        <v>741</v>
      </c>
      <c r="Q481" s="580"/>
      <c r="R481" s="580"/>
      <c r="S481" s="580"/>
      <c r="T481" s="581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2">
        <v>4640242180564</v>
      </c>
      <c r="E482" s="583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5" t="s">
        <v>745</v>
      </c>
      <c r="Q482" s="580"/>
      <c r="R482" s="580"/>
      <c r="S482" s="580"/>
      <c r="T482" s="581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72</v>
      </c>
      <c r="Q483" s="594"/>
      <c r="R483" s="594"/>
      <c r="S483" s="594"/>
      <c r="T483" s="594"/>
      <c r="U483" s="594"/>
      <c r="V483" s="595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72</v>
      </c>
      <c r="Q484" s="594"/>
      <c r="R484" s="594"/>
      <c r="S484" s="594"/>
      <c r="T484" s="594"/>
      <c r="U484" s="594"/>
      <c r="V484" s="595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customHeight="1" x14ac:dyDescent="0.25">
      <c r="A485" s="587" t="s">
        <v>139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571"/>
      <c r="AB485" s="571"/>
      <c r="AC485" s="571"/>
    </row>
    <row r="486" spans="1:68" ht="27" customHeight="1" x14ac:dyDescent="0.25">
      <c r="A486" s="54" t="s">
        <v>747</v>
      </c>
      <c r="B486" s="54" t="s">
        <v>748</v>
      </c>
      <c r="C486" s="31">
        <v>4301020269</v>
      </c>
      <c r="D486" s="582">
        <v>4640242180519</v>
      </c>
      <c r="E486" s="583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84" t="s">
        <v>749</v>
      </c>
      <c r="Q486" s="580"/>
      <c r="R486" s="580"/>
      <c r="S486" s="580"/>
      <c r="T486" s="581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747</v>
      </c>
      <c r="B487" s="54" t="s">
        <v>751</v>
      </c>
      <c r="C487" s="31">
        <v>4301020400</v>
      </c>
      <c r="D487" s="582">
        <v>4640242180519</v>
      </c>
      <c r="E487" s="583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13" t="s">
        <v>752</v>
      </c>
      <c r="Q487" s="580"/>
      <c r="R487" s="580"/>
      <c r="S487" s="580"/>
      <c r="T487" s="581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4301020260</v>
      </c>
      <c r="D488" s="582">
        <v>4640242180526</v>
      </c>
      <c r="E488" s="583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44" t="s">
        <v>756</v>
      </c>
      <c r="Q488" s="580"/>
      <c r="R488" s="580"/>
      <c r="S488" s="580"/>
      <c r="T488" s="581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4301020295</v>
      </c>
      <c r="D489" s="582">
        <v>4640242181363</v>
      </c>
      <c r="E489" s="583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70" t="s">
        <v>759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72</v>
      </c>
      <c r="Q490" s="594"/>
      <c r="R490" s="594"/>
      <c r="S490" s="594"/>
      <c r="T490" s="594"/>
      <c r="U490" s="594"/>
      <c r="V490" s="595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72</v>
      </c>
      <c r="Q491" s="594"/>
      <c r="R491" s="594"/>
      <c r="S491" s="594"/>
      <c r="T491" s="594"/>
      <c r="U491" s="594"/>
      <c r="V491" s="595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customHeight="1" x14ac:dyDescent="0.25">
      <c r="A492" s="587" t="s">
        <v>64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571"/>
      <c r="AB492" s="571"/>
      <c r="AC492" s="571"/>
    </row>
    <row r="493" spans="1:68" ht="27" customHeight="1" x14ac:dyDescent="0.25">
      <c r="A493" s="54" t="s">
        <v>761</v>
      </c>
      <c r="B493" s="54" t="s">
        <v>762</v>
      </c>
      <c r="C493" s="31">
        <v>4301031280</v>
      </c>
      <c r="D493" s="582">
        <v>4640242180816</v>
      </c>
      <c r="E493" s="583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28" t="s">
        <v>763</v>
      </c>
      <c r="Q493" s="580"/>
      <c r="R493" s="580"/>
      <c r="S493" s="580"/>
      <c r="T493" s="581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765</v>
      </c>
      <c r="B494" s="54" t="s">
        <v>766</v>
      </c>
      <c r="C494" s="31">
        <v>4301031244</v>
      </c>
      <c r="D494" s="582">
        <v>4640242180595</v>
      </c>
      <c r="E494" s="583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5" t="s">
        <v>767</v>
      </c>
      <c r="Q494" s="580"/>
      <c r="R494" s="580"/>
      <c r="S494" s="580"/>
      <c r="T494" s="581"/>
      <c r="U494" s="34"/>
      <c r="V494" s="34"/>
      <c r="W494" s="35" t="s">
        <v>70</v>
      </c>
      <c r="X494" s="575">
        <v>20</v>
      </c>
      <c r="Y494" s="576">
        <f>IFERROR(IF(X494="",0,CEILING((X494/$H494),1)*$H494),"")</f>
        <v>21</v>
      </c>
      <c r="Z494" s="36">
        <f>IFERROR(IF(Y494=0,"",ROUNDUP(Y494/H494,0)*0.00902),"")</f>
        <v>4.5100000000000001E-2</v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21.285714285714281</v>
      </c>
      <c r="BN494" s="64">
        <f>IFERROR(Y494*I494/H494,"0")</f>
        <v>22.349999999999998</v>
      </c>
      <c r="BO494" s="64">
        <f>IFERROR(1/J494*(X494/H494),"0")</f>
        <v>3.6075036075036072E-2</v>
      </c>
      <c r="BP494" s="64">
        <f>IFERROR(1/J494*(Y494/H494),"0")</f>
        <v>3.787878787878788E-2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72</v>
      </c>
      <c r="Q495" s="594"/>
      <c r="R495" s="594"/>
      <c r="S495" s="594"/>
      <c r="T495" s="594"/>
      <c r="U495" s="594"/>
      <c r="V495" s="595"/>
      <c r="W495" s="37" t="s">
        <v>73</v>
      </c>
      <c r="X495" s="577">
        <f>IFERROR(X493/H493,"0")+IFERROR(X494/H494,"0")</f>
        <v>4.7619047619047619</v>
      </c>
      <c r="Y495" s="577">
        <f>IFERROR(Y493/H493,"0")+IFERROR(Y494/H494,"0")</f>
        <v>5</v>
      </c>
      <c r="Z495" s="577">
        <f>IFERROR(IF(Z493="",0,Z493),"0")+IFERROR(IF(Z494="",0,Z494),"0")</f>
        <v>4.5100000000000001E-2</v>
      </c>
      <c r="AA495" s="578"/>
      <c r="AB495" s="578"/>
      <c r="AC495" s="578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72</v>
      </c>
      <c r="Q496" s="594"/>
      <c r="R496" s="594"/>
      <c r="S496" s="594"/>
      <c r="T496" s="594"/>
      <c r="U496" s="594"/>
      <c r="V496" s="595"/>
      <c r="W496" s="37" t="s">
        <v>70</v>
      </c>
      <c r="X496" s="577">
        <f>IFERROR(SUM(X493:X494),"0")</f>
        <v>20</v>
      </c>
      <c r="Y496" s="577">
        <f>IFERROR(SUM(Y493:Y494),"0")</f>
        <v>21</v>
      </c>
      <c r="Z496" s="37"/>
      <c r="AA496" s="578"/>
      <c r="AB496" s="578"/>
      <c r="AC496" s="578"/>
    </row>
    <row r="497" spans="1:68" ht="14.25" customHeight="1" x14ac:dyDescent="0.25">
      <c r="A497" s="587" t="s">
        <v>74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571"/>
      <c r="AB497" s="571"/>
      <c r="AC497" s="571"/>
    </row>
    <row r="498" spans="1:68" ht="27" customHeight="1" x14ac:dyDescent="0.25">
      <c r="A498" s="54" t="s">
        <v>769</v>
      </c>
      <c r="B498" s="54" t="s">
        <v>770</v>
      </c>
      <c r="C498" s="31">
        <v>4301052046</v>
      </c>
      <c r="D498" s="582">
        <v>4640242180533</v>
      </c>
      <c r="E498" s="583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0" t="s">
        <v>771</v>
      </c>
      <c r="Q498" s="580"/>
      <c r="R498" s="580"/>
      <c r="S498" s="580"/>
      <c r="T498" s="581"/>
      <c r="U498" s="34"/>
      <c r="V498" s="34"/>
      <c r="W498" s="35" t="s">
        <v>70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769</v>
      </c>
      <c r="B499" s="54" t="s">
        <v>773</v>
      </c>
      <c r="C499" s="31">
        <v>4301051887</v>
      </c>
      <c r="D499" s="582">
        <v>4640242180533</v>
      </c>
      <c r="E499" s="583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9" t="s">
        <v>771</v>
      </c>
      <c r="Q499" s="580"/>
      <c r="R499" s="580"/>
      <c r="S499" s="580"/>
      <c r="T499" s="581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72</v>
      </c>
      <c r="Q500" s="594"/>
      <c r="R500" s="594"/>
      <c r="S500" s="594"/>
      <c r="T500" s="594"/>
      <c r="U500" s="594"/>
      <c r="V500" s="595"/>
      <c r="W500" s="37" t="s">
        <v>73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72</v>
      </c>
      <c r="Q501" s="594"/>
      <c r="R501" s="594"/>
      <c r="S501" s="594"/>
      <c r="T501" s="594"/>
      <c r="U501" s="594"/>
      <c r="V501" s="595"/>
      <c r="W501" s="37" t="s">
        <v>70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customHeight="1" x14ac:dyDescent="0.25">
      <c r="A502" s="587" t="s">
        <v>174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571"/>
      <c r="AB502" s="571"/>
      <c r="AC502" s="571"/>
    </row>
    <row r="503" spans="1:68" ht="27" customHeight="1" x14ac:dyDescent="0.25">
      <c r="A503" s="54" t="s">
        <v>774</v>
      </c>
      <c r="B503" s="54" t="s">
        <v>775</v>
      </c>
      <c r="C503" s="31">
        <v>4301060485</v>
      </c>
      <c r="D503" s="582">
        <v>4640242180120</v>
      </c>
      <c r="E503" s="583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801" t="s">
        <v>776</v>
      </c>
      <c r="Q503" s="580"/>
      <c r="R503" s="580"/>
      <c r="S503" s="580"/>
      <c r="T503" s="581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774</v>
      </c>
      <c r="B504" s="54" t="s">
        <v>778</v>
      </c>
      <c r="C504" s="31">
        <v>4301060496</v>
      </c>
      <c r="D504" s="582">
        <v>4640242180120</v>
      </c>
      <c r="E504" s="583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89" t="s">
        <v>779</v>
      </c>
      <c r="Q504" s="580"/>
      <c r="R504" s="580"/>
      <c r="S504" s="580"/>
      <c r="T504" s="581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780</v>
      </c>
      <c r="B505" s="54" t="s">
        <v>781</v>
      </c>
      <c r="C505" s="31">
        <v>4301060486</v>
      </c>
      <c r="D505" s="582">
        <v>4640242180137</v>
      </c>
      <c r="E505" s="583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4" t="s">
        <v>782</v>
      </c>
      <c r="Q505" s="580"/>
      <c r="R505" s="580"/>
      <c r="S505" s="580"/>
      <c r="T505" s="581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780</v>
      </c>
      <c r="B506" s="54" t="s">
        <v>784</v>
      </c>
      <c r="C506" s="31">
        <v>4301060498</v>
      </c>
      <c r="D506" s="582">
        <v>4640242180137</v>
      </c>
      <c r="E506" s="583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794" t="s">
        <v>785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72</v>
      </c>
      <c r="Q507" s="594"/>
      <c r="R507" s="594"/>
      <c r="S507" s="594"/>
      <c r="T507" s="594"/>
      <c r="U507" s="594"/>
      <c r="V507" s="595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72</v>
      </c>
      <c r="Q508" s="594"/>
      <c r="R508" s="594"/>
      <c r="S508" s="594"/>
      <c r="T508" s="594"/>
      <c r="U508" s="594"/>
      <c r="V508" s="595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customHeight="1" x14ac:dyDescent="0.25">
      <c r="A509" s="635" t="s">
        <v>786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570"/>
      <c r="AB509" s="570"/>
      <c r="AC509" s="570"/>
    </row>
    <row r="510" spans="1:68" ht="14.25" customHeight="1" x14ac:dyDescent="0.25">
      <c r="A510" s="587" t="s">
        <v>139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71"/>
      <c r="AB510" s="571"/>
      <c r="AC510" s="571"/>
    </row>
    <row r="511" spans="1:68" ht="27" customHeight="1" x14ac:dyDescent="0.25">
      <c r="A511" s="54" t="s">
        <v>787</v>
      </c>
      <c r="B511" s="54" t="s">
        <v>788</v>
      </c>
      <c r="C511" s="31">
        <v>4301020314</v>
      </c>
      <c r="D511" s="582">
        <v>4640242180090</v>
      </c>
      <c r="E511" s="583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79" t="s">
        <v>789</v>
      </c>
      <c r="Q511" s="580"/>
      <c r="R511" s="580"/>
      <c r="S511" s="580"/>
      <c r="T511" s="581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72</v>
      </c>
      <c r="Q512" s="594"/>
      <c r="R512" s="594"/>
      <c r="S512" s="594"/>
      <c r="T512" s="594"/>
      <c r="U512" s="594"/>
      <c r="V512" s="595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72</v>
      </c>
      <c r="Q513" s="594"/>
      <c r="R513" s="594"/>
      <c r="S513" s="594"/>
      <c r="T513" s="594"/>
      <c r="U513" s="594"/>
      <c r="V513" s="595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791</v>
      </c>
      <c r="Q514" s="585"/>
      <c r="R514" s="585"/>
      <c r="S514" s="585"/>
      <c r="T514" s="585"/>
      <c r="U514" s="585"/>
      <c r="V514" s="586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2949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3019.36</v>
      </c>
      <c r="Z514" s="37"/>
      <c r="AA514" s="578"/>
      <c r="AB514" s="578"/>
      <c r="AC514" s="578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792</v>
      </c>
      <c r="Q515" s="585"/>
      <c r="R515" s="585"/>
      <c r="S515" s="585"/>
      <c r="T515" s="585"/>
      <c r="U515" s="585"/>
      <c r="V515" s="586"/>
      <c r="W515" s="37" t="s">
        <v>70</v>
      </c>
      <c r="X515" s="577">
        <f>IFERROR(SUM(BM22:BM511),"0")</f>
        <v>3112.8375602175606</v>
      </c>
      <c r="Y515" s="577">
        <f>IFERROR(SUM(BN22:BN511),"0")</f>
        <v>3186.61</v>
      </c>
      <c r="Z515" s="37"/>
      <c r="AA515" s="578"/>
      <c r="AB515" s="578"/>
      <c r="AC515" s="578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793</v>
      </c>
      <c r="Q516" s="585"/>
      <c r="R516" s="585"/>
      <c r="S516" s="585"/>
      <c r="T516" s="585"/>
      <c r="U516" s="585"/>
      <c r="V516" s="586"/>
      <c r="W516" s="37" t="s">
        <v>794</v>
      </c>
      <c r="X516" s="38">
        <f>ROUNDUP(SUM(BO22:BO511),0)</f>
        <v>6</v>
      </c>
      <c r="Y516" s="38">
        <f>ROUNDUP(SUM(BP22:BP511),0)</f>
        <v>6</v>
      </c>
      <c r="Z516" s="37"/>
      <c r="AA516" s="578"/>
      <c r="AB516" s="578"/>
      <c r="AC516" s="578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795</v>
      </c>
      <c r="Q517" s="585"/>
      <c r="R517" s="585"/>
      <c r="S517" s="585"/>
      <c r="T517" s="585"/>
      <c r="U517" s="585"/>
      <c r="V517" s="586"/>
      <c r="W517" s="37" t="s">
        <v>70</v>
      </c>
      <c r="X517" s="577">
        <f>GrossWeightTotal+PalletQtyTotal*25</f>
        <v>3262.8375602175606</v>
      </c>
      <c r="Y517" s="577">
        <f>GrossWeightTotalR+PalletQtyTotalR*25</f>
        <v>3336.61</v>
      </c>
      <c r="Z517" s="37"/>
      <c r="AA517" s="578"/>
      <c r="AB517" s="578"/>
      <c r="AC517" s="578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796</v>
      </c>
      <c r="Q518" s="585"/>
      <c r="R518" s="585"/>
      <c r="S518" s="585"/>
      <c r="T518" s="585"/>
      <c r="U518" s="585"/>
      <c r="V518" s="586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352.27803773493429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360</v>
      </c>
      <c r="Z518" s="37"/>
      <c r="AA518" s="578"/>
      <c r="AB518" s="578"/>
      <c r="AC518" s="578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797</v>
      </c>
      <c r="Q519" s="585"/>
      <c r="R519" s="585"/>
      <c r="S519" s="585"/>
      <c r="T519" s="585"/>
      <c r="U519" s="585"/>
      <c r="V519" s="586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6.4113699999999989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0" t="s">
        <v>101</v>
      </c>
      <c r="D521" s="725"/>
      <c r="E521" s="725"/>
      <c r="F521" s="725"/>
      <c r="G521" s="725"/>
      <c r="H521" s="726"/>
      <c r="I521" s="630" t="s">
        <v>263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555</v>
      </c>
      <c r="U521" s="726"/>
      <c r="V521" s="630" t="s">
        <v>612</v>
      </c>
      <c r="W521" s="725"/>
      <c r="X521" s="725"/>
      <c r="Y521" s="726"/>
      <c r="Z521" s="572" t="s">
        <v>671</v>
      </c>
      <c r="AA521" s="630" t="s">
        <v>734</v>
      </c>
      <c r="AB521" s="726"/>
      <c r="AC521" s="52"/>
      <c r="AF521" s="573"/>
    </row>
    <row r="522" spans="1:32" ht="14.25" customHeight="1" thickTop="1" x14ac:dyDescent="0.2">
      <c r="A522" s="875" t="s">
        <v>800</v>
      </c>
      <c r="B522" s="630" t="s">
        <v>63</v>
      </c>
      <c r="C522" s="630" t="s">
        <v>102</v>
      </c>
      <c r="D522" s="630" t="s">
        <v>119</v>
      </c>
      <c r="E522" s="630" t="s">
        <v>181</v>
      </c>
      <c r="F522" s="630" t="s">
        <v>204</v>
      </c>
      <c r="G522" s="630" t="s">
        <v>239</v>
      </c>
      <c r="H522" s="630" t="s">
        <v>101</v>
      </c>
      <c r="I522" s="630" t="s">
        <v>264</v>
      </c>
      <c r="J522" s="630" t="s">
        <v>304</v>
      </c>
      <c r="K522" s="630" t="s">
        <v>365</v>
      </c>
      <c r="L522" s="630" t="s">
        <v>408</v>
      </c>
      <c r="M522" s="630" t="s">
        <v>424</v>
      </c>
      <c r="N522" s="573"/>
      <c r="O522" s="630" t="s">
        <v>437</v>
      </c>
      <c r="P522" s="630" t="s">
        <v>447</v>
      </c>
      <c r="Q522" s="630" t="s">
        <v>454</v>
      </c>
      <c r="R522" s="630" t="s">
        <v>459</v>
      </c>
      <c r="S522" s="630" t="s">
        <v>545</v>
      </c>
      <c r="T522" s="630" t="s">
        <v>556</v>
      </c>
      <c r="U522" s="630" t="s">
        <v>590</v>
      </c>
      <c r="V522" s="630" t="s">
        <v>613</v>
      </c>
      <c r="W522" s="630" t="s">
        <v>645</v>
      </c>
      <c r="X522" s="630" t="s">
        <v>663</v>
      </c>
      <c r="Y522" s="630" t="s">
        <v>667</v>
      </c>
      <c r="Z522" s="630" t="s">
        <v>671</v>
      </c>
      <c r="AA522" s="630" t="s">
        <v>734</v>
      </c>
      <c r="AB522" s="630" t="s">
        <v>786</v>
      </c>
      <c r="AC522" s="52"/>
      <c r="AF522" s="573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573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21.6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468.60000000000008</v>
      </c>
      <c r="E524" s="46">
        <f>IFERROR(Y89*1,"0")+IFERROR(Y90*1,"0")+IFERROR(Y91*1,"0")+IFERROR(Y95*1,"0")+IFERROR(Y96*1,"0")+IFERROR(Y97*1,"0")+IFERROR(Y98*1,"0")+IFERROR(Y99*1,"0")+IFERROR(Y100*1,"0")</f>
        <v>16.2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64.8</v>
      </c>
      <c r="G524" s="46">
        <f>IFERROR(Y132*1,"0")+IFERROR(Y133*1,"0")+IFERROR(Y137*1,"0")+IFERROR(Y138*1,"0")+IFERROR(Y142*1,"0")+IFERROR(Y143*1,"0")</f>
        <v>0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23.2</v>
      </c>
      <c r="L524" s="46">
        <f>IFERROR(Y256*1,"0")+IFERROR(Y257*1,"0")+IFERROR(Y258*1,"0")+IFERROR(Y259*1,"0")+IFERROR(Y260*1,"0")</f>
        <v>21.6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1880.3999999999999</v>
      </c>
      <c r="S524" s="46">
        <f>IFERROR(Y342*1,"0")+IFERROR(Y343*1,"0")+IFERROR(Y344*1,"0")</f>
        <v>0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465</v>
      </c>
      <c r="U524" s="46">
        <f>IFERROR(Y375*1,"0")+IFERROR(Y376*1,"0")+IFERROR(Y377*1,"0")+IFERROR(Y378*1,"0")+IFERROR(Y382*1,"0")+IFERROR(Y386*1,"0")+IFERROR(Y387*1,"0")+IFERROR(Y391*1,"0")</f>
        <v>0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36.96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21</v>
      </c>
      <c r="AB524" s="46">
        <f>IFERROR(Y511*1,"0")</f>
        <v>0</v>
      </c>
      <c r="AC524" s="52"/>
      <c r="AF524" s="573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2025-06-17T09:04:31Z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