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och\"/>
    </mc:Choice>
  </mc:AlternateContent>
  <xr:revisionPtr revIDLastSave="0" documentId="13_ncr:1_{98BEAD30-F182-4C8D-BC9C-33B361E8A9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Y367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Y311" i="1" s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Y277" i="1" s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Y269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Y242" i="1"/>
  <c r="P242" i="1"/>
  <c r="BO241" i="1"/>
  <c r="BM241" i="1"/>
  <c r="Y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8" i="1" s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8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Y190" i="1" s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Y179" i="1" s="1"/>
  <c r="P177" i="1"/>
  <c r="BP176" i="1"/>
  <c r="BO176" i="1"/>
  <c r="BN176" i="1"/>
  <c r="BM176" i="1"/>
  <c r="Z176" i="1"/>
  <c r="Y176" i="1"/>
  <c r="Y180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Y173" i="1" s="1"/>
  <c r="P165" i="1"/>
  <c r="BP164" i="1"/>
  <c r="BO164" i="1"/>
  <c r="BN164" i="1"/>
  <c r="BM164" i="1"/>
  <c r="Z164" i="1"/>
  <c r="Y164" i="1"/>
  <c r="Y174" i="1" s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G524" i="1" s="1"/>
  <c r="P132" i="1"/>
  <c r="X129" i="1"/>
  <c r="X128" i="1"/>
  <c r="BO127" i="1"/>
  <c r="BM127" i="1"/>
  <c r="Y127" i="1"/>
  <c r="Y129" i="1" s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Y123" i="1" s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F52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4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4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4" i="1" s="1"/>
  <c r="X23" i="1"/>
  <c r="X518" i="1" s="1"/>
  <c r="BO22" i="1"/>
  <c r="X516" i="1" s="1"/>
  <c r="BM22" i="1"/>
  <c r="X515" i="1" s="1"/>
  <c r="X517" i="1" s="1"/>
  <c r="Y22" i="1"/>
  <c r="B524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Y33" i="1"/>
  <c r="Y37" i="1"/>
  <c r="Y45" i="1"/>
  <c r="Y49" i="1"/>
  <c r="Y58" i="1"/>
  <c r="BP64" i="1"/>
  <c r="BN64" i="1"/>
  <c r="BP70" i="1"/>
  <c r="BN70" i="1"/>
  <c r="Z70" i="1"/>
  <c r="Y81" i="1"/>
  <c r="BP74" i="1"/>
  <c r="BN74" i="1"/>
  <c r="Z74" i="1"/>
  <c r="BP78" i="1"/>
  <c r="BN78" i="1"/>
  <c r="Z78" i="1"/>
  <c r="F9" i="1"/>
  <c r="J9" i="1"/>
  <c r="Y24" i="1"/>
  <c r="Z27" i="1"/>
  <c r="Z32" i="1" s="1"/>
  <c r="BN27" i="1"/>
  <c r="Z29" i="1"/>
  <c r="BN29" i="1"/>
  <c r="Z31" i="1"/>
  <c r="BN31" i="1"/>
  <c r="Z35" i="1"/>
  <c r="Z36" i="1" s="1"/>
  <c r="BN35" i="1"/>
  <c r="BP35" i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Y65" i="1"/>
  <c r="Z62" i="1"/>
  <c r="Z65" i="1" s="1"/>
  <c r="BN62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24" i="1"/>
  <c r="Y93" i="1"/>
  <c r="Y92" i="1"/>
  <c r="BP89" i="1"/>
  <c r="BN89" i="1"/>
  <c r="Z89" i="1"/>
  <c r="Z91" i="1"/>
  <c r="BN91" i="1"/>
  <c r="Z96" i="1"/>
  <c r="Z101" i="1" s="1"/>
  <c r="BN96" i="1"/>
  <c r="BP96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BP113" i="1"/>
  <c r="Z119" i="1"/>
  <c r="Z123" i="1" s="1"/>
  <c r="BN119" i="1"/>
  <c r="BP119" i="1"/>
  <c r="Z121" i="1"/>
  <c r="BN121" i="1"/>
  <c r="Z127" i="1"/>
  <c r="Z128" i="1" s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4" i="1"/>
  <c r="Y150" i="1"/>
  <c r="Z153" i="1"/>
  <c r="Z155" i="1" s="1"/>
  <c r="BN153" i="1"/>
  <c r="BP153" i="1"/>
  <c r="I524" i="1"/>
  <c r="Y162" i="1"/>
  <c r="Z165" i="1"/>
  <c r="Z173" i="1" s="1"/>
  <c r="BN165" i="1"/>
  <c r="BP165" i="1"/>
  <c r="Z167" i="1"/>
  <c r="BN167" i="1"/>
  <c r="Z169" i="1"/>
  <c r="BN169" i="1"/>
  <c r="Z171" i="1"/>
  <c r="BN171" i="1"/>
  <c r="Z177" i="1"/>
  <c r="Z179" i="1" s="1"/>
  <c r="BN177" i="1"/>
  <c r="BP177" i="1"/>
  <c r="J524" i="1"/>
  <c r="Z188" i="1"/>
  <c r="Z189" i="1" s="1"/>
  <c r="BN188" i="1"/>
  <c r="BP188" i="1"/>
  <c r="Y189" i="1"/>
  <c r="Z192" i="1"/>
  <c r="Z194" i="1" s="1"/>
  <c r="BN192" i="1"/>
  <c r="BP192" i="1"/>
  <c r="Y195" i="1"/>
  <c r="Z198" i="1"/>
  <c r="Z205" i="1" s="1"/>
  <c r="BN198" i="1"/>
  <c r="BP198" i="1"/>
  <c r="Z200" i="1"/>
  <c r="BN200" i="1"/>
  <c r="Z202" i="1"/>
  <c r="BN202" i="1"/>
  <c r="Z204" i="1"/>
  <c r="BN204" i="1"/>
  <c r="Z208" i="1"/>
  <c r="BN208" i="1"/>
  <c r="BP208" i="1"/>
  <c r="Z210" i="1"/>
  <c r="BN210" i="1"/>
  <c r="Z212" i="1"/>
  <c r="BN212" i="1"/>
  <c r="BP213" i="1"/>
  <c r="BN213" i="1"/>
  <c r="Z213" i="1"/>
  <c r="Y217" i="1"/>
  <c r="BP221" i="1"/>
  <c r="BN221" i="1"/>
  <c r="Z221" i="1"/>
  <c r="Z222" i="1" s="1"/>
  <c r="Y223" i="1"/>
  <c r="K524" i="1"/>
  <c r="Y233" i="1"/>
  <c r="BP226" i="1"/>
  <c r="BN226" i="1"/>
  <c r="Z226" i="1"/>
  <c r="BP230" i="1"/>
  <c r="BN230" i="1"/>
  <c r="Z230" i="1"/>
  <c r="Y244" i="1"/>
  <c r="BP241" i="1"/>
  <c r="BN241" i="1"/>
  <c r="Z241" i="1"/>
  <c r="Z243" i="1" s="1"/>
  <c r="Y253" i="1"/>
  <c r="BP250" i="1"/>
  <c r="BN250" i="1"/>
  <c r="Z250" i="1"/>
  <c r="BP259" i="1"/>
  <c r="BN259" i="1"/>
  <c r="Z259" i="1"/>
  <c r="BP274" i="1"/>
  <c r="BN274" i="1"/>
  <c r="Z274" i="1"/>
  <c r="Z276" i="1" s="1"/>
  <c r="BP297" i="1"/>
  <c r="BN297" i="1"/>
  <c r="Z297" i="1"/>
  <c r="BP305" i="1"/>
  <c r="BN305" i="1"/>
  <c r="Z305" i="1"/>
  <c r="BP309" i="1"/>
  <c r="BN309" i="1"/>
  <c r="Z309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BP336" i="1"/>
  <c r="BN336" i="1"/>
  <c r="Z336" i="1"/>
  <c r="Z338" i="1" s="1"/>
  <c r="S524" i="1"/>
  <c r="BP351" i="1"/>
  <c r="BN351" i="1"/>
  <c r="Z351" i="1"/>
  <c r="Z357" i="1" s="1"/>
  <c r="BP355" i="1"/>
  <c r="BN355" i="1"/>
  <c r="Z355" i="1"/>
  <c r="Z379" i="1"/>
  <c r="BP376" i="1"/>
  <c r="BN376" i="1"/>
  <c r="Z376" i="1"/>
  <c r="Y379" i="1"/>
  <c r="Y109" i="1"/>
  <c r="Y134" i="1"/>
  <c r="BP215" i="1"/>
  <c r="BN215" i="1"/>
  <c r="Z215" i="1"/>
  <c r="BP228" i="1"/>
  <c r="BN228" i="1"/>
  <c r="Z228" i="1"/>
  <c r="BP232" i="1"/>
  <c r="BN232" i="1"/>
  <c r="Z232" i="1"/>
  <c r="Y234" i="1"/>
  <c r="Y239" i="1"/>
  <c r="BP236" i="1"/>
  <c r="BN236" i="1"/>
  <c r="Z236" i="1"/>
  <c r="Z238" i="1" s="1"/>
  <c r="BP248" i="1"/>
  <c r="BN248" i="1"/>
  <c r="Z248" i="1"/>
  <c r="Z252" i="1" s="1"/>
  <c r="Y252" i="1"/>
  <c r="Z261" i="1"/>
  <c r="BP257" i="1"/>
  <c r="BN257" i="1"/>
  <c r="Z257" i="1"/>
  <c r="Y261" i="1"/>
  <c r="BP266" i="1"/>
  <c r="BN266" i="1"/>
  <c r="Z266" i="1"/>
  <c r="Z269" i="1" s="1"/>
  <c r="BP295" i="1"/>
  <c r="BN295" i="1"/>
  <c r="Z295" i="1"/>
  <c r="Z300" i="1" s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Z332" i="1"/>
  <c r="BP330" i="1"/>
  <c r="BN330" i="1"/>
  <c r="Z330" i="1"/>
  <c r="Z345" i="1"/>
  <c r="BP343" i="1"/>
  <c r="BN343" i="1"/>
  <c r="Z343" i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Z367" i="1" s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Z425" i="1" s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W524" i="1"/>
  <c r="L524" i="1"/>
  <c r="Y262" i="1"/>
  <c r="M524" i="1"/>
  <c r="Y270" i="1"/>
  <c r="Y282" i="1"/>
  <c r="Y291" i="1"/>
  <c r="R524" i="1"/>
  <c r="Y300" i="1"/>
  <c r="Y346" i="1"/>
  <c r="T524" i="1"/>
  <c r="Y358" i="1"/>
  <c r="U524" i="1"/>
  <c r="Y380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310" i="1" l="1"/>
  <c r="Z324" i="1"/>
  <c r="Z318" i="1"/>
  <c r="Z217" i="1"/>
  <c r="Z92" i="1"/>
  <c r="Z58" i="1"/>
  <c r="Y516" i="1"/>
  <c r="Z453" i="1"/>
  <c r="Z490" i="1"/>
  <c r="Z469" i="1"/>
  <c r="Z407" i="1"/>
  <c r="Z233" i="1"/>
  <c r="Y514" i="1"/>
  <c r="Z80" i="1"/>
  <c r="Z519" i="1" s="1"/>
  <c r="Y518" i="1"/>
  <c r="Y515" i="1"/>
  <c r="Y517" i="1" s="1"/>
</calcChain>
</file>

<file path=xl/sharedStrings.xml><?xml version="1.0" encoding="utf-8"?>
<sst xmlns="http://schemas.openxmlformats.org/spreadsheetml/2006/main" count="2310" uniqueCount="817">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</sst>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4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45827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Четверг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1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 t="s">
        <v>19</v>
      </c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20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21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22</v>
      </c>
      <c r="Q10" s="764"/>
      <c r="R10" s="765"/>
      <c r="U10" s="24" t="s">
        <v>23</v>
      </c>
      <c r="V10" s="622" t="s">
        <v>24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04"/>
      <c r="R11" s="705"/>
      <c r="U11" s="24" t="s">
        <v>27</v>
      </c>
      <c r="V11" s="850" t="s">
        <v>28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35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36</v>
      </c>
      <c r="B17" s="616" t="s">
        <v>37</v>
      </c>
      <c r="C17" s="729" t="s">
        <v>38</v>
      </c>
      <c r="D17" s="616" t="s">
        <v>39</v>
      </c>
      <c r="E17" s="684"/>
      <c r="F17" s="616" t="s">
        <v>40</v>
      </c>
      <c r="G17" s="616" t="s">
        <v>41</v>
      </c>
      <c r="H17" s="616" t="s">
        <v>42</v>
      </c>
      <c r="I17" s="616" t="s">
        <v>43</v>
      </c>
      <c r="J17" s="616" t="s">
        <v>44</v>
      </c>
      <c r="K17" s="616" t="s">
        <v>45</v>
      </c>
      <c r="L17" s="616" t="s">
        <v>46</v>
      </c>
      <c r="M17" s="616" t="s">
        <v>47</v>
      </c>
      <c r="N17" s="616" t="s">
        <v>48</v>
      </c>
      <c r="O17" s="616" t="s">
        <v>49</v>
      </c>
      <c r="P17" s="616" t="s">
        <v>50</v>
      </c>
      <c r="Q17" s="683"/>
      <c r="R17" s="683"/>
      <c r="S17" s="683"/>
      <c r="T17" s="684"/>
      <c r="U17" s="909" t="s">
        <v>51</v>
      </c>
      <c r="V17" s="586"/>
      <c r="W17" s="616" t="s">
        <v>52</v>
      </c>
      <c r="X17" s="616" t="s">
        <v>53</v>
      </c>
      <c r="Y17" s="907" t="s">
        <v>54</v>
      </c>
      <c r="Z17" s="827" t="s">
        <v>55</v>
      </c>
      <c r="AA17" s="807" t="s">
        <v>56</v>
      </c>
      <c r="AB17" s="807" t="s">
        <v>57</v>
      </c>
      <c r="AC17" s="807" t="s">
        <v>58</v>
      </c>
      <c r="AD17" s="807" t="s">
        <v>59</v>
      </c>
      <c r="AE17" s="877"/>
      <c r="AF17" s="878"/>
      <c r="AG17" s="66"/>
      <c r="BD17" s="65" t="s">
        <v>60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61</v>
      </c>
      <c r="V18" s="67" t="s">
        <v>62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63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63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64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24" t="s">
        <v>69</v>
      </c>
      <c r="Q22" s="580"/>
      <c r="R22" s="580"/>
      <c r="S22" s="580"/>
      <c r="T22" s="581"/>
      <c r="U22" s="34"/>
      <c r="V22" s="34"/>
      <c r="W22" s="35" t="s">
        <v>70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72</v>
      </c>
      <c r="Q23" s="594"/>
      <c r="R23" s="594"/>
      <c r="S23" s="594"/>
      <c r="T23" s="594"/>
      <c r="U23" s="594"/>
      <c r="V23" s="595"/>
      <c r="W23" s="37" t="s">
        <v>73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72</v>
      </c>
      <c r="Q24" s="594"/>
      <c r="R24" s="594"/>
      <c r="S24" s="594"/>
      <c r="T24" s="594"/>
      <c r="U24" s="594"/>
      <c r="V24" s="595"/>
      <c r="W24" s="37" t="s">
        <v>70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74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70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70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70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70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70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70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72</v>
      </c>
      <c r="Q32" s="594"/>
      <c r="R32" s="594"/>
      <c r="S32" s="594"/>
      <c r="T32" s="594"/>
      <c r="U32" s="594"/>
      <c r="V32" s="595"/>
      <c r="W32" s="37" t="s">
        <v>73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72</v>
      </c>
      <c r="Q33" s="594"/>
      <c r="R33" s="594"/>
      <c r="S33" s="594"/>
      <c r="T33" s="594"/>
      <c r="U33" s="594"/>
      <c r="V33" s="595"/>
      <c r="W33" s="37" t="s">
        <v>70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95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70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72</v>
      </c>
      <c r="Q36" s="594"/>
      <c r="R36" s="594"/>
      <c r="S36" s="594"/>
      <c r="T36" s="594"/>
      <c r="U36" s="594"/>
      <c r="V36" s="595"/>
      <c r="W36" s="37" t="s">
        <v>73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72</v>
      </c>
      <c r="Q37" s="594"/>
      <c r="R37" s="594"/>
      <c r="S37" s="594"/>
      <c r="T37" s="594"/>
      <c r="U37" s="594"/>
      <c r="V37" s="595"/>
      <c r="W37" s="37" t="s">
        <v>70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101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102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103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70</v>
      </c>
      <c r="X41" s="575">
        <v>0</v>
      </c>
      <c r="Y41" s="576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4301011565</v>
      </c>
      <c r="D42" s="582">
        <v>4680115882539</v>
      </c>
      <c r="E42" s="583"/>
      <c r="F42" s="574">
        <v>0.37</v>
      </c>
      <c r="G42" s="32">
        <v>10</v>
      </c>
      <c r="H42" s="574">
        <v>3.7</v>
      </c>
      <c r="I42" s="574">
        <v>3.91</v>
      </c>
      <c r="J42" s="32">
        <v>132</v>
      </c>
      <c r="K42" s="32" t="s">
        <v>111</v>
      </c>
      <c r="L42" s="32"/>
      <c r="M42" s="33" t="s">
        <v>78</v>
      </c>
      <c r="N42" s="33"/>
      <c r="O42" s="32">
        <v>50</v>
      </c>
      <c r="P42" s="66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0"/>
      <c r="R42" s="580"/>
      <c r="S42" s="580"/>
      <c r="T42" s="581"/>
      <c r="U42" s="34"/>
      <c r="V42" s="34"/>
      <c r="W42" s="35" t="s">
        <v>70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82">
        <v>4607091385687</v>
      </c>
      <c r="E43" s="583"/>
      <c r="F43" s="574">
        <v>0.4</v>
      </c>
      <c r="G43" s="32">
        <v>10</v>
      </c>
      <c r="H43" s="574">
        <v>4</v>
      </c>
      <c r="I43" s="574">
        <v>4.21</v>
      </c>
      <c r="J43" s="32">
        <v>132</v>
      </c>
      <c r="K43" s="32" t="s">
        <v>111</v>
      </c>
      <c r="L43" s="32" t="s">
        <v>114</v>
      </c>
      <c r="M43" s="33" t="s">
        <v>78</v>
      </c>
      <c r="N43" s="33"/>
      <c r="O43" s="32">
        <v>50</v>
      </c>
      <c r="P43" s="7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0"/>
      <c r="R43" s="580"/>
      <c r="S43" s="580"/>
      <c r="T43" s="581"/>
      <c r="U43" s="34"/>
      <c r="V43" s="34"/>
      <c r="W43" s="35" t="s">
        <v>70</v>
      </c>
      <c r="X43" s="575">
        <v>80</v>
      </c>
      <c r="Y43" s="576">
        <f>IFERROR(IF(X43="",0,CEILING((X43/$H43),1)*$H43),"")</f>
        <v>80</v>
      </c>
      <c r="Z43" s="36">
        <f>IFERROR(IF(Y43=0,"",ROUNDUP(Y43/H43,0)*0.00902),"")</f>
        <v>0.1804</v>
      </c>
      <c r="AA43" s="56"/>
      <c r="AB43" s="57"/>
      <c r="AC43" s="89" t="s">
        <v>108</v>
      </c>
      <c r="AG43" s="64"/>
      <c r="AJ43" s="68" t="s">
        <v>115</v>
      </c>
      <c r="AK43" s="68">
        <v>48</v>
      </c>
      <c r="BB43" s="90" t="s">
        <v>1</v>
      </c>
      <c r="BM43" s="64">
        <f>IFERROR(X43*I43/H43,"0")</f>
        <v>84.2</v>
      </c>
      <c r="BN43" s="64">
        <f>IFERROR(Y43*I43/H43,"0")</f>
        <v>84.2</v>
      </c>
      <c r="BO43" s="64">
        <f>IFERROR(1/J43*(X43/H43),"0")</f>
        <v>0.15151515151515152</v>
      </c>
      <c r="BP43" s="64">
        <f>IFERROR(1/J43*(Y43/H43),"0")</f>
        <v>0.15151515151515152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72</v>
      </c>
      <c r="Q44" s="594"/>
      <c r="R44" s="594"/>
      <c r="S44" s="594"/>
      <c r="T44" s="594"/>
      <c r="U44" s="594"/>
      <c r="V44" s="595"/>
      <c r="W44" s="37" t="s">
        <v>73</v>
      </c>
      <c r="X44" s="577">
        <f>IFERROR(X41/H41,"0")+IFERROR(X42/H42,"0")+IFERROR(X43/H43,"0")</f>
        <v>20</v>
      </c>
      <c r="Y44" s="577">
        <f>IFERROR(Y41/H41,"0")+IFERROR(Y42/H42,"0")+IFERROR(Y43/H43,"0")</f>
        <v>20</v>
      </c>
      <c r="Z44" s="577">
        <f>IFERROR(IF(Z41="",0,Z41),"0")+IFERROR(IF(Z42="",0,Z42),"0")+IFERROR(IF(Z43="",0,Z43),"0")</f>
        <v>0.1804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72</v>
      </c>
      <c r="Q45" s="594"/>
      <c r="R45" s="594"/>
      <c r="S45" s="594"/>
      <c r="T45" s="594"/>
      <c r="U45" s="594"/>
      <c r="V45" s="595"/>
      <c r="W45" s="37" t="s">
        <v>70</v>
      </c>
      <c r="X45" s="577">
        <f>IFERROR(SUM(X41:X43),"0")</f>
        <v>80</v>
      </c>
      <c r="Y45" s="577">
        <f>IFERROR(SUM(Y41:Y43),"0")</f>
        <v>80</v>
      </c>
      <c r="Z45" s="37"/>
      <c r="AA45" s="578"/>
      <c r="AB45" s="578"/>
      <c r="AC45" s="578"/>
    </row>
    <row r="46" spans="1:68" ht="14.25" customHeight="1" x14ac:dyDescent="0.25">
      <c r="A46" s="587" t="s">
        <v>74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70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72</v>
      </c>
      <c r="Q48" s="594"/>
      <c r="R48" s="594"/>
      <c r="S48" s="594"/>
      <c r="T48" s="594"/>
      <c r="U48" s="594"/>
      <c r="V48" s="595"/>
      <c r="W48" s="37" t="s">
        <v>73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72</v>
      </c>
      <c r="Q49" s="594"/>
      <c r="R49" s="594"/>
      <c r="S49" s="594"/>
      <c r="T49" s="594"/>
      <c r="U49" s="594"/>
      <c r="V49" s="595"/>
      <c r="W49" s="37" t="s">
        <v>70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119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103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70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70</v>
      </c>
      <c r="X53" s="575">
        <v>0</v>
      </c>
      <c r="Y53" s="576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70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70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70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70</v>
      </c>
      <c r="X57" s="575">
        <v>135</v>
      </c>
      <c r="Y57" s="576">
        <f t="shared" si="6"/>
        <v>135</v>
      </c>
      <c r="Z57" s="36">
        <f>IFERROR(IF(Y57=0,"",ROUNDUP(Y57/H57,0)*0.00902),"")</f>
        <v>0.27060000000000001</v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141.30000000000001</v>
      </c>
      <c r="BN57" s="64">
        <f t="shared" si="8"/>
        <v>141.30000000000001</v>
      </c>
      <c r="BO57" s="64">
        <f t="shared" si="9"/>
        <v>0.22727272727272729</v>
      </c>
      <c r="BP57" s="64">
        <f t="shared" si="10"/>
        <v>0.22727272727272729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72</v>
      </c>
      <c r="Q58" s="594"/>
      <c r="R58" s="594"/>
      <c r="S58" s="594"/>
      <c r="T58" s="594"/>
      <c r="U58" s="594"/>
      <c r="V58" s="595"/>
      <c r="W58" s="37" t="s">
        <v>73</v>
      </c>
      <c r="X58" s="577">
        <f>IFERROR(X52/H52,"0")+IFERROR(X53/H53,"0")+IFERROR(X54/H54,"0")+IFERROR(X55/H55,"0")+IFERROR(X56/H56,"0")+IFERROR(X57/H57,"0")</f>
        <v>30</v>
      </c>
      <c r="Y58" s="577">
        <f>IFERROR(Y52/H52,"0")+IFERROR(Y53/H53,"0")+IFERROR(Y54/H54,"0")+IFERROR(Y55/H55,"0")+IFERROR(Y56/H56,"0")+IFERROR(Y57/H57,"0")</f>
        <v>30</v>
      </c>
      <c r="Z58" s="577">
        <f>IFERROR(IF(Z52="",0,Z52),"0")+IFERROR(IF(Z53="",0,Z53),"0")+IFERROR(IF(Z54="",0,Z54),"0")+IFERROR(IF(Z55="",0,Z55),"0")+IFERROR(IF(Z56="",0,Z56),"0")+IFERROR(IF(Z57="",0,Z57),"0")</f>
        <v>0.27060000000000001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72</v>
      </c>
      <c r="Q59" s="594"/>
      <c r="R59" s="594"/>
      <c r="S59" s="594"/>
      <c r="T59" s="594"/>
      <c r="U59" s="594"/>
      <c r="V59" s="595"/>
      <c r="W59" s="37" t="s">
        <v>70</v>
      </c>
      <c r="X59" s="577">
        <f>IFERROR(SUM(X52:X57),"0")</f>
        <v>135</v>
      </c>
      <c r="Y59" s="577">
        <f>IFERROR(SUM(Y52:Y57),"0")</f>
        <v>135</v>
      </c>
      <c r="Z59" s="37"/>
      <c r="AA59" s="578"/>
      <c r="AB59" s="578"/>
      <c r="AC59" s="578"/>
    </row>
    <row r="60" spans="1:68" ht="14.25" customHeight="1" x14ac:dyDescent="0.25">
      <c r="A60" s="587" t="s">
        <v>139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70</v>
      </c>
      <c r="X61" s="575">
        <v>400</v>
      </c>
      <c r="Y61" s="576">
        <f>IFERROR(IF(X61="",0,CEILING((X61/$H61),1)*$H61),"")</f>
        <v>410.40000000000003</v>
      </c>
      <c r="Z61" s="36">
        <f>IFERROR(IF(Y61=0,"",ROUNDUP(Y61/H61,0)*0.01898),"")</f>
        <v>0.72123999999999999</v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416.11111111111109</v>
      </c>
      <c r="BN61" s="64">
        <f>IFERROR(Y61*I61/H61,"0")</f>
        <v>426.92999999999995</v>
      </c>
      <c r="BO61" s="64">
        <f>IFERROR(1/J61*(X61/H61),"0")</f>
        <v>0.57870370370370372</v>
      </c>
      <c r="BP61" s="64">
        <f>IFERROR(1/J61*(Y61/H61),"0")</f>
        <v>0.59375</v>
      </c>
    </row>
    <row r="62" spans="1:68" ht="27" customHeight="1" x14ac:dyDescent="0.25">
      <c r="A62" s="54" t="s">
        <v>143</v>
      </c>
      <c r="B62" s="54" t="s">
        <v>144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70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146</v>
      </c>
      <c r="B63" s="54" t="s">
        <v>147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70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148</v>
      </c>
      <c r="B64" s="54" t="s">
        <v>149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70</v>
      </c>
      <c r="X64" s="575">
        <v>32</v>
      </c>
      <c r="Y64" s="576">
        <f>IFERROR(IF(X64="",0,CEILING((X64/$H64),1)*$H64),"")</f>
        <v>32.400000000000006</v>
      </c>
      <c r="Z64" s="36">
        <f>IFERROR(IF(Y64=0,"",ROUNDUP(Y64/H64,0)*0.00651),"")</f>
        <v>7.8119999999999995E-2</v>
      </c>
      <c r="AA64" s="56"/>
      <c r="AB64" s="57"/>
      <c r="AC64" s="111" t="s">
        <v>142</v>
      </c>
      <c r="AG64" s="64"/>
      <c r="AJ64" s="68" t="s">
        <v>127</v>
      </c>
      <c r="AK64" s="68">
        <v>491.4</v>
      </c>
      <c r="BB64" s="112" t="s">
        <v>1</v>
      </c>
      <c r="BM64" s="64">
        <f>IFERROR(X64*I64/H64,"0")</f>
        <v>34.133333333333333</v>
      </c>
      <c r="BN64" s="64">
        <f>IFERROR(Y64*I64/H64,"0")</f>
        <v>34.56</v>
      </c>
      <c r="BO64" s="64">
        <f>IFERROR(1/J64*(X64/H64),"0")</f>
        <v>6.5120065120065115E-2</v>
      </c>
      <c r="BP64" s="64">
        <f>IFERROR(1/J64*(Y64/H64),"0")</f>
        <v>6.593406593406595E-2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72</v>
      </c>
      <c r="Q65" s="594"/>
      <c r="R65" s="594"/>
      <c r="S65" s="594"/>
      <c r="T65" s="594"/>
      <c r="U65" s="594"/>
      <c r="V65" s="595"/>
      <c r="W65" s="37" t="s">
        <v>73</v>
      </c>
      <c r="X65" s="577">
        <f>IFERROR(X61/H61,"0")+IFERROR(X62/H62,"0")+IFERROR(X63/H63,"0")+IFERROR(X64/H64,"0")</f>
        <v>48.888888888888886</v>
      </c>
      <c r="Y65" s="577">
        <f>IFERROR(Y61/H61,"0")+IFERROR(Y62/H62,"0")+IFERROR(Y63/H63,"0")+IFERROR(Y64/H64,"0")</f>
        <v>50</v>
      </c>
      <c r="Z65" s="577">
        <f>IFERROR(IF(Z61="",0,Z61),"0")+IFERROR(IF(Z62="",0,Z62),"0")+IFERROR(IF(Z63="",0,Z63),"0")+IFERROR(IF(Z64="",0,Z64),"0")</f>
        <v>0.79935999999999996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72</v>
      </c>
      <c r="Q66" s="594"/>
      <c r="R66" s="594"/>
      <c r="S66" s="594"/>
      <c r="T66" s="594"/>
      <c r="U66" s="594"/>
      <c r="V66" s="595"/>
      <c r="W66" s="37" t="s">
        <v>70</v>
      </c>
      <c r="X66" s="577">
        <f>IFERROR(SUM(X61:X64),"0")</f>
        <v>432</v>
      </c>
      <c r="Y66" s="577">
        <f>IFERROR(SUM(Y61:Y64),"0")</f>
        <v>442.80000000000007</v>
      </c>
      <c r="Z66" s="37"/>
      <c r="AA66" s="578"/>
      <c r="AB66" s="578"/>
      <c r="AC66" s="578"/>
    </row>
    <row r="67" spans="1:68" ht="14.25" customHeight="1" x14ac:dyDescent="0.25">
      <c r="A67" s="587" t="s">
        <v>64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150</v>
      </c>
      <c r="B68" s="54" t="s">
        <v>151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70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70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156</v>
      </c>
      <c r="B70" s="54" t="s">
        <v>157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70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72</v>
      </c>
      <c r="Q71" s="594"/>
      <c r="R71" s="594"/>
      <c r="S71" s="594"/>
      <c r="T71" s="594"/>
      <c r="U71" s="594"/>
      <c r="V71" s="595"/>
      <c r="W71" s="37" t="s">
        <v>73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72</v>
      </c>
      <c r="Q72" s="594"/>
      <c r="R72" s="594"/>
      <c r="S72" s="594"/>
      <c r="T72" s="594"/>
      <c r="U72" s="594"/>
      <c r="V72" s="595"/>
      <c r="W72" s="37" t="s">
        <v>70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74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159</v>
      </c>
      <c r="B74" s="54" t="s">
        <v>160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70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162</v>
      </c>
      <c r="B75" s="54" t="s">
        <v>163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70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165</v>
      </c>
      <c r="B76" s="54" t="s">
        <v>166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70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168</v>
      </c>
      <c r="B77" s="54" t="s">
        <v>169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70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170</v>
      </c>
      <c r="B78" s="54" t="s">
        <v>171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70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172</v>
      </c>
      <c r="B79" s="54" t="s">
        <v>173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70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72</v>
      </c>
      <c r="Q80" s="594"/>
      <c r="R80" s="594"/>
      <c r="S80" s="594"/>
      <c r="T80" s="594"/>
      <c r="U80" s="594"/>
      <c r="V80" s="595"/>
      <c r="W80" s="37" t="s">
        <v>73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72</v>
      </c>
      <c r="Q81" s="594"/>
      <c r="R81" s="594"/>
      <c r="S81" s="594"/>
      <c r="T81" s="594"/>
      <c r="U81" s="594"/>
      <c r="V81" s="595"/>
      <c r="W81" s="37" t="s">
        <v>70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174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175</v>
      </c>
      <c r="B83" s="54" t="s">
        <v>176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70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178</v>
      </c>
      <c r="B84" s="54" t="s">
        <v>179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70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72</v>
      </c>
      <c r="Q85" s="594"/>
      <c r="R85" s="594"/>
      <c r="S85" s="594"/>
      <c r="T85" s="594"/>
      <c r="U85" s="594"/>
      <c r="V85" s="595"/>
      <c r="W85" s="37" t="s">
        <v>73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72</v>
      </c>
      <c r="Q86" s="594"/>
      <c r="R86" s="594"/>
      <c r="S86" s="594"/>
      <c r="T86" s="594"/>
      <c r="U86" s="594"/>
      <c r="V86" s="595"/>
      <c r="W86" s="37" t="s">
        <v>70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181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103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182</v>
      </c>
      <c r="B89" s="54" t="s">
        <v>183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70</v>
      </c>
      <c r="X89" s="575">
        <v>0</v>
      </c>
      <c r="Y89" s="576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185</v>
      </c>
      <c r="B90" s="54" t="s">
        <v>186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70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111</v>
      </c>
      <c r="L91" s="32" t="s">
        <v>114</v>
      </c>
      <c r="M91" s="33" t="s">
        <v>93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70</v>
      </c>
      <c r="X91" s="575">
        <v>131</v>
      </c>
      <c r="Y91" s="576">
        <f>IFERROR(IF(X91="",0,CEILING((X91/$H91),1)*$H91),"")</f>
        <v>135</v>
      </c>
      <c r="Z91" s="36">
        <f>IFERROR(IF(Y91=0,"",ROUNDUP(Y91/H91,0)*0.00902),"")</f>
        <v>0.27060000000000001</v>
      </c>
      <c r="AA91" s="56"/>
      <c r="AB91" s="57"/>
      <c r="AC91" s="139" t="s">
        <v>184</v>
      </c>
      <c r="AG91" s="64"/>
      <c r="AJ91" s="68" t="s">
        <v>115</v>
      </c>
      <c r="AK91" s="68">
        <v>54</v>
      </c>
      <c r="BB91" s="140" t="s">
        <v>1</v>
      </c>
      <c r="BM91" s="64">
        <f>IFERROR(X91*I91/H91,"0")</f>
        <v>137.11333333333334</v>
      </c>
      <c r="BN91" s="64">
        <f>IFERROR(Y91*I91/H91,"0")</f>
        <v>141.30000000000001</v>
      </c>
      <c r="BO91" s="64">
        <f>IFERROR(1/J91*(X91/H91),"0")</f>
        <v>0.22053872053872053</v>
      </c>
      <c r="BP91" s="64">
        <f>IFERROR(1/J91*(Y91/H91),"0")</f>
        <v>0.22727272727272729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72</v>
      </c>
      <c r="Q92" s="594"/>
      <c r="R92" s="594"/>
      <c r="S92" s="594"/>
      <c r="T92" s="594"/>
      <c r="U92" s="594"/>
      <c r="V92" s="595"/>
      <c r="W92" s="37" t="s">
        <v>73</v>
      </c>
      <c r="X92" s="577">
        <f>IFERROR(X89/H89,"0")+IFERROR(X90/H90,"0")+IFERROR(X91/H91,"0")</f>
        <v>29.111111111111111</v>
      </c>
      <c r="Y92" s="577">
        <f>IFERROR(Y89/H89,"0")+IFERROR(Y90/H90,"0")+IFERROR(Y91/H91,"0")</f>
        <v>30</v>
      </c>
      <c r="Z92" s="577">
        <f>IFERROR(IF(Z89="",0,Z89),"0")+IFERROR(IF(Z90="",0,Z90),"0")+IFERROR(IF(Z91="",0,Z91),"0")</f>
        <v>0.27060000000000001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72</v>
      </c>
      <c r="Q93" s="594"/>
      <c r="R93" s="594"/>
      <c r="S93" s="594"/>
      <c r="T93" s="594"/>
      <c r="U93" s="594"/>
      <c r="V93" s="595"/>
      <c r="W93" s="37" t="s">
        <v>70</v>
      </c>
      <c r="X93" s="577">
        <f>IFERROR(SUM(X89:X91),"0")</f>
        <v>131</v>
      </c>
      <c r="Y93" s="577">
        <f>IFERROR(SUM(Y89:Y91),"0")</f>
        <v>135</v>
      </c>
      <c r="Z93" s="37"/>
      <c r="AA93" s="578"/>
      <c r="AB93" s="578"/>
      <c r="AC93" s="578"/>
    </row>
    <row r="94" spans="1:68" ht="14.25" customHeight="1" x14ac:dyDescent="0.25">
      <c r="A94" s="587" t="s">
        <v>74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189</v>
      </c>
      <c r="B95" s="54" t="s">
        <v>190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52" t="s">
        <v>191</v>
      </c>
      <c r="Q95" s="580"/>
      <c r="R95" s="580"/>
      <c r="S95" s="580"/>
      <c r="T95" s="581"/>
      <c r="U95" s="34"/>
      <c r="V95" s="34"/>
      <c r="W95" s="35" t="s">
        <v>70</v>
      </c>
      <c r="X95" s="575">
        <v>24</v>
      </c>
      <c r="Y95" s="576">
        <f t="shared" ref="Y95:Y100" si="16">IFERROR(IF(X95="",0,CEILING((X95/$H95),1)*$H95),"")</f>
        <v>24.299999999999997</v>
      </c>
      <c r="Z95" s="36">
        <f>IFERROR(IF(Y95=0,"",ROUNDUP(Y95/H95,0)*0.01898),"")</f>
        <v>5.6940000000000004E-2</v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25.537777777777777</v>
      </c>
      <c r="BN95" s="64">
        <f t="shared" ref="BN95:BN100" si="18">IFERROR(Y95*I95/H95,"0")</f>
        <v>25.856999999999996</v>
      </c>
      <c r="BO95" s="64">
        <f t="shared" ref="BO95:BO100" si="19">IFERROR(1/J95*(X95/H95),"0")</f>
        <v>4.6296296296296301E-2</v>
      </c>
      <c r="BP95" s="64">
        <f t="shared" ref="BP95:BP100" si="20">IFERROR(1/J95*(Y95/H95),"0")</f>
        <v>4.6875E-2</v>
      </c>
    </row>
    <row r="96" spans="1:68" ht="16.5" customHeight="1" x14ac:dyDescent="0.25">
      <c r="A96" s="54" t="s">
        <v>189</v>
      </c>
      <c r="B96" s="54" t="s">
        <v>193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70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70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197</v>
      </c>
      <c r="B98" s="54" t="s">
        <v>198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70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70</v>
      </c>
      <c r="X99" s="575">
        <v>101</v>
      </c>
      <c r="Y99" s="576">
        <f t="shared" si="16"/>
        <v>102.60000000000001</v>
      </c>
      <c r="Z99" s="36">
        <f>IFERROR(IF(Y99=0,"",ROUNDUP(Y99/H99,0)*0.00651),"")</f>
        <v>0.24738000000000002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110.42666666666665</v>
      </c>
      <c r="BN99" s="64">
        <f t="shared" si="18"/>
        <v>112.176</v>
      </c>
      <c r="BO99" s="64">
        <f t="shared" si="19"/>
        <v>0.20553520553520555</v>
      </c>
      <c r="BP99" s="64">
        <f t="shared" si="20"/>
        <v>0.2087912087912088</v>
      </c>
    </row>
    <row r="100" spans="1:68" ht="16.5" customHeight="1" x14ac:dyDescent="0.25">
      <c r="A100" s="54" t="s">
        <v>201</v>
      </c>
      <c r="B100" s="54" t="s">
        <v>202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70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72</v>
      </c>
      <c r="Q101" s="594"/>
      <c r="R101" s="594"/>
      <c r="S101" s="594"/>
      <c r="T101" s="594"/>
      <c r="U101" s="594"/>
      <c r="V101" s="595"/>
      <c r="W101" s="37" t="s">
        <v>73</v>
      </c>
      <c r="X101" s="577">
        <f>IFERROR(X95/H95,"0")+IFERROR(X96/H96,"0")+IFERROR(X97/H97,"0")+IFERROR(X98/H98,"0")+IFERROR(X99/H99,"0")+IFERROR(X100/H100,"0")</f>
        <v>40.370370370370367</v>
      </c>
      <c r="Y101" s="577">
        <f>IFERROR(Y95/H95,"0")+IFERROR(Y96/H96,"0")+IFERROR(Y97/H97,"0")+IFERROR(Y98/H98,"0")+IFERROR(Y99/H99,"0")+IFERROR(Y100/H100,"0")</f>
        <v>41</v>
      </c>
      <c r="Z101" s="577">
        <f>IFERROR(IF(Z95="",0,Z95),"0")+IFERROR(IF(Z96="",0,Z96),"0")+IFERROR(IF(Z97="",0,Z97),"0")+IFERROR(IF(Z98="",0,Z98),"0")+IFERROR(IF(Z99="",0,Z99),"0")+IFERROR(IF(Z100="",0,Z100),"0")</f>
        <v>0.30432000000000003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72</v>
      </c>
      <c r="Q102" s="594"/>
      <c r="R102" s="594"/>
      <c r="S102" s="594"/>
      <c r="T102" s="594"/>
      <c r="U102" s="594"/>
      <c r="V102" s="595"/>
      <c r="W102" s="37" t="s">
        <v>70</v>
      </c>
      <c r="X102" s="577">
        <f>IFERROR(SUM(X95:X100),"0")</f>
        <v>125</v>
      </c>
      <c r="Y102" s="577">
        <f>IFERROR(SUM(Y95:Y100),"0")</f>
        <v>126.9</v>
      </c>
      <c r="Z102" s="37"/>
      <c r="AA102" s="578"/>
      <c r="AB102" s="578"/>
      <c r="AC102" s="578"/>
    </row>
    <row r="103" spans="1:68" ht="16.5" customHeight="1" x14ac:dyDescent="0.25">
      <c r="A103" s="635" t="s">
        <v>204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103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205</v>
      </c>
      <c r="B105" s="54" t="s">
        <v>206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70</v>
      </c>
      <c r="X105" s="575">
        <v>0</v>
      </c>
      <c r="Y105" s="576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111</v>
      </c>
      <c r="L106" s="32" t="s">
        <v>114</v>
      </c>
      <c r="M106" s="33" t="s">
        <v>78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70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 t="s">
        <v>115</v>
      </c>
      <c r="AK106" s="68">
        <v>45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70</v>
      </c>
      <c r="X107" s="575">
        <v>90</v>
      </c>
      <c r="Y107" s="576">
        <f>IFERROR(IF(X107="",0,CEILING((X107/$H107),1)*$H107),"")</f>
        <v>90</v>
      </c>
      <c r="Z107" s="36">
        <f>IFERROR(IF(Y107=0,"",ROUNDUP(Y107/H107,0)*0.00902),"")</f>
        <v>0.1804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94.199999999999989</v>
      </c>
      <c r="BN107" s="64">
        <f>IFERROR(Y107*I107/H107,"0")</f>
        <v>94.199999999999989</v>
      </c>
      <c r="BO107" s="64">
        <f>IFERROR(1/J107*(X107/H107),"0")</f>
        <v>0.15151515151515152</v>
      </c>
      <c r="BP107" s="64">
        <f>IFERROR(1/J107*(Y107/H107),"0")</f>
        <v>0.15151515151515152</v>
      </c>
    </row>
    <row r="108" spans="1:68" ht="16.5" customHeight="1" x14ac:dyDescent="0.25">
      <c r="A108" s="54" t="s">
        <v>212</v>
      </c>
      <c r="B108" s="54" t="s">
        <v>213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70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72</v>
      </c>
      <c r="Q109" s="594"/>
      <c r="R109" s="594"/>
      <c r="S109" s="594"/>
      <c r="T109" s="594"/>
      <c r="U109" s="594"/>
      <c r="V109" s="595"/>
      <c r="W109" s="37" t="s">
        <v>73</v>
      </c>
      <c r="X109" s="577">
        <f>IFERROR(X105/H105,"0")+IFERROR(X106/H106,"0")+IFERROR(X107/H107,"0")+IFERROR(X108/H108,"0")</f>
        <v>20</v>
      </c>
      <c r="Y109" s="577">
        <f>IFERROR(Y105/H105,"0")+IFERROR(Y106/H106,"0")+IFERROR(Y107/H107,"0")+IFERROR(Y108/H108,"0")</f>
        <v>20</v>
      </c>
      <c r="Z109" s="577">
        <f>IFERROR(IF(Z105="",0,Z105),"0")+IFERROR(IF(Z106="",0,Z106),"0")+IFERROR(IF(Z107="",0,Z107),"0")+IFERROR(IF(Z108="",0,Z108),"0")</f>
        <v>0.1804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72</v>
      </c>
      <c r="Q110" s="594"/>
      <c r="R110" s="594"/>
      <c r="S110" s="594"/>
      <c r="T110" s="594"/>
      <c r="U110" s="594"/>
      <c r="V110" s="595"/>
      <c r="W110" s="37" t="s">
        <v>70</v>
      </c>
      <c r="X110" s="577">
        <f>IFERROR(SUM(X105:X108),"0")</f>
        <v>90</v>
      </c>
      <c r="Y110" s="577">
        <f>IFERROR(SUM(Y105:Y108),"0")</f>
        <v>90</v>
      </c>
      <c r="Z110" s="37"/>
      <c r="AA110" s="578"/>
      <c r="AB110" s="578"/>
      <c r="AC110" s="578"/>
    </row>
    <row r="111" spans="1:68" ht="14.25" customHeight="1" x14ac:dyDescent="0.25">
      <c r="A111" s="587" t="s">
        <v>139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214</v>
      </c>
      <c r="B112" s="54" t="s">
        <v>215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70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70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219</v>
      </c>
      <c r="B114" s="54" t="s">
        <v>220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70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72</v>
      </c>
      <c r="Q115" s="594"/>
      <c r="R115" s="594"/>
      <c r="S115" s="594"/>
      <c r="T115" s="594"/>
      <c r="U115" s="594"/>
      <c r="V115" s="595"/>
      <c r="W115" s="37" t="s">
        <v>73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72</v>
      </c>
      <c r="Q116" s="594"/>
      <c r="R116" s="594"/>
      <c r="S116" s="594"/>
      <c r="T116" s="594"/>
      <c r="U116" s="594"/>
      <c r="V116" s="595"/>
      <c r="W116" s="37" t="s">
        <v>70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74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16.5" customHeight="1" x14ac:dyDescent="0.25">
      <c r="A118" s="54" t="s">
        <v>221</v>
      </c>
      <c r="B118" s="54" t="s">
        <v>222</v>
      </c>
      <c r="C118" s="31">
        <v>4301051724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0"/>
      <c r="R118" s="580"/>
      <c r="S118" s="580"/>
      <c r="T118" s="581"/>
      <c r="U118" s="34"/>
      <c r="V118" s="34"/>
      <c r="W118" s="35" t="s">
        <v>70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221</v>
      </c>
      <c r="B119" s="54" t="s">
        <v>224</v>
      </c>
      <c r="C119" s="31">
        <v>4301051360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106</v>
      </c>
      <c r="L119" s="32"/>
      <c r="M119" s="33" t="s">
        <v>78</v>
      </c>
      <c r="N119" s="33"/>
      <c r="O119" s="32">
        <v>45</v>
      </c>
      <c r="P119" s="7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0"/>
      <c r="R119" s="580"/>
      <c r="S119" s="580"/>
      <c r="T119" s="581"/>
      <c r="U119" s="34"/>
      <c r="V119" s="34"/>
      <c r="W119" s="35" t="s">
        <v>70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70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70</v>
      </c>
      <c r="X121" s="575">
        <v>101</v>
      </c>
      <c r="Y121" s="576">
        <f>IFERROR(IF(X121="",0,CEILING((X121/$H121),1)*$H121),"")</f>
        <v>102.60000000000001</v>
      </c>
      <c r="Z121" s="36">
        <f>IFERROR(IF(Y121=0,"",ROUNDUP(Y121/H121,0)*0.00651),"")</f>
        <v>0.24738000000000002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110.42666666666665</v>
      </c>
      <c r="BN121" s="64">
        <f>IFERROR(Y121*I121/H121,"0")</f>
        <v>112.176</v>
      </c>
      <c r="BO121" s="64">
        <f>IFERROR(1/J121*(X121/H121),"0")</f>
        <v>0.20553520553520555</v>
      </c>
      <c r="BP121" s="64">
        <f>IFERROR(1/J121*(Y121/H121),"0")</f>
        <v>0.2087912087912088</v>
      </c>
    </row>
    <row r="122" spans="1:68" ht="16.5" customHeight="1" x14ac:dyDescent="0.25">
      <c r="A122" s="54" t="s">
        <v>230</v>
      </c>
      <c r="B122" s="54" t="s">
        <v>231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70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72</v>
      </c>
      <c r="Q123" s="594"/>
      <c r="R123" s="594"/>
      <c r="S123" s="594"/>
      <c r="T123" s="594"/>
      <c r="U123" s="594"/>
      <c r="V123" s="595"/>
      <c r="W123" s="37" t="s">
        <v>73</v>
      </c>
      <c r="X123" s="577">
        <f>IFERROR(X118/H118,"0")+IFERROR(X119/H119,"0")+IFERROR(X120/H120,"0")+IFERROR(X121/H121,"0")+IFERROR(X122/H122,"0")</f>
        <v>37.407407407407405</v>
      </c>
      <c r="Y123" s="577">
        <f>IFERROR(Y118/H118,"0")+IFERROR(Y119/H119,"0")+IFERROR(Y120/H120,"0")+IFERROR(Y121/H121,"0")+IFERROR(Y122/H122,"0")</f>
        <v>38</v>
      </c>
      <c r="Z123" s="577">
        <f>IFERROR(IF(Z118="",0,Z118),"0")+IFERROR(IF(Z119="",0,Z119),"0")+IFERROR(IF(Z120="",0,Z120),"0")+IFERROR(IF(Z121="",0,Z121),"0")+IFERROR(IF(Z122="",0,Z122),"0")</f>
        <v>0.24738000000000002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72</v>
      </c>
      <c r="Q124" s="594"/>
      <c r="R124" s="594"/>
      <c r="S124" s="594"/>
      <c r="T124" s="594"/>
      <c r="U124" s="594"/>
      <c r="V124" s="595"/>
      <c r="W124" s="37" t="s">
        <v>70</v>
      </c>
      <c r="X124" s="577">
        <f>IFERROR(SUM(X118:X122),"0")</f>
        <v>101</v>
      </c>
      <c r="Y124" s="577">
        <f>IFERROR(SUM(Y118:Y122),"0")</f>
        <v>102.60000000000001</v>
      </c>
      <c r="Z124" s="37"/>
      <c r="AA124" s="578"/>
      <c r="AB124" s="578"/>
      <c r="AC124" s="578"/>
    </row>
    <row r="125" spans="1:68" ht="14.25" customHeight="1" x14ac:dyDescent="0.25">
      <c r="A125" s="587" t="s">
        <v>174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233</v>
      </c>
      <c r="B126" s="54" t="s">
        <v>234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70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236</v>
      </c>
      <c r="B127" s="54" t="s">
        <v>237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70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72</v>
      </c>
      <c r="Q128" s="594"/>
      <c r="R128" s="594"/>
      <c r="S128" s="594"/>
      <c r="T128" s="594"/>
      <c r="U128" s="594"/>
      <c r="V128" s="595"/>
      <c r="W128" s="37" t="s">
        <v>73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72</v>
      </c>
      <c r="Q129" s="594"/>
      <c r="R129" s="594"/>
      <c r="S129" s="594"/>
      <c r="T129" s="594"/>
      <c r="U129" s="594"/>
      <c r="V129" s="595"/>
      <c r="W129" s="37" t="s">
        <v>70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239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103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240</v>
      </c>
      <c r="B132" s="54" t="s">
        <v>241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70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240</v>
      </c>
      <c r="B133" s="54" t="s">
        <v>243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70</v>
      </c>
      <c r="X133" s="575">
        <v>58</v>
      </c>
      <c r="Y133" s="576">
        <f>IFERROR(IF(X133="",0,CEILING((X133/$H133),1)*$H133),"")</f>
        <v>60.800000000000004</v>
      </c>
      <c r="Z133" s="36">
        <f>IFERROR(IF(Y133=0,"",ROUNDUP(Y133/H133,0)*0.00651),"")</f>
        <v>0.12369000000000001</v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61.262499999999996</v>
      </c>
      <c r="BN133" s="64">
        <f>IFERROR(Y133*I133/H133,"0")</f>
        <v>64.22</v>
      </c>
      <c r="BO133" s="64">
        <f>IFERROR(1/J133*(X133/H133),"0")</f>
        <v>9.9587912087912095E-2</v>
      </c>
      <c r="BP133" s="64">
        <f>IFERROR(1/J133*(Y133/H133),"0")</f>
        <v>0.1043956043956044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72</v>
      </c>
      <c r="Q134" s="594"/>
      <c r="R134" s="594"/>
      <c r="S134" s="594"/>
      <c r="T134" s="594"/>
      <c r="U134" s="594"/>
      <c r="V134" s="595"/>
      <c r="W134" s="37" t="s">
        <v>73</v>
      </c>
      <c r="X134" s="577">
        <f>IFERROR(X132/H132,"0")+IFERROR(X133/H133,"0")</f>
        <v>18.125</v>
      </c>
      <c r="Y134" s="577">
        <f>IFERROR(Y132/H132,"0")+IFERROR(Y133/H133,"0")</f>
        <v>19</v>
      </c>
      <c r="Z134" s="577">
        <f>IFERROR(IF(Z132="",0,Z132),"0")+IFERROR(IF(Z133="",0,Z133),"0")</f>
        <v>0.12369000000000001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72</v>
      </c>
      <c r="Q135" s="594"/>
      <c r="R135" s="594"/>
      <c r="S135" s="594"/>
      <c r="T135" s="594"/>
      <c r="U135" s="594"/>
      <c r="V135" s="595"/>
      <c r="W135" s="37" t="s">
        <v>70</v>
      </c>
      <c r="X135" s="577">
        <f>IFERROR(SUM(X132:X133),"0")</f>
        <v>58</v>
      </c>
      <c r="Y135" s="577">
        <f>IFERROR(SUM(Y132:Y133),"0")</f>
        <v>60.800000000000004</v>
      </c>
      <c r="Z135" s="37"/>
      <c r="AA135" s="578"/>
      <c r="AB135" s="578"/>
      <c r="AC135" s="578"/>
    </row>
    <row r="136" spans="1:68" ht="14.25" customHeight="1" x14ac:dyDescent="0.25">
      <c r="A136" s="587" t="s">
        <v>64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244</v>
      </c>
      <c r="B137" s="54" t="s">
        <v>245</v>
      </c>
      <c r="C137" s="31">
        <v>4301031235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70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244</v>
      </c>
      <c r="B138" s="54" t="s">
        <v>247</v>
      </c>
      <c r="C138" s="31">
        <v>4301031234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5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70</v>
      </c>
      <c r="X138" s="575">
        <v>23</v>
      </c>
      <c r="Y138" s="576">
        <f>IFERROR(IF(X138="",0,CEILING((X138/$H138),1)*$H138),"")</f>
        <v>25.2</v>
      </c>
      <c r="Z138" s="36">
        <f>IFERROR(IF(Y138=0,"",ROUNDUP(Y138/H138,0)*0.00651),"")</f>
        <v>5.8590000000000003E-2</v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25.201428571428576</v>
      </c>
      <c r="BN138" s="64">
        <f>IFERROR(Y138*I138/H138,"0")</f>
        <v>27.611999999999998</v>
      </c>
      <c r="BO138" s="64">
        <f>IFERROR(1/J138*(X138/H138),"0")</f>
        <v>4.5133437990580859E-2</v>
      </c>
      <c r="BP138" s="64">
        <f>IFERROR(1/J138*(Y138/H138),"0")</f>
        <v>4.9450549450549455E-2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72</v>
      </c>
      <c r="Q139" s="594"/>
      <c r="R139" s="594"/>
      <c r="S139" s="594"/>
      <c r="T139" s="594"/>
      <c r="U139" s="594"/>
      <c r="V139" s="595"/>
      <c r="W139" s="37" t="s">
        <v>73</v>
      </c>
      <c r="X139" s="577">
        <f>IFERROR(X137/H137,"0")+IFERROR(X138/H138,"0")</f>
        <v>8.2142857142857153</v>
      </c>
      <c r="Y139" s="577">
        <f>IFERROR(Y137/H137,"0")+IFERROR(Y138/H138,"0")</f>
        <v>9</v>
      </c>
      <c r="Z139" s="577">
        <f>IFERROR(IF(Z137="",0,Z137),"0")+IFERROR(IF(Z138="",0,Z138),"0")</f>
        <v>5.8590000000000003E-2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72</v>
      </c>
      <c r="Q140" s="594"/>
      <c r="R140" s="594"/>
      <c r="S140" s="594"/>
      <c r="T140" s="594"/>
      <c r="U140" s="594"/>
      <c r="V140" s="595"/>
      <c r="W140" s="37" t="s">
        <v>70</v>
      </c>
      <c r="X140" s="577">
        <f>IFERROR(SUM(X137:X138),"0")</f>
        <v>23</v>
      </c>
      <c r="Y140" s="577">
        <f>IFERROR(SUM(Y137:Y138),"0")</f>
        <v>25.2</v>
      </c>
      <c r="Z140" s="37"/>
      <c r="AA140" s="578"/>
      <c r="AB140" s="578"/>
      <c r="AC140" s="578"/>
    </row>
    <row r="141" spans="1:68" ht="14.25" customHeight="1" x14ac:dyDescent="0.25">
      <c r="A141" s="587" t="s">
        <v>74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248</v>
      </c>
      <c r="B142" s="54" t="s">
        <v>249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70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248</v>
      </c>
      <c r="B143" s="54" t="s">
        <v>250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70</v>
      </c>
      <c r="X143" s="575">
        <v>22</v>
      </c>
      <c r="Y143" s="576">
        <f>IFERROR(IF(X143="",0,CEILING((X143/$H143),1)*$H143),"")</f>
        <v>23.76</v>
      </c>
      <c r="Z143" s="36">
        <f>IFERROR(IF(Y143=0,"",ROUNDUP(Y143/H143,0)*0.00651),"")</f>
        <v>5.8590000000000003E-2</v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24.233333333333331</v>
      </c>
      <c r="BN143" s="64">
        <f>IFERROR(Y143*I143/H143,"0")</f>
        <v>26.172000000000001</v>
      </c>
      <c r="BO143" s="64">
        <f>IFERROR(1/J143*(X143/H143),"0")</f>
        <v>4.5787545787545784E-2</v>
      </c>
      <c r="BP143" s="64">
        <f>IFERROR(1/J143*(Y143/H143),"0")</f>
        <v>4.9450549450549455E-2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72</v>
      </c>
      <c r="Q144" s="594"/>
      <c r="R144" s="594"/>
      <c r="S144" s="594"/>
      <c r="T144" s="594"/>
      <c r="U144" s="594"/>
      <c r="V144" s="595"/>
      <c r="W144" s="37" t="s">
        <v>73</v>
      </c>
      <c r="X144" s="577">
        <f>IFERROR(X142/H142,"0")+IFERROR(X143/H143,"0")</f>
        <v>8.3333333333333321</v>
      </c>
      <c r="Y144" s="577">
        <f>IFERROR(Y142/H142,"0")+IFERROR(Y143/H143,"0")</f>
        <v>9</v>
      </c>
      <c r="Z144" s="577">
        <f>IFERROR(IF(Z142="",0,Z142),"0")+IFERROR(IF(Z143="",0,Z143),"0")</f>
        <v>5.8590000000000003E-2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72</v>
      </c>
      <c r="Q145" s="594"/>
      <c r="R145" s="594"/>
      <c r="S145" s="594"/>
      <c r="T145" s="594"/>
      <c r="U145" s="594"/>
      <c r="V145" s="595"/>
      <c r="W145" s="37" t="s">
        <v>70</v>
      </c>
      <c r="X145" s="577">
        <f>IFERROR(SUM(X142:X143),"0")</f>
        <v>22</v>
      </c>
      <c r="Y145" s="577">
        <f>IFERROR(SUM(Y142:Y143),"0")</f>
        <v>23.76</v>
      </c>
      <c r="Z145" s="37"/>
      <c r="AA145" s="578"/>
      <c r="AB145" s="578"/>
      <c r="AC145" s="578"/>
    </row>
    <row r="146" spans="1:68" ht="16.5" customHeight="1" x14ac:dyDescent="0.25">
      <c r="A146" s="635" t="s">
        <v>101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103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251</v>
      </c>
      <c r="B148" s="54" t="s">
        <v>252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70</v>
      </c>
      <c r="X148" s="575">
        <v>75</v>
      </c>
      <c r="Y148" s="576">
        <f>IFERROR(IF(X148="",0,CEILING((X148/$H148),1)*$H148),"")</f>
        <v>76</v>
      </c>
      <c r="Z148" s="36">
        <f>IFERROR(IF(Y148=0,"",ROUNDUP(Y148/H148,0)*0.00902),"")</f>
        <v>0.17138</v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78.9375</v>
      </c>
      <c r="BN148" s="64">
        <f>IFERROR(Y148*I148/H148,"0")</f>
        <v>79.989999999999995</v>
      </c>
      <c r="BO148" s="64">
        <f>IFERROR(1/J148*(X148/H148),"0")</f>
        <v>0.14204545454545456</v>
      </c>
      <c r="BP148" s="64">
        <f>IFERROR(1/J148*(Y148/H148),"0")</f>
        <v>0.14393939393939395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72</v>
      </c>
      <c r="Q149" s="594"/>
      <c r="R149" s="594"/>
      <c r="S149" s="594"/>
      <c r="T149" s="594"/>
      <c r="U149" s="594"/>
      <c r="V149" s="595"/>
      <c r="W149" s="37" t="s">
        <v>73</v>
      </c>
      <c r="X149" s="577">
        <f>IFERROR(X148/H148,"0")</f>
        <v>18.75</v>
      </c>
      <c r="Y149" s="577">
        <f>IFERROR(Y148/H148,"0")</f>
        <v>19</v>
      </c>
      <c r="Z149" s="577">
        <f>IFERROR(IF(Z148="",0,Z148),"0")</f>
        <v>0.17138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72</v>
      </c>
      <c r="Q150" s="594"/>
      <c r="R150" s="594"/>
      <c r="S150" s="594"/>
      <c r="T150" s="594"/>
      <c r="U150" s="594"/>
      <c r="V150" s="595"/>
      <c r="W150" s="37" t="s">
        <v>70</v>
      </c>
      <c r="X150" s="577">
        <f>IFERROR(SUM(X148:X148),"0")</f>
        <v>75</v>
      </c>
      <c r="Y150" s="577">
        <f>IFERROR(SUM(Y148:Y148),"0")</f>
        <v>76</v>
      </c>
      <c r="Z150" s="37"/>
      <c r="AA150" s="578"/>
      <c r="AB150" s="578"/>
      <c r="AC150" s="578"/>
    </row>
    <row r="151" spans="1:68" ht="14.25" customHeight="1" x14ac:dyDescent="0.25">
      <c r="A151" s="587" t="s">
        <v>64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254</v>
      </c>
      <c r="B152" s="54" t="s">
        <v>255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70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257</v>
      </c>
      <c r="B153" s="54" t="s">
        <v>258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70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260</v>
      </c>
      <c r="B154" s="54" t="s">
        <v>261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70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72</v>
      </c>
      <c r="Q155" s="594"/>
      <c r="R155" s="594"/>
      <c r="S155" s="594"/>
      <c r="T155" s="594"/>
      <c r="U155" s="594"/>
      <c r="V155" s="595"/>
      <c r="W155" s="37" t="s">
        <v>73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72</v>
      </c>
      <c r="Q156" s="594"/>
      <c r="R156" s="594"/>
      <c r="S156" s="594"/>
      <c r="T156" s="594"/>
      <c r="U156" s="594"/>
      <c r="V156" s="595"/>
      <c r="W156" s="37" t="s">
        <v>70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263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264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139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265</v>
      </c>
      <c r="B160" s="54" t="s">
        <v>266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70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72</v>
      </c>
      <c r="Q161" s="594"/>
      <c r="R161" s="594"/>
      <c r="S161" s="594"/>
      <c r="T161" s="594"/>
      <c r="U161" s="594"/>
      <c r="V161" s="595"/>
      <c r="W161" s="37" t="s">
        <v>73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72</v>
      </c>
      <c r="Q162" s="594"/>
      <c r="R162" s="594"/>
      <c r="S162" s="594"/>
      <c r="T162" s="594"/>
      <c r="U162" s="594"/>
      <c r="V162" s="595"/>
      <c r="W162" s="37" t="s">
        <v>70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64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268</v>
      </c>
      <c r="B164" s="54" t="s">
        <v>269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70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70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274</v>
      </c>
      <c r="B166" s="54" t="s">
        <v>275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70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70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279</v>
      </c>
      <c r="B168" s="54" t="s">
        <v>280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70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281</v>
      </c>
      <c r="B169" s="54" t="s">
        <v>282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70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284</v>
      </c>
      <c r="B170" s="54" t="s">
        <v>285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70</v>
      </c>
      <c r="X170" s="575">
        <v>53</v>
      </c>
      <c r="Y170" s="576">
        <f t="shared" si="21"/>
        <v>54.6</v>
      </c>
      <c r="Z170" s="36">
        <f>IFERROR(IF(Y170=0,"",ROUNDUP(Y170/H170,0)*0.00502),"")</f>
        <v>0.13052</v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55.523809523809526</v>
      </c>
      <c r="BN170" s="64">
        <f t="shared" si="23"/>
        <v>57.20000000000001</v>
      </c>
      <c r="BO170" s="64">
        <f t="shared" si="24"/>
        <v>0.10785510785510787</v>
      </c>
      <c r="BP170" s="64">
        <f t="shared" si="25"/>
        <v>0.11111111111111112</v>
      </c>
    </row>
    <row r="171" spans="1:68" ht="27" customHeight="1" x14ac:dyDescent="0.25">
      <c r="A171" s="54" t="s">
        <v>286</v>
      </c>
      <c r="B171" s="54" t="s">
        <v>287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70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70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72</v>
      </c>
      <c r="Q173" s="594"/>
      <c r="R173" s="594"/>
      <c r="S173" s="594"/>
      <c r="T173" s="594"/>
      <c r="U173" s="594"/>
      <c r="V173" s="595"/>
      <c r="W173" s="37" t="s">
        <v>73</v>
      </c>
      <c r="X173" s="577">
        <f>IFERROR(X164/H164,"0")+IFERROR(X165/H165,"0")+IFERROR(X166/H166,"0")+IFERROR(X167/H167,"0")+IFERROR(X168/H168,"0")+IFERROR(X169/H169,"0")+IFERROR(X170/H170,"0")+IFERROR(X171/H171,"0")+IFERROR(X172/H172,"0")</f>
        <v>25.238095238095237</v>
      </c>
      <c r="Y173" s="577">
        <f>IFERROR(Y164/H164,"0")+IFERROR(Y165/H165,"0")+IFERROR(Y166/H166,"0")+IFERROR(Y167/H167,"0")+IFERROR(Y168/H168,"0")+IFERROR(Y169/H169,"0")+IFERROR(Y170/H170,"0")+IFERROR(Y171/H171,"0")+IFERROR(Y172/H172,"0")</f>
        <v>26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0.13052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72</v>
      </c>
      <c r="Q174" s="594"/>
      <c r="R174" s="594"/>
      <c r="S174" s="594"/>
      <c r="T174" s="594"/>
      <c r="U174" s="594"/>
      <c r="V174" s="595"/>
      <c r="W174" s="37" t="s">
        <v>70</v>
      </c>
      <c r="X174" s="577">
        <f>IFERROR(SUM(X164:X172),"0")</f>
        <v>53</v>
      </c>
      <c r="Y174" s="577">
        <f>IFERROR(SUM(Y164:Y172),"0")</f>
        <v>54.6</v>
      </c>
      <c r="Z174" s="37"/>
      <c r="AA174" s="578"/>
      <c r="AB174" s="578"/>
      <c r="AC174" s="578"/>
    </row>
    <row r="175" spans="1:68" ht="14.25" customHeight="1" x14ac:dyDescent="0.25">
      <c r="A175" s="587" t="s">
        <v>95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291</v>
      </c>
      <c r="B176" s="54" t="s">
        <v>292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70</v>
      </c>
      <c r="X176" s="575">
        <v>9</v>
      </c>
      <c r="Y176" s="576">
        <f>IFERROR(IF(X176="",0,CEILING((X176/$H176),1)*$H176),"")</f>
        <v>10.08</v>
      </c>
      <c r="Z176" s="36">
        <f>IFERROR(IF(Y176=0,"",ROUNDUP(Y176/H176,0)*0.0059),"")</f>
        <v>4.7199999999999999E-2</v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10.357142857142856</v>
      </c>
      <c r="BN176" s="64">
        <f>IFERROR(Y176*I176/H176,"0")</f>
        <v>11.6</v>
      </c>
      <c r="BO176" s="64">
        <f>IFERROR(1/J176*(X176/H176),"0")</f>
        <v>3.3068783068783067E-2</v>
      </c>
      <c r="BP176" s="64">
        <f>IFERROR(1/J176*(Y176/H176),"0")</f>
        <v>3.7037037037037035E-2</v>
      </c>
    </row>
    <row r="177" spans="1:68" ht="27" customHeight="1" x14ac:dyDescent="0.25">
      <c r="A177" s="54" t="s">
        <v>296</v>
      </c>
      <c r="B177" s="54" t="s">
        <v>297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70</v>
      </c>
      <c r="X177" s="575">
        <v>8</v>
      </c>
      <c r="Y177" s="576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9.2063492063492056</v>
      </c>
      <c r="BN177" s="64">
        <f>IFERROR(Y177*I177/H177,"0")</f>
        <v>10.15</v>
      </c>
      <c r="BO177" s="64">
        <f>IFERROR(1/J177*(X177/H177),"0")</f>
        <v>2.9394473838918279E-2</v>
      </c>
      <c r="BP177" s="64">
        <f>IFERROR(1/J177*(Y177/H177),"0")</f>
        <v>3.2407407407407406E-2</v>
      </c>
    </row>
    <row r="178" spans="1:68" ht="27" customHeight="1" x14ac:dyDescent="0.25">
      <c r="A178" s="54" t="s">
        <v>299</v>
      </c>
      <c r="B178" s="54" t="s">
        <v>300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70</v>
      </c>
      <c r="X178" s="575">
        <v>8</v>
      </c>
      <c r="Y178" s="576">
        <f>IFERROR(IF(X178="",0,CEILING((X178/$H178),1)*$H178),"")</f>
        <v>8.82</v>
      </c>
      <c r="Z178" s="36">
        <f>IFERROR(IF(Y178=0,"",ROUNDUP(Y178/H178,0)*0.0059),"")</f>
        <v>4.1299999999999996E-2</v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9.2063492063492056</v>
      </c>
      <c r="BN178" s="64">
        <f>IFERROR(Y178*I178/H178,"0")</f>
        <v>10.15</v>
      </c>
      <c r="BO178" s="64">
        <f>IFERROR(1/J178*(X178/H178),"0")</f>
        <v>2.9394473838918279E-2</v>
      </c>
      <c r="BP178" s="64">
        <f>IFERROR(1/J178*(Y178/H178),"0")</f>
        <v>3.2407407407407406E-2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72</v>
      </c>
      <c r="Q179" s="594"/>
      <c r="R179" s="594"/>
      <c r="S179" s="594"/>
      <c r="T179" s="594"/>
      <c r="U179" s="594"/>
      <c r="V179" s="595"/>
      <c r="W179" s="37" t="s">
        <v>73</v>
      </c>
      <c r="X179" s="577">
        <f>IFERROR(X176/H176,"0")+IFERROR(X177/H177,"0")+IFERROR(X178/H178,"0")</f>
        <v>19.841269841269842</v>
      </c>
      <c r="Y179" s="577">
        <f>IFERROR(Y176/H176,"0")+IFERROR(Y177/H177,"0")+IFERROR(Y178/H178,"0")</f>
        <v>22</v>
      </c>
      <c r="Z179" s="577">
        <f>IFERROR(IF(Z176="",0,Z176),"0")+IFERROR(IF(Z177="",0,Z177),"0")+IFERROR(IF(Z178="",0,Z178),"0")</f>
        <v>0.1298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72</v>
      </c>
      <c r="Q180" s="594"/>
      <c r="R180" s="594"/>
      <c r="S180" s="594"/>
      <c r="T180" s="594"/>
      <c r="U180" s="594"/>
      <c r="V180" s="595"/>
      <c r="W180" s="37" t="s">
        <v>70</v>
      </c>
      <c r="X180" s="577">
        <f>IFERROR(SUM(X176:X178),"0")</f>
        <v>25</v>
      </c>
      <c r="Y180" s="577">
        <f>IFERROR(SUM(Y176:Y178),"0")</f>
        <v>27.72</v>
      </c>
      <c r="Z180" s="37"/>
      <c r="AA180" s="578"/>
      <c r="AB180" s="578"/>
      <c r="AC180" s="578"/>
    </row>
    <row r="181" spans="1:68" ht="14.25" customHeight="1" x14ac:dyDescent="0.25">
      <c r="A181" s="587" t="s">
        <v>301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302</v>
      </c>
      <c r="B182" s="54" t="s">
        <v>303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70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72</v>
      </c>
      <c r="Q183" s="594"/>
      <c r="R183" s="594"/>
      <c r="S183" s="594"/>
      <c r="T183" s="594"/>
      <c r="U183" s="594"/>
      <c r="V183" s="595"/>
      <c r="W183" s="37" t="s">
        <v>73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72</v>
      </c>
      <c r="Q184" s="594"/>
      <c r="R184" s="594"/>
      <c r="S184" s="594"/>
      <c r="T184" s="594"/>
      <c r="U184" s="594"/>
      <c r="V184" s="595"/>
      <c r="W184" s="37" t="s">
        <v>70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304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103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305</v>
      </c>
      <c r="B187" s="54" t="s">
        <v>306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70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308</v>
      </c>
      <c r="B188" s="54" t="s">
        <v>309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70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72</v>
      </c>
      <c r="Q189" s="594"/>
      <c r="R189" s="594"/>
      <c r="S189" s="594"/>
      <c r="T189" s="594"/>
      <c r="U189" s="594"/>
      <c r="V189" s="595"/>
      <c r="W189" s="37" t="s">
        <v>73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72</v>
      </c>
      <c r="Q190" s="594"/>
      <c r="R190" s="594"/>
      <c r="S190" s="594"/>
      <c r="T190" s="594"/>
      <c r="U190" s="594"/>
      <c r="V190" s="595"/>
      <c r="W190" s="37" t="s">
        <v>70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139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310</v>
      </c>
      <c r="B192" s="54" t="s">
        <v>311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70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313</v>
      </c>
      <c r="B193" s="54" t="s">
        <v>314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70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72</v>
      </c>
      <c r="Q194" s="594"/>
      <c r="R194" s="594"/>
      <c r="S194" s="594"/>
      <c r="T194" s="594"/>
      <c r="U194" s="594"/>
      <c r="V194" s="595"/>
      <c r="W194" s="37" t="s">
        <v>73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72</v>
      </c>
      <c r="Q195" s="594"/>
      <c r="R195" s="594"/>
      <c r="S195" s="594"/>
      <c r="T195" s="594"/>
      <c r="U195" s="594"/>
      <c r="V195" s="595"/>
      <c r="W195" s="37" t="s">
        <v>70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64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315</v>
      </c>
      <c r="B197" s="54" t="s">
        <v>316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70</v>
      </c>
      <c r="X197" s="575">
        <v>8</v>
      </c>
      <c r="Y197" s="576">
        <f t="shared" ref="Y197:Y204" si="26">IFERROR(IF(X197="",0,CEILING((X197/$H197),1)*$H197),"")</f>
        <v>10.8</v>
      </c>
      <c r="Z197" s="36">
        <f>IFERROR(IF(Y197=0,"",ROUNDUP(Y197/H197,0)*0.00902),"")</f>
        <v>1.804E-2</v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8.3111111111111118</v>
      </c>
      <c r="BN197" s="64">
        <f t="shared" ref="BN197:BN204" si="28">IFERROR(Y197*I197/H197,"0")</f>
        <v>11.22</v>
      </c>
      <c r="BO197" s="64">
        <f t="shared" ref="BO197:BO204" si="29">IFERROR(1/J197*(X197/H197),"0")</f>
        <v>1.1223344556677889E-2</v>
      </c>
      <c r="BP197" s="64">
        <f t="shared" ref="BP197:BP204" si="30">IFERROR(1/J197*(Y197/H197),"0")</f>
        <v>1.5151515151515152E-2</v>
      </c>
    </row>
    <row r="198" spans="1:68" ht="27" customHeight="1" x14ac:dyDescent="0.25">
      <c r="A198" s="54" t="s">
        <v>318</v>
      </c>
      <c r="B198" s="54" t="s">
        <v>319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70</v>
      </c>
      <c r="X198" s="575">
        <v>8</v>
      </c>
      <c r="Y198" s="576">
        <f t="shared" si="26"/>
        <v>10.8</v>
      </c>
      <c r="Z198" s="36">
        <f>IFERROR(IF(Y198=0,"",ROUNDUP(Y198/H198,0)*0.00902),"")</f>
        <v>1.804E-2</v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8.3111111111111118</v>
      </c>
      <c r="BN198" s="64">
        <f t="shared" si="28"/>
        <v>11.22</v>
      </c>
      <c r="BO198" s="64">
        <f t="shared" si="29"/>
        <v>1.1223344556677889E-2</v>
      </c>
      <c r="BP198" s="64">
        <f t="shared" si="30"/>
        <v>1.5151515151515152E-2</v>
      </c>
    </row>
    <row r="199" spans="1:68" ht="27" customHeight="1" x14ac:dyDescent="0.25">
      <c r="A199" s="54" t="s">
        <v>321</v>
      </c>
      <c r="B199" s="54" t="s">
        <v>322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70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324</v>
      </c>
      <c r="B200" s="54" t="s">
        <v>325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70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70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70</v>
      </c>
      <c r="X202" s="575">
        <v>18</v>
      </c>
      <c r="Y202" s="576">
        <f t="shared" si="26"/>
        <v>18</v>
      </c>
      <c r="Z202" s="36">
        <f>IFERROR(IF(Y202=0,"",ROUNDUP(Y202/H202,0)*0.00502),"")</f>
        <v>5.0200000000000002E-2</v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18.999999999999996</v>
      </c>
      <c r="BN202" s="64">
        <f t="shared" si="28"/>
        <v>18.999999999999996</v>
      </c>
      <c r="BO202" s="64">
        <f t="shared" si="29"/>
        <v>4.2735042735042736E-2</v>
      </c>
      <c r="BP202" s="64">
        <f t="shared" si="30"/>
        <v>4.2735042735042736E-2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70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333</v>
      </c>
      <c r="B204" s="54" t="s">
        <v>334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70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72</v>
      </c>
      <c r="Q205" s="594"/>
      <c r="R205" s="594"/>
      <c r="S205" s="594"/>
      <c r="T205" s="594"/>
      <c r="U205" s="594"/>
      <c r="V205" s="595"/>
      <c r="W205" s="37" t="s">
        <v>73</v>
      </c>
      <c r="X205" s="577">
        <f>IFERROR(X197/H197,"0")+IFERROR(X198/H198,"0")+IFERROR(X199/H199,"0")+IFERROR(X200/H200,"0")+IFERROR(X201/H201,"0")+IFERROR(X202/H202,"0")+IFERROR(X203/H203,"0")+IFERROR(X204/H204,"0")</f>
        <v>12.962962962962962</v>
      </c>
      <c r="Y205" s="577">
        <f>IFERROR(Y197/H197,"0")+IFERROR(Y198/H198,"0")+IFERROR(Y199/H199,"0")+IFERROR(Y200/H200,"0")+IFERROR(Y201/H201,"0")+IFERROR(Y202/H202,"0")+IFERROR(Y203/H203,"0")+IFERROR(Y204/H204,"0")</f>
        <v>14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8.6279999999999996E-2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72</v>
      </c>
      <c r="Q206" s="594"/>
      <c r="R206" s="594"/>
      <c r="S206" s="594"/>
      <c r="T206" s="594"/>
      <c r="U206" s="594"/>
      <c r="V206" s="595"/>
      <c r="W206" s="37" t="s">
        <v>70</v>
      </c>
      <c r="X206" s="577">
        <f>IFERROR(SUM(X197:X204),"0")</f>
        <v>34</v>
      </c>
      <c r="Y206" s="577">
        <f>IFERROR(SUM(Y197:Y204),"0")</f>
        <v>39.6</v>
      </c>
      <c r="Z206" s="37"/>
      <c r="AA206" s="578"/>
      <c r="AB206" s="578"/>
      <c r="AC206" s="578"/>
    </row>
    <row r="207" spans="1:68" ht="14.25" customHeight="1" x14ac:dyDescent="0.25">
      <c r="A207" s="587" t="s">
        <v>74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335</v>
      </c>
      <c r="B208" s="54" t="s">
        <v>336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70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338</v>
      </c>
      <c r="B209" s="54" t="s">
        <v>339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70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341</v>
      </c>
      <c r="B210" s="54" t="s">
        <v>342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70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70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70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70</v>
      </c>
      <c r="X213" s="575">
        <v>116</v>
      </c>
      <c r="Y213" s="576">
        <f t="shared" si="31"/>
        <v>117.6</v>
      </c>
      <c r="Z213" s="36">
        <f t="shared" si="36"/>
        <v>0.31899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128.18</v>
      </c>
      <c r="BN213" s="64">
        <f t="shared" si="33"/>
        <v>129.94800000000001</v>
      </c>
      <c r="BO213" s="64">
        <f t="shared" si="34"/>
        <v>0.26556776556776562</v>
      </c>
      <c r="BP213" s="64">
        <f t="shared" si="35"/>
        <v>0.26923076923076927</v>
      </c>
    </row>
    <row r="214" spans="1:68" ht="27" customHeight="1" x14ac:dyDescent="0.25">
      <c r="A214" s="54" t="s">
        <v>351</v>
      </c>
      <c r="B214" s="54" t="s">
        <v>352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70</v>
      </c>
      <c r="X214" s="575">
        <v>108</v>
      </c>
      <c r="Y214" s="576">
        <f t="shared" si="31"/>
        <v>108</v>
      </c>
      <c r="Z214" s="36">
        <f t="shared" si="36"/>
        <v>0.29294999999999999</v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119.34</v>
      </c>
      <c r="BN214" s="64">
        <f t="shared" si="33"/>
        <v>119.34</v>
      </c>
      <c r="BO214" s="64">
        <f t="shared" si="34"/>
        <v>0.24725274725274726</v>
      </c>
      <c r="BP214" s="64">
        <f t="shared" si="35"/>
        <v>0.24725274725274726</v>
      </c>
    </row>
    <row r="215" spans="1:68" ht="27" customHeight="1" x14ac:dyDescent="0.25">
      <c r="A215" s="54" t="s">
        <v>353</v>
      </c>
      <c r="B215" s="54" t="s">
        <v>354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70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356</v>
      </c>
      <c r="B216" s="54" t="s">
        <v>357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70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72</v>
      </c>
      <c r="Q217" s="594"/>
      <c r="R217" s="594"/>
      <c r="S217" s="594"/>
      <c r="T217" s="594"/>
      <c r="U217" s="594"/>
      <c r="V217" s="595"/>
      <c r="W217" s="37" t="s">
        <v>73</v>
      </c>
      <c r="X217" s="577">
        <f>IFERROR(X208/H208,"0")+IFERROR(X209/H209,"0")+IFERROR(X210/H210,"0")+IFERROR(X211/H211,"0")+IFERROR(X212/H212,"0")+IFERROR(X213/H213,"0")+IFERROR(X214/H214,"0")+IFERROR(X215/H215,"0")+IFERROR(X216/H216,"0")</f>
        <v>93.333333333333343</v>
      </c>
      <c r="Y217" s="577">
        <f>IFERROR(Y208/H208,"0")+IFERROR(Y209/H209,"0")+IFERROR(Y210/H210,"0")+IFERROR(Y211/H211,"0")+IFERROR(Y212/H212,"0")+IFERROR(Y213/H213,"0")+IFERROR(Y214/H214,"0")+IFERROR(Y215/H215,"0")+IFERROR(Y216/H216,"0")</f>
        <v>94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0.61193999999999993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72</v>
      </c>
      <c r="Q218" s="594"/>
      <c r="R218" s="594"/>
      <c r="S218" s="594"/>
      <c r="T218" s="594"/>
      <c r="U218" s="594"/>
      <c r="V218" s="595"/>
      <c r="W218" s="37" t="s">
        <v>70</v>
      </c>
      <c r="X218" s="577">
        <f>IFERROR(SUM(X208:X216),"0")</f>
        <v>224</v>
      </c>
      <c r="Y218" s="577">
        <f>IFERROR(SUM(Y208:Y216),"0")</f>
        <v>225.6</v>
      </c>
      <c r="Z218" s="37"/>
      <c r="AA218" s="578"/>
      <c r="AB218" s="578"/>
      <c r="AC218" s="578"/>
    </row>
    <row r="219" spans="1:68" ht="14.25" customHeight="1" x14ac:dyDescent="0.25">
      <c r="A219" s="587" t="s">
        <v>174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359</v>
      </c>
      <c r="B220" s="54" t="s">
        <v>360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70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362</v>
      </c>
      <c r="B221" s="54" t="s">
        <v>363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70</v>
      </c>
      <c r="X221" s="575">
        <v>7</v>
      </c>
      <c r="Y221" s="576">
        <f>IFERROR(IF(X221="",0,CEILING((X221/$H221),1)*$H221),"")</f>
        <v>7.1999999999999993</v>
      </c>
      <c r="Z221" s="36">
        <f>IFERROR(IF(Y221=0,"",ROUNDUP(Y221/H221,0)*0.00651),"")</f>
        <v>1.9529999999999999E-2</v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7.7350000000000003</v>
      </c>
      <c r="BN221" s="64">
        <f>IFERROR(Y221*I221/H221,"0")</f>
        <v>7.9560000000000004</v>
      </c>
      <c r="BO221" s="64">
        <f>IFERROR(1/J221*(X221/H221),"0")</f>
        <v>1.6025641025641028E-2</v>
      </c>
      <c r="BP221" s="64">
        <f>IFERROR(1/J221*(Y221/H221),"0")</f>
        <v>1.6483516483516484E-2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72</v>
      </c>
      <c r="Q222" s="594"/>
      <c r="R222" s="594"/>
      <c r="S222" s="594"/>
      <c r="T222" s="594"/>
      <c r="U222" s="594"/>
      <c r="V222" s="595"/>
      <c r="W222" s="37" t="s">
        <v>73</v>
      </c>
      <c r="X222" s="577">
        <f>IFERROR(X220/H220,"0")+IFERROR(X221/H221,"0")</f>
        <v>2.916666666666667</v>
      </c>
      <c r="Y222" s="577">
        <f>IFERROR(Y220/H220,"0")+IFERROR(Y221/H221,"0")</f>
        <v>3</v>
      </c>
      <c r="Z222" s="577">
        <f>IFERROR(IF(Z220="",0,Z220),"0")+IFERROR(IF(Z221="",0,Z221),"0")</f>
        <v>1.9529999999999999E-2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72</v>
      </c>
      <c r="Q223" s="594"/>
      <c r="R223" s="594"/>
      <c r="S223" s="594"/>
      <c r="T223" s="594"/>
      <c r="U223" s="594"/>
      <c r="V223" s="595"/>
      <c r="W223" s="37" t="s">
        <v>70</v>
      </c>
      <c r="X223" s="577">
        <f>IFERROR(SUM(X220:X221),"0")</f>
        <v>7</v>
      </c>
      <c r="Y223" s="577">
        <f>IFERROR(SUM(Y220:Y221),"0")</f>
        <v>7.1999999999999993</v>
      </c>
      <c r="Z223" s="37"/>
      <c r="AA223" s="578"/>
      <c r="AB223" s="578"/>
      <c r="AC223" s="578"/>
    </row>
    <row r="224" spans="1:68" ht="16.5" customHeight="1" x14ac:dyDescent="0.25">
      <c r="A224" s="635" t="s">
        <v>365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103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366</v>
      </c>
      <c r="B226" s="54" t="s">
        <v>367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70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369</v>
      </c>
      <c r="B227" s="54" t="s">
        <v>370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70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70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70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70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380</v>
      </c>
      <c r="B231" s="54" t="s">
        <v>381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70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382</v>
      </c>
      <c r="B232" s="54" t="s">
        <v>383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70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72</v>
      </c>
      <c r="Q233" s="594"/>
      <c r="R233" s="594"/>
      <c r="S233" s="594"/>
      <c r="T233" s="594"/>
      <c r="U233" s="594"/>
      <c r="V233" s="595"/>
      <c r="W233" s="37" t="s">
        <v>73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72</v>
      </c>
      <c r="Q234" s="594"/>
      <c r="R234" s="594"/>
      <c r="S234" s="594"/>
      <c r="T234" s="594"/>
      <c r="U234" s="594"/>
      <c r="V234" s="595"/>
      <c r="W234" s="37" t="s">
        <v>70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139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384</v>
      </c>
      <c r="B236" s="54" t="s">
        <v>385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70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384</v>
      </c>
      <c r="B237" s="54" t="s">
        <v>387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70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72</v>
      </c>
      <c r="Q238" s="594"/>
      <c r="R238" s="594"/>
      <c r="S238" s="594"/>
      <c r="T238" s="594"/>
      <c r="U238" s="594"/>
      <c r="V238" s="595"/>
      <c r="W238" s="37" t="s">
        <v>73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72</v>
      </c>
      <c r="Q239" s="594"/>
      <c r="R239" s="594"/>
      <c r="S239" s="594"/>
      <c r="T239" s="594"/>
      <c r="U239" s="594"/>
      <c r="V239" s="595"/>
      <c r="W239" s="37" t="s">
        <v>70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388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389</v>
      </c>
      <c r="B241" s="54" t="s">
        <v>390</v>
      </c>
      <c r="C241" s="31">
        <v>4301040362</v>
      </c>
      <c r="D241" s="582">
        <v>4680115886803</v>
      </c>
      <c r="E241" s="583"/>
      <c r="F241" s="574">
        <v>0.12</v>
      </c>
      <c r="G241" s="32">
        <v>15</v>
      </c>
      <c r="H241" s="574">
        <v>1.8</v>
      </c>
      <c r="I241" s="574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55" t="s">
        <v>391</v>
      </c>
      <c r="Q241" s="580"/>
      <c r="R241" s="580"/>
      <c r="S241" s="580"/>
      <c r="T241" s="581"/>
      <c r="U241" s="34"/>
      <c r="V241" s="34"/>
      <c r="W241" s="35" t="s">
        <v>70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393</v>
      </c>
      <c r="C242" s="31">
        <v>4301040361</v>
      </c>
      <c r="D242" s="582">
        <v>4680115886803</v>
      </c>
      <c r="E242" s="583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0"/>
      <c r="R242" s="580"/>
      <c r="S242" s="580"/>
      <c r="T242" s="581"/>
      <c r="U242" s="34"/>
      <c r="V242" s="34"/>
      <c r="W242" s="35" t="s">
        <v>70</v>
      </c>
      <c r="X242" s="575">
        <v>11</v>
      </c>
      <c r="Y242" s="576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11.967592592592592</v>
      </c>
      <c r="BN242" s="64">
        <f>IFERROR(Y242*I242/H242,"0")</f>
        <v>14.1</v>
      </c>
      <c r="BO242" s="64">
        <f>IFERROR(1/J242*(X242/H242),"0")</f>
        <v>2.3576817558299039E-2</v>
      </c>
      <c r="BP242" s="64">
        <f>IFERROR(1/J242*(Y242/H242),"0")</f>
        <v>2.7777777777777776E-2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72</v>
      </c>
      <c r="Q243" s="594"/>
      <c r="R243" s="594"/>
      <c r="S243" s="594"/>
      <c r="T243" s="594"/>
      <c r="U243" s="594"/>
      <c r="V243" s="595"/>
      <c r="W243" s="37" t="s">
        <v>73</v>
      </c>
      <c r="X243" s="577">
        <f>IFERROR(X241/H241,"0")+IFERROR(X242/H242,"0")</f>
        <v>5.0925925925925926</v>
      </c>
      <c r="Y243" s="577">
        <f>IFERROR(Y241/H241,"0")+IFERROR(Y242/H242,"0")</f>
        <v>6</v>
      </c>
      <c r="Z243" s="577">
        <f>IFERROR(IF(Z241="",0,Z241),"0")+IFERROR(IF(Z242="",0,Z242),"0")</f>
        <v>3.5400000000000001E-2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72</v>
      </c>
      <c r="Q244" s="594"/>
      <c r="R244" s="594"/>
      <c r="S244" s="594"/>
      <c r="T244" s="594"/>
      <c r="U244" s="594"/>
      <c r="V244" s="595"/>
      <c r="W244" s="37" t="s">
        <v>70</v>
      </c>
      <c r="X244" s="577">
        <f>IFERROR(SUM(X241:X242),"0")</f>
        <v>11</v>
      </c>
      <c r="Y244" s="577">
        <f>IFERROR(SUM(Y241:Y242),"0")</f>
        <v>12.96</v>
      </c>
      <c r="Z244" s="37"/>
      <c r="AA244" s="578"/>
      <c r="AB244" s="578"/>
      <c r="AC244" s="578"/>
    </row>
    <row r="245" spans="1:68" ht="14.25" customHeight="1" x14ac:dyDescent="0.25">
      <c r="A245" s="587" t="s">
        <v>394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395</v>
      </c>
      <c r="B246" s="54" t="s">
        <v>396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70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398</v>
      </c>
      <c r="B247" s="54" t="s">
        <v>399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53" t="s">
        <v>400</v>
      </c>
      <c r="Q247" s="580"/>
      <c r="R247" s="580"/>
      <c r="S247" s="580"/>
      <c r="T247" s="581"/>
      <c r="U247" s="34"/>
      <c r="V247" s="34"/>
      <c r="W247" s="35" t="s">
        <v>70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398</v>
      </c>
      <c r="B248" s="54" t="s">
        <v>401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70</v>
      </c>
      <c r="X248" s="575">
        <v>5</v>
      </c>
      <c r="Y248" s="576">
        <f t="shared" si="42"/>
        <v>6.48</v>
      </c>
      <c r="Z248" s="36">
        <f t="shared" si="43"/>
        <v>1.77E-2</v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5.4398148148148149</v>
      </c>
      <c r="BN248" s="64">
        <f t="shared" si="45"/>
        <v>7.05</v>
      </c>
      <c r="BO248" s="64">
        <f t="shared" si="46"/>
        <v>1.0716735253772291E-2</v>
      </c>
      <c r="BP248" s="64">
        <f t="shared" si="47"/>
        <v>1.3888888888888888E-2</v>
      </c>
    </row>
    <row r="249" spans="1:68" ht="27" customHeight="1" x14ac:dyDescent="0.25">
      <c r="A249" s="54" t="s">
        <v>402</v>
      </c>
      <c r="B249" s="54" t="s">
        <v>403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70</v>
      </c>
      <c r="X249" s="575">
        <v>1</v>
      </c>
      <c r="Y249" s="576">
        <f t="shared" si="42"/>
        <v>1.8</v>
      </c>
      <c r="Z249" s="36">
        <f t="shared" si="43"/>
        <v>1.18E-2</v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1.2111111111111112</v>
      </c>
      <c r="BN249" s="64">
        <f t="shared" si="45"/>
        <v>2.1800000000000002</v>
      </c>
      <c r="BO249" s="64">
        <f t="shared" si="46"/>
        <v>5.1440329218106996E-3</v>
      </c>
      <c r="BP249" s="64">
        <f t="shared" si="47"/>
        <v>9.2592592592592587E-3</v>
      </c>
    </row>
    <row r="250" spans="1:68" ht="27" customHeight="1" x14ac:dyDescent="0.25">
      <c r="A250" s="54" t="s">
        <v>404</v>
      </c>
      <c r="B250" s="54" t="s">
        <v>405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70</v>
      </c>
      <c r="X250" s="575">
        <v>6</v>
      </c>
      <c r="Y250" s="576">
        <f t="shared" si="42"/>
        <v>6.93</v>
      </c>
      <c r="Z250" s="36">
        <f t="shared" si="43"/>
        <v>4.1299999999999996E-2</v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7.1515151515151514</v>
      </c>
      <c r="BN250" s="64">
        <f t="shared" si="45"/>
        <v>8.259999999999998</v>
      </c>
      <c r="BO250" s="64">
        <f t="shared" si="46"/>
        <v>2.8058361391694722E-2</v>
      </c>
      <c r="BP250" s="64">
        <f t="shared" si="47"/>
        <v>3.2407407407407406E-2</v>
      </c>
    </row>
    <row r="251" spans="1:68" ht="27" customHeight="1" x14ac:dyDescent="0.25">
      <c r="A251" s="54" t="s">
        <v>406</v>
      </c>
      <c r="B251" s="54" t="s">
        <v>407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70</v>
      </c>
      <c r="X251" s="575">
        <v>1</v>
      </c>
      <c r="Y251" s="576">
        <f t="shared" si="42"/>
        <v>1.98</v>
      </c>
      <c r="Z251" s="36">
        <f t="shared" si="43"/>
        <v>1.18E-2</v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1.1919191919191918</v>
      </c>
      <c r="BN251" s="64">
        <f t="shared" si="45"/>
        <v>2.36</v>
      </c>
      <c r="BO251" s="64">
        <f t="shared" si="46"/>
        <v>4.6763935652824546E-3</v>
      </c>
      <c r="BP251" s="64">
        <f t="shared" si="47"/>
        <v>9.2592592592592587E-3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72</v>
      </c>
      <c r="Q252" s="594"/>
      <c r="R252" s="594"/>
      <c r="S252" s="594"/>
      <c r="T252" s="594"/>
      <c r="U252" s="594"/>
      <c r="V252" s="595"/>
      <c r="W252" s="37" t="s">
        <v>73</v>
      </c>
      <c r="X252" s="577">
        <f>IFERROR(X246/H246,"0")+IFERROR(X247/H247,"0")+IFERROR(X248/H248,"0")+IFERROR(X249/H249,"0")+IFERROR(X250/H250,"0")+IFERROR(X251/H251,"0")</f>
        <v>10.496632996632997</v>
      </c>
      <c r="Y252" s="577">
        <f>IFERROR(Y246/H246,"0")+IFERROR(Y247/H247,"0")+IFERROR(Y248/H248,"0")+IFERROR(Y249/H249,"0")+IFERROR(Y250/H250,"0")+IFERROR(Y251/H251,"0")</f>
        <v>14</v>
      </c>
      <c r="Z252" s="577">
        <f>IFERROR(IF(Z246="",0,Z246),"0")+IFERROR(IF(Z247="",0,Z247),"0")+IFERROR(IF(Z248="",0,Z248),"0")+IFERROR(IF(Z249="",0,Z249),"0")+IFERROR(IF(Z250="",0,Z250),"0")+IFERROR(IF(Z251="",0,Z251),"0")</f>
        <v>8.2600000000000007E-2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72</v>
      </c>
      <c r="Q253" s="594"/>
      <c r="R253" s="594"/>
      <c r="S253" s="594"/>
      <c r="T253" s="594"/>
      <c r="U253" s="594"/>
      <c r="V253" s="595"/>
      <c r="W253" s="37" t="s">
        <v>70</v>
      </c>
      <c r="X253" s="577">
        <f>IFERROR(SUM(X246:X251),"0")</f>
        <v>13</v>
      </c>
      <c r="Y253" s="577">
        <f>IFERROR(SUM(Y246:Y251),"0")</f>
        <v>17.190000000000001</v>
      </c>
      <c r="Z253" s="37"/>
      <c r="AA253" s="578"/>
      <c r="AB253" s="578"/>
      <c r="AC253" s="578"/>
    </row>
    <row r="254" spans="1:68" ht="16.5" customHeight="1" x14ac:dyDescent="0.25">
      <c r="A254" s="635" t="s">
        <v>408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103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409</v>
      </c>
      <c r="B256" s="54" t="s">
        <v>410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70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70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415</v>
      </c>
      <c r="B258" s="54" t="s">
        <v>416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70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418</v>
      </c>
      <c r="B259" s="54" t="s">
        <v>419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70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421</v>
      </c>
      <c r="B260" s="54" t="s">
        <v>422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70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72</v>
      </c>
      <c r="Q261" s="594"/>
      <c r="R261" s="594"/>
      <c r="S261" s="594"/>
      <c r="T261" s="594"/>
      <c r="U261" s="594"/>
      <c r="V261" s="595"/>
      <c r="W261" s="37" t="s">
        <v>73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72</v>
      </c>
      <c r="Q262" s="594"/>
      <c r="R262" s="594"/>
      <c r="S262" s="594"/>
      <c r="T262" s="594"/>
      <c r="U262" s="594"/>
      <c r="V262" s="595"/>
      <c r="W262" s="37" t="s">
        <v>70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424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103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425</v>
      </c>
      <c r="B265" s="54" t="s">
        <v>426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70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427</v>
      </c>
      <c r="B266" s="54" t="s">
        <v>428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70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430</v>
      </c>
      <c r="B267" s="54" t="s">
        <v>431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70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433</v>
      </c>
      <c r="B268" s="54" t="s">
        <v>434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75" t="s">
        <v>435</v>
      </c>
      <c r="Q268" s="580"/>
      <c r="R268" s="580"/>
      <c r="S268" s="580"/>
      <c r="T268" s="581"/>
      <c r="U268" s="34"/>
      <c r="V268" s="34"/>
      <c r="W268" s="35" t="s">
        <v>70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72</v>
      </c>
      <c r="Q269" s="594"/>
      <c r="R269" s="594"/>
      <c r="S269" s="594"/>
      <c r="T269" s="594"/>
      <c r="U269" s="594"/>
      <c r="V269" s="595"/>
      <c r="W269" s="37" t="s">
        <v>73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72</v>
      </c>
      <c r="Q270" s="594"/>
      <c r="R270" s="594"/>
      <c r="S270" s="594"/>
      <c r="T270" s="594"/>
      <c r="U270" s="594"/>
      <c r="V270" s="595"/>
      <c r="W270" s="37" t="s">
        <v>70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437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74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438</v>
      </c>
      <c r="B273" s="54" t="s">
        <v>439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70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441</v>
      </c>
      <c r="B274" s="54" t="s">
        <v>442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70</v>
      </c>
      <c r="X274" s="575">
        <v>2</v>
      </c>
      <c r="Y274" s="576">
        <f>IFERROR(IF(X274="",0,CEILING((X274/$H274),1)*$H274),"")</f>
        <v>2.4</v>
      </c>
      <c r="Z274" s="36">
        <f>IFERROR(IF(Y274=0,"",ROUNDUP(Y274/H274,0)*0.00651),"")</f>
        <v>6.5100000000000002E-3</v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2.2100000000000004</v>
      </c>
      <c r="BN274" s="64">
        <f>IFERROR(Y274*I274/H274,"0")</f>
        <v>2.6520000000000001</v>
      </c>
      <c r="BO274" s="64">
        <f>IFERROR(1/J274*(X274/H274),"0")</f>
        <v>4.578754578754579E-3</v>
      </c>
      <c r="BP274" s="64">
        <f>IFERROR(1/J274*(Y274/H274),"0")</f>
        <v>5.4945054945054949E-3</v>
      </c>
    </row>
    <row r="275" spans="1:68" ht="37.5" customHeight="1" x14ac:dyDescent="0.25">
      <c r="A275" s="54" t="s">
        <v>444</v>
      </c>
      <c r="B275" s="54" t="s">
        <v>445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77</v>
      </c>
      <c r="L275" s="32" t="s">
        <v>114</v>
      </c>
      <c r="M275" s="33" t="s">
        <v>78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70</v>
      </c>
      <c r="X275" s="575">
        <v>16</v>
      </c>
      <c r="Y275" s="576">
        <f>IFERROR(IF(X275="",0,CEILING((X275/$H275),1)*$H275),"")</f>
        <v>16.8</v>
      </c>
      <c r="Z275" s="36">
        <f>IFERROR(IF(Y275=0,"",ROUNDUP(Y275/H275,0)*0.00651),"")</f>
        <v>4.5569999999999999E-2</v>
      </c>
      <c r="AA275" s="56"/>
      <c r="AB275" s="57"/>
      <c r="AC275" s="331" t="s">
        <v>446</v>
      </c>
      <c r="AG275" s="64"/>
      <c r="AJ275" s="68" t="s">
        <v>115</v>
      </c>
      <c r="AK275" s="68">
        <v>33.6</v>
      </c>
      <c r="BB275" s="332" t="s">
        <v>1</v>
      </c>
      <c r="BM275" s="64">
        <f>IFERROR(X275*I275/H275,"0")</f>
        <v>17.200000000000003</v>
      </c>
      <c r="BN275" s="64">
        <f>IFERROR(Y275*I275/H275,"0")</f>
        <v>18.060000000000002</v>
      </c>
      <c r="BO275" s="64">
        <f>IFERROR(1/J275*(X275/H275),"0")</f>
        <v>3.6630036630036632E-2</v>
      </c>
      <c r="BP275" s="64">
        <f>IFERROR(1/J275*(Y275/H275),"0")</f>
        <v>3.8461538461538471E-2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72</v>
      </c>
      <c r="Q276" s="594"/>
      <c r="R276" s="594"/>
      <c r="S276" s="594"/>
      <c r="T276" s="594"/>
      <c r="U276" s="594"/>
      <c r="V276" s="595"/>
      <c r="W276" s="37" t="s">
        <v>73</v>
      </c>
      <c r="X276" s="577">
        <f>IFERROR(X273/H273,"0")+IFERROR(X274/H274,"0")+IFERROR(X275/H275,"0")</f>
        <v>7.5</v>
      </c>
      <c r="Y276" s="577">
        <f>IFERROR(Y273/H273,"0")+IFERROR(Y274/H274,"0")+IFERROR(Y275/H275,"0")</f>
        <v>8</v>
      </c>
      <c r="Z276" s="577">
        <f>IFERROR(IF(Z273="",0,Z273),"0")+IFERROR(IF(Z274="",0,Z274),"0")+IFERROR(IF(Z275="",0,Z275),"0")</f>
        <v>5.2080000000000001E-2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72</v>
      </c>
      <c r="Q277" s="594"/>
      <c r="R277" s="594"/>
      <c r="S277" s="594"/>
      <c r="T277" s="594"/>
      <c r="U277" s="594"/>
      <c r="V277" s="595"/>
      <c r="W277" s="37" t="s">
        <v>70</v>
      </c>
      <c r="X277" s="577">
        <f>IFERROR(SUM(X273:X275),"0")</f>
        <v>18</v>
      </c>
      <c r="Y277" s="577">
        <f>IFERROR(SUM(Y273:Y275),"0")</f>
        <v>19.2</v>
      </c>
      <c r="Z277" s="37"/>
      <c r="AA277" s="578"/>
      <c r="AB277" s="578"/>
      <c r="AC277" s="578"/>
    </row>
    <row r="278" spans="1:68" ht="16.5" customHeight="1" x14ac:dyDescent="0.25">
      <c r="A278" s="635" t="s">
        <v>447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64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448</v>
      </c>
      <c r="B280" s="54" t="s">
        <v>449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70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72</v>
      </c>
      <c r="Q281" s="594"/>
      <c r="R281" s="594"/>
      <c r="S281" s="594"/>
      <c r="T281" s="594"/>
      <c r="U281" s="594"/>
      <c r="V281" s="595"/>
      <c r="W281" s="37" t="s">
        <v>73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72</v>
      </c>
      <c r="Q282" s="594"/>
      <c r="R282" s="594"/>
      <c r="S282" s="594"/>
      <c r="T282" s="594"/>
      <c r="U282" s="594"/>
      <c r="V282" s="595"/>
      <c r="W282" s="37" t="s">
        <v>70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74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451</v>
      </c>
      <c r="B284" s="54" t="s">
        <v>452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70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72</v>
      </c>
      <c r="Q285" s="594"/>
      <c r="R285" s="594"/>
      <c r="S285" s="594"/>
      <c r="T285" s="594"/>
      <c r="U285" s="594"/>
      <c r="V285" s="595"/>
      <c r="W285" s="37" t="s">
        <v>73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72</v>
      </c>
      <c r="Q286" s="594"/>
      <c r="R286" s="594"/>
      <c r="S286" s="594"/>
      <c r="T286" s="594"/>
      <c r="U286" s="594"/>
      <c r="V286" s="595"/>
      <c r="W286" s="37" t="s">
        <v>70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454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103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455</v>
      </c>
      <c r="B289" s="54" t="s">
        <v>456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70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72</v>
      </c>
      <c r="Q290" s="594"/>
      <c r="R290" s="594"/>
      <c r="S290" s="594"/>
      <c r="T290" s="594"/>
      <c r="U290" s="594"/>
      <c r="V290" s="595"/>
      <c r="W290" s="37" t="s">
        <v>73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72</v>
      </c>
      <c r="Q291" s="594"/>
      <c r="R291" s="594"/>
      <c r="S291" s="594"/>
      <c r="T291" s="594"/>
      <c r="U291" s="594"/>
      <c r="V291" s="595"/>
      <c r="W291" s="37" t="s">
        <v>70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459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103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460</v>
      </c>
      <c r="B294" s="54" t="s">
        <v>461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70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4301011911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5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70</v>
      </c>
      <c r="X295" s="575">
        <v>0</v>
      </c>
      <c r="Y295" s="576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463</v>
      </c>
      <c r="B296" s="54" t="s">
        <v>467</v>
      </c>
      <c r="C296" s="31">
        <v>4301012016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106</v>
      </c>
      <c r="L296" s="32" t="s">
        <v>125</v>
      </c>
      <c r="M296" s="33" t="s">
        <v>78</v>
      </c>
      <c r="N296" s="33"/>
      <c r="O296" s="32">
        <v>55</v>
      </c>
      <c r="P296" s="76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70</v>
      </c>
      <c r="X296" s="575">
        <v>0</v>
      </c>
      <c r="Y296" s="576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 t="s">
        <v>127</v>
      </c>
      <c r="AK296" s="68">
        <v>691.2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469</v>
      </c>
      <c r="B297" s="54" t="s">
        <v>470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70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472</v>
      </c>
      <c r="B298" s="54" t="s">
        <v>473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70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70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72</v>
      </c>
      <c r="Q300" s="594"/>
      <c r="R300" s="594"/>
      <c r="S300" s="594"/>
      <c r="T300" s="594"/>
      <c r="U300" s="594"/>
      <c r="V300" s="595"/>
      <c r="W300" s="37" t="s">
        <v>73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72</v>
      </c>
      <c r="Q301" s="594"/>
      <c r="R301" s="594"/>
      <c r="S301" s="594"/>
      <c r="T301" s="594"/>
      <c r="U301" s="594"/>
      <c r="V301" s="595"/>
      <c r="W301" s="37" t="s">
        <v>70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64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477</v>
      </c>
      <c r="B303" s="54" t="s">
        <v>478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70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480</v>
      </c>
      <c r="B304" s="54" t="s">
        <v>481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70</v>
      </c>
      <c r="X304" s="575">
        <v>300</v>
      </c>
      <c r="Y304" s="576">
        <f t="shared" si="53"/>
        <v>302.40000000000003</v>
      </c>
      <c r="Z304" s="36">
        <f>IFERROR(IF(Y304=0,"",ROUNDUP(Y304/H304,0)*0.00902),"")</f>
        <v>0.64944000000000002</v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319.28571428571428</v>
      </c>
      <c r="BN304" s="64">
        <f t="shared" si="55"/>
        <v>321.83999999999997</v>
      </c>
      <c r="BO304" s="64">
        <f t="shared" si="56"/>
        <v>0.54112554112554112</v>
      </c>
      <c r="BP304" s="64">
        <f t="shared" si="57"/>
        <v>0.54545454545454541</v>
      </c>
    </row>
    <row r="305" spans="1:68" ht="27" customHeight="1" x14ac:dyDescent="0.25">
      <c r="A305" s="54" t="s">
        <v>483</v>
      </c>
      <c r="B305" s="54" t="s">
        <v>484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70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486</v>
      </c>
      <c r="B306" s="54" t="s">
        <v>487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70</v>
      </c>
      <c r="X306" s="575">
        <v>14</v>
      </c>
      <c r="Y306" s="576">
        <f t="shared" si="53"/>
        <v>14.700000000000001</v>
      </c>
      <c r="Z306" s="36">
        <f>IFERROR(IF(Y306=0,"",ROUNDUP(Y306/H306,0)*0.00502),"")</f>
        <v>3.5140000000000005E-2</v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14.866666666666665</v>
      </c>
      <c r="BN306" s="64">
        <f t="shared" si="55"/>
        <v>15.61</v>
      </c>
      <c r="BO306" s="64">
        <f t="shared" si="56"/>
        <v>2.8490028490028491E-2</v>
      </c>
      <c r="BP306" s="64">
        <f t="shared" si="57"/>
        <v>2.9914529914529919E-2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70</v>
      </c>
      <c r="X307" s="575">
        <v>3</v>
      </c>
      <c r="Y307" s="576">
        <f t="shared" si="53"/>
        <v>4.2</v>
      </c>
      <c r="Z307" s="36">
        <f>IFERROR(IF(Y307=0,"",ROUNDUP(Y307/H307,0)*0.00502),"")</f>
        <v>1.004E-2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3.1428571428571428</v>
      </c>
      <c r="BN307" s="64">
        <f t="shared" si="55"/>
        <v>4.4000000000000004</v>
      </c>
      <c r="BO307" s="64">
        <f t="shared" si="56"/>
        <v>6.1050061050061059E-3</v>
      </c>
      <c r="BP307" s="64">
        <f t="shared" si="57"/>
        <v>8.5470085470085479E-3</v>
      </c>
    </row>
    <row r="308" spans="1:68" ht="27" customHeight="1" x14ac:dyDescent="0.25">
      <c r="A308" s="54" t="s">
        <v>491</v>
      </c>
      <c r="B308" s="54" t="s">
        <v>492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70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70</v>
      </c>
      <c r="X309" s="575">
        <v>17</v>
      </c>
      <c r="Y309" s="576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19.153333333333332</v>
      </c>
      <c r="BN309" s="64">
        <f t="shared" si="55"/>
        <v>20.279999999999998</v>
      </c>
      <c r="BO309" s="64">
        <f t="shared" si="56"/>
        <v>5.1892551892551896E-2</v>
      </c>
      <c r="BP309" s="64">
        <f t="shared" si="57"/>
        <v>5.4945054945054951E-2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72</v>
      </c>
      <c r="Q310" s="594"/>
      <c r="R310" s="594"/>
      <c r="S310" s="594"/>
      <c r="T310" s="594"/>
      <c r="U310" s="594"/>
      <c r="V310" s="595"/>
      <c r="W310" s="37" t="s">
        <v>73</v>
      </c>
      <c r="X310" s="577">
        <f>IFERROR(X303/H303,"0")+IFERROR(X304/H304,"0")+IFERROR(X305/H305,"0")+IFERROR(X306/H306,"0")+IFERROR(X307/H307,"0")+IFERROR(X308/H308,"0")+IFERROR(X309/H309,"0")</f>
        <v>88.968253968253975</v>
      </c>
      <c r="Y310" s="577">
        <f>IFERROR(Y303/H303,"0")+IFERROR(Y304/H304,"0")+IFERROR(Y305/H305,"0")+IFERROR(Y306/H306,"0")+IFERROR(Y307/H307,"0")+IFERROR(Y308/H308,"0")+IFERROR(Y309/H309,"0")</f>
        <v>91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0.75972000000000006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72</v>
      </c>
      <c r="Q311" s="594"/>
      <c r="R311" s="594"/>
      <c r="S311" s="594"/>
      <c r="T311" s="594"/>
      <c r="U311" s="594"/>
      <c r="V311" s="595"/>
      <c r="W311" s="37" t="s">
        <v>70</v>
      </c>
      <c r="X311" s="577">
        <f>IFERROR(SUM(X303:X309),"0")</f>
        <v>334</v>
      </c>
      <c r="Y311" s="577">
        <f>IFERROR(SUM(Y303:Y309),"0")</f>
        <v>339.3</v>
      </c>
      <c r="Z311" s="37"/>
      <c r="AA311" s="578"/>
      <c r="AB311" s="578"/>
      <c r="AC311" s="578"/>
    </row>
    <row r="312" spans="1:68" ht="14.25" customHeight="1" x14ac:dyDescent="0.25">
      <c r="A312" s="587" t="s">
        <v>74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496</v>
      </c>
      <c r="B313" s="54" t="s">
        <v>497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70</v>
      </c>
      <c r="X313" s="575">
        <v>200</v>
      </c>
      <c r="Y313" s="576">
        <f>IFERROR(IF(X313="",0,CEILING((X313/$H313),1)*$H313),"")</f>
        <v>202.79999999999998</v>
      </c>
      <c r="Z313" s="36">
        <f>IFERROR(IF(Y313=0,"",ROUNDUP(Y313/H313,0)*0.01898),"")</f>
        <v>0.49348000000000003</v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213.15384615384619</v>
      </c>
      <c r="BN313" s="64">
        <f>IFERROR(Y313*I313/H313,"0")</f>
        <v>216.13799999999998</v>
      </c>
      <c r="BO313" s="64">
        <f>IFERROR(1/J313*(X313/H313),"0")</f>
        <v>0.40064102564102566</v>
      </c>
      <c r="BP313" s="64">
        <f>IFERROR(1/J313*(Y313/H313),"0")</f>
        <v>0.40625</v>
      </c>
    </row>
    <row r="314" spans="1:68" ht="27" customHeight="1" x14ac:dyDescent="0.25">
      <c r="A314" s="54" t="s">
        <v>499</v>
      </c>
      <c r="B314" s="54" t="s">
        <v>500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70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502</v>
      </c>
      <c r="B315" s="54" t="s">
        <v>503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70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505</v>
      </c>
      <c r="B316" s="54" t="s">
        <v>506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70</v>
      </c>
      <c r="X316" s="575">
        <v>46</v>
      </c>
      <c r="Y316" s="576">
        <f>IFERROR(IF(X316="",0,CEILING((X316/$H316),1)*$H316),"")</f>
        <v>48</v>
      </c>
      <c r="Z316" s="36">
        <f>IFERROR(IF(Y316=0,"",ROUNDUP(Y316/H316,0)*0.00651),"")</f>
        <v>0.10416</v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49.771999999999998</v>
      </c>
      <c r="BN316" s="64">
        <f>IFERROR(Y316*I316/H316,"0")</f>
        <v>51.936</v>
      </c>
      <c r="BO316" s="64">
        <f>IFERROR(1/J316*(X316/H316),"0")</f>
        <v>8.4249084249084255E-2</v>
      </c>
      <c r="BP316" s="64">
        <f>IFERROR(1/J316*(Y316/H316),"0")</f>
        <v>8.7912087912087919E-2</v>
      </c>
    </row>
    <row r="317" spans="1:68" ht="27" customHeight="1" x14ac:dyDescent="0.25">
      <c r="A317" s="54" t="s">
        <v>508</v>
      </c>
      <c r="B317" s="54" t="s">
        <v>509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70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72</v>
      </c>
      <c r="Q318" s="594"/>
      <c r="R318" s="594"/>
      <c r="S318" s="594"/>
      <c r="T318" s="594"/>
      <c r="U318" s="594"/>
      <c r="V318" s="595"/>
      <c r="W318" s="37" t="s">
        <v>73</v>
      </c>
      <c r="X318" s="577">
        <f>IFERROR(X313/H313,"0")+IFERROR(X314/H314,"0")+IFERROR(X315/H315,"0")+IFERROR(X316/H316,"0")+IFERROR(X317/H317,"0")</f>
        <v>40.974358974358978</v>
      </c>
      <c r="Y318" s="577">
        <f>IFERROR(Y313/H313,"0")+IFERROR(Y314/H314,"0")+IFERROR(Y315/H315,"0")+IFERROR(Y316/H316,"0")+IFERROR(Y317/H317,"0")</f>
        <v>42</v>
      </c>
      <c r="Z318" s="577">
        <f>IFERROR(IF(Z313="",0,Z313),"0")+IFERROR(IF(Z314="",0,Z314),"0")+IFERROR(IF(Z315="",0,Z315),"0")+IFERROR(IF(Z316="",0,Z316),"0")+IFERROR(IF(Z317="",0,Z317),"0")</f>
        <v>0.59764000000000006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72</v>
      </c>
      <c r="Q319" s="594"/>
      <c r="R319" s="594"/>
      <c r="S319" s="594"/>
      <c r="T319" s="594"/>
      <c r="U319" s="594"/>
      <c r="V319" s="595"/>
      <c r="W319" s="37" t="s">
        <v>70</v>
      </c>
      <c r="X319" s="577">
        <f>IFERROR(SUM(X313:X317),"0")</f>
        <v>246</v>
      </c>
      <c r="Y319" s="577">
        <f>IFERROR(SUM(Y313:Y317),"0")</f>
        <v>250.79999999999998</v>
      </c>
      <c r="Z319" s="37"/>
      <c r="AA319" s="578"/>
      <c r="AB319" s="578"/>
      <c r="AC319" s="578"/>
    </row>
    <row r="320" spans="1:68" ht="14.25" customHeight="1" x14ac:dyDescent="0.25">
      <c r="A320" s="587" t="s">
        <v>174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70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70</v>
      </c>
      <c r="X322" s="575">
        <v>21</v>
      </c>
      <c r="Y322" s="576">
        <f>IFERROR(IF(X322="",0,CEILING((X322/$H322),1)*$H322),"")</f>
        <v>23.4</v>
      </c>
      <c r="Z322" s="36">
        <f>IFERROR(IF(Y322=0,"",ROUNDUP(Y322/H322,0)*0.01898),"")</f>
        <v>5.6940000000000004E-2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22.397307692307695</v>
      </c>
      <c r="BN322" s="64">
        <f>IFERROR(Y322*I322/H322,"0")</f>
        <v>24.957000000000001</v>
      </c>
      <c r="BO322" s="64">
        <f>IFERROR(1/J322*(X322/H322),"0")</f>
        <v>4.2067307692307696E-2</v>
      </c>
      <c r="BP322" s="64">
        <f>IFERROR(1/J322*(Y322/H322),"0")</f>
        <v>4.6875E-2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70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72</v>
      </c>
      <c r="Q324" s="594"/>
      <c r="R324" s="594"/>
      <c r="S324" s="594"/>
      <c r="T324" s="594"/>
      <c r="U324" s="594"/>
      <c r="V324" s="595"/>
      <c r="W324" s="37" t="s">
        <v>73</v>
      </c>
      <c r="X324" s="577">
        <f>IFERROR(X321/H321,"0")+IFERROR(X322/H322,"0")+IFERROR(X323/H323,"0")</f>
        <v>2.6923076923076925</v>
      </c>
      <c r="Y324" s="577">
        <f>IFERROR(Y321/H321,"0")+IFERROR(Y322/H322,"0")+IFERROR(Y323/H323,"0")</f>
        <v>3</v>
      </c>
      <c r="Z324" s="577">
        <f>IFERROR(IF(Z321="",0,Z321),"0")+IFERROR(IF(Z322="",0,Z322),"0")+IFERROR(IF(Z323="",0,Z323),"0")</f>
        <v>5.6940000000000004E-2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72</v>
      </c>
      <c r="Q325" s="594"/>
      <c r="R325" s="594"/>
      <c r="S325" s="594"/>
      <c r="T325" s="594"/>
      <c r="U325" s="594"/>
      <c r="V325" s="595"/>
      <c r="W325" s="37" t="s">
        <v>70</v>
      </c>
      <c r="X325" s="577">
        <f>IFERROR(SUM(X321:X323),"0")</f>
        <v>21</v>
      </c>
      <c r="Y325" s="577">
        <f>IFERROR(SUM(Y321:Y323),"0")</f>
        <v>23.4</v>
      </c>
      <c r="Z325" s="37"/>
      <c r="AA325" s="578"/>
      <c r="AB325" s="578"/>
      <c r="AC325" s="578"/>
    </row>
    <row r="326" spans="1:68" ht="14.25" customHeight="1" x14ac:dyDescent="0.25">
      <c r="A326" s="587" t="s">
        <v>95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520</v>
      </c>
      <c r="B327" s="54" t="s">
        <v>521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05" t="s">
        <v>522</v>
      </c>
      <c r="Q327" s="580"/>
      <c r="R327" s="580"/>
      <c r="S327" s="580"/>
      <c r="T327" s="581"/>
      <c r="U327" s="34"/>
      <c r="V327" s="34"/>
      <c r="W327" s="35" t="s">
        <v>70</v>
      </c>
      <c r="X327" s="575">
        <v>6</v>
      </c>
      <c r="Y327" s="576">
        <f>IFERROR(IF(X327="",0,CEILING((X327/$H327),1)*$H327),"")</f>
        <v>6.08</v>
      </c>
      <c r="Z327" s="36">
        <f>IFERROR(IF(Y327=0,"",ROUNDUP(Y327/H327,0)*0.00902),"")</f>
        <v>1.804E-2</v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6.5723684210526319</v>
      </c>
      <c r="BN327" s="64">
        <f>IFERROR(Y327*I327/H327,"0")</f>
        <v>6.66</v>
      </c>
      <c r="BO327" s="64">
        <f>IFERROR(1/J327*(X327/H327),"0")</f>
        <v>1.4952153110047847E-2</v>
      </c>
      <c r="BP327" s="64">
        <f>IFERROR(1/J327*(Y327/H327),"0")</f>
        <v>1.5151515151515152E-2</v>
      </c>
    </row>
    <row r="328" spans="1:68" ht="27" customHeight="1" x14ac:dyDescent="0.25">
      <c r="A328" s="54" t="s">
        <v>524</v>
      </c>
      <c r="B328" s="54" t="s">
        <v>525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00" t="s">
        <v>526</v>
      </c>
      <c r="Q328" s="580"/>
      <c r="R328" s="580"/>
      <c r="S328" s="580"/>
      <c r="T328" s="581"/>
      <c r="U328" s="34"/>
      <c r="V328" s="34"/>
      <c r="W328" s="35" t="s">
        <v>70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528</v>
      </c>
      <c r="B329" s="54" t="s">
        <v>529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50" t="s">
        <v>530</v>
      </c>
      <c r="Q329" s="580"/>
      <c r="R329" s="580"/>
      <c r="S329" s="580"/>
      <c r="T329" s="581"/>
      <c r="U329" s="34"/>
      <c r="V329" s="34"/>
      <c r="W329" s="35" t="s">
        <v>70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531</v>
      </c>
      <c r="B330" s="54" t="s">
        <v>532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70</v>
      </c>
      <c r="X330" s="575">
        <v>8</v>
      </c>
      <c r="Y330" s="576">
        <f>IFERROR(IF(X330="",0,CEILING((X330/$H330),1)*$H330),"")</f>
        <v>10.199999999999999</v>
      </c>
      <c r="Z330" s="36">
        <f>IFERROR(IF(Y330=0,"",ROUNDUP(Y330/H330,0)*0.00651),"")</f>
        <v>2.6040000000000001E-2</v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9.2705882352941185</v>
      </c>
      <c r="BN330" s="64">
        <f>IFERROR(Y330*I330/H330,"0")</f>
        <v>11.82</v>
      </c>
      <c r="BO330" s="64">
        <f>IFERROR(1/J330*(X330/H330),"0")</f>
        <v>1.7237664296487831E-2</v>
      </c>
      <c r="BP330" s="64">
        <f>IFERROR(1/J330*(Y330/H330),"0")</f>
        <v>2.197802197802198E-2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70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72</v>
      </c>
      <c r="Q332" s="594"/>
      <c r="R332" s="594"/>
      <c r="S332" s="594"/>
      <c r="T332" s="594"/>
      <c r="U332" s="594"/>
      <c r="V332" s="595"/>
      <c r="W332" s="37" t="s">
        <v>73</v>
      </c>
      <c r="X332" s="577">
        <f>IFERROR(X327/H327,"0")+IFERROR(X328/H328,"0")+IFERROR(X329/H329,"0")+IFERROR(X330/H330,"0")+IFERROR(X331/H331,"0")</f>
        <v>5.1109391124871006</v>
      </c>
      <c r="Y332" s="577">
        <f>IFERROR(Y327/H327,"0")+IFERROR(Y328/H328,"0")+IFERROR(Y329/H329,"0")+IFERROR(Y330/H330,"0")+IFERROR(Y331/H331,"0")</f>
        <v>6</v>
      </c>
      <c r="Z332" s="577">
        <f>IFERROR(IF(Z327="",0,Z327),"0")+IFERROR(IF(Z328="",0,Z328),"0")+IFERROR(IF(Z329="",0,Z329),"0")+IFERROR(IF(Z330="",0,Z330),"0")+IFERROR(IF(Z331="",0,Z331),"0")</f>
        <v>4.4080000000000001E-2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72</v>
      </c>
      <c r="Q333" s="594"/>
      <c r="R333" s="594"/>
      <c r="S333" s="594"/>
      <c r="T333" s="594"/>
      <c r="U333" s="594"/>
      <c r="V333" s="595"/>
      <c r="W333" s="37" t="s">
        <v>70</v>
      </c>
      <c r="X333" s="577">
        <f>IFERROR(SUM(X327:X331),"0")</f>
        <v>14</v>
      </c>
      <c r="Y333" s="577">
        <f>IFERROR(SUM(Y327:Y331),"0")</f>
        <v>16.28</v>
      </c>
      <c r="Z333" s="37"/>
      <c r="AA333" s="578"/>
      <c r="AB333" s="578"/>
      <c r="AC333" s="578"/>
    </row>
    <row r="334" spans="1:68" ht="14.25" customHeight="1" x14ac:dyDescent="0.25">
      <c r="A334" s="587" t="s">
        <v>536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70</v>
      </c>
      <c r="X335" s="575">
        <v>20</v>
      </c>
      <c r="Y335" s="576">
        <f>IFERROR(IF(X335="",0,CEILING((X335/$H335),1)*$H335),"")</f>
        <v>20</v>
      </c>
      <c r="Z335" s="36">
        <f>IFERROR(IF(Y335=0,"",ROUNDUP(Y335/H335,0)*0.00474),"")</f>
        <v>4.7400000000000005E-2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22.400000000000002</v>
      </c>
      <c r="BN335" s="64">
        <f>IFERROR(Y335*I335/H335,"0")</f>
        <v>22.400000000000002</v>
      </c>
      <c r="BO335" s="64">
        <f>IFERROR(1/J335*(X335/H335),"0")</f>
        <v>4.2016806722689072E-2</v>
      </c>
      <c r="BP335" s="64">
        <f>IFERROR(1/J335*(Y335/H335),"0")</f>
        <v>4.2016806722689072E-2</v>
      </c>
    </row>
    <row r="336" spans="1:68" ht="27" customHeight="1" x14ac:dyDescent="0.25">
      <c r="A336" s="54" t="s">
        <v>541</v>
      </c>
      <c r="B336" s="54" t="s">
        <v>542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70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543</v>
      </c>
      <c r="B337" s="54" t="s">
        <v>544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70</v>
      </c>
      <c r="X337" s="575">
        <v>20</v>
      </c>
      <c r="Y337" s="576">
        <f>IFERROR(IF(X337="",0,CEILING((X337/$H337),1)*$H337),"")</f>
        <v>20</v>
      </c>
      <c r="Z337" s="36">
        <f>IFERROR(IF(Y337=0,"",ROUNDUP(Y337/H337,0)*0.00474),"")</f>
        <v>4.7400000000000005E-2</v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22.400000000000002</v>
      </c>
      <c r="BN337" s="64">
        <f>IFERROR(Y337*I337/H337,"0")</f>
        <v>22.400000000000002</v>
      </c>
      <c r="BO337" s="64">
        <f>IFERROR(1/J337*(X337/H337),"0")</f>
        <v>4.2016806722689072E-2</v>
      </c>
      <c r="BP337" s="64">
        <f>IFERROR(1/J337*(Y337/H337),"0")</f>
        <v>4.2016806722689072E-2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72</v>
      </c>
      <c r="Q338" s="594"/>
      <c r="R338" s="594"/>
      <c r="S338" s="594"/>
      <c r="T338" s="594"/>
      <c r="U338" s="594"/>
      <c r="V338" s="595"/>
      <c r="W338" s="37" t="s">
        <v>73</v>
      </c>
      <c r="X338" s="577">
        <f>IFERROR(X335/H335,"0")+IFERROR(X336/H336,"0")+IFERROR(X337/H337,"0")</f>
        <v>20</v>
      </c>
      <c r="Y338" s="577">
        <f>IFERROR(Y335/H335,"0")+IFERROR(Y336/H336,"0")+IFERROR(Y337/H337,"0")</f>
        <v>20</v>
      </c>
      <c r="Z338" s="577">
        <f>IFERROR(IF(Z335="",0,Z335),"0")+IFERROR(IF(Z336="",0,Z336),"0")+IFERROR(IF(Z337="",0,Z337),"0")</f>
        <v>9.4800000000000009E-2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72</v>
      </c>
      <c r="Q339" s="594"/>
      <c r="R339" s="594"/>
      <c r="S339" s="594"/>
      <c r="T339" s="594"/>
      <c r="U339" s="594"/>
      <c r="V339" s="595"/>
      <c r="W339" s="37" t="s">
        <v>70</v>
      </c>
      <c r="X339" s="577">
        <f>IFERROR(SUM(X335:X337),"0")</f>
        <v>40</v>
      </c>
      <c r="Y339" s="577">
        <f>IFERROR(SUM(Y335:Y337),"0")</f>
        <v>40</v>
      </c>
      <c r="Z339" s="37"/>
      <c r="AA339" s="578"/>
      <c r="AB339" s="578"/>
      <c r="AC339" s="578"/>
    </row>
    <row r="340" spans="1:68" ht="16.5" customHeight="1" x14ac:dyDescent="0.25">
      <c r="A340" s="635" t="s">
        <v>545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74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546</v>
      </c>
      <c r="B342" s="54" t="s">
        <v>547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70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70</v>
      </c>
      <c r="X343" s="575">
        <v>105</v>
      </c>
      <c r="Y343" s="576">
        <f>IFERROR(IF(X343="",0,CEILING((X343/$H343),1)*$H343),"")</f>
        <v>105</v>
      </c>
      <c r="Z343" s="36">
        <f>IFERROR(IF(Y343=0,"",ROUNDUP(Y343/H343,0)*0.00651),"")</f>
        <v>0.32550000000000001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117.59999999999998</v>
      </c>
      <c r="BN343" s="64">
        <f>IFERROR(Y343*I343/H343,"0")</f>
        <v>117.59999999999998</v>
      </c>
      <c r="BO343" s="64">
        <f>IFERROR(1/J343*(X343/H343),"0")</f>
        <v>0.27472527472527475</v>
      </c>
      <c r="BP343" s="64">
        <f>IFERROR(1/J343*(Y343/H343),"0")</f>
        <v>0.27472527472527475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70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72</v>
      </c>
      <c r="Q345" s="594"/>
      <c r="R345" s="594"/>
      <c r="S345" s="594"/>
      <c r="T345" s="594"/>
      <c r="U345" s="594"/>
      <c r="V345" s="595"/>
      <c r="W345" s="37" t="s">
        <v>73</v>
      </c>
      <c r="X345" s="577">
        <f>IFERROR(X342/H342,"0")+IFERROR(X343/H343,"0")+IFERROR(X344/H344,"0")</f>
        <v>50</v>
      </c>
      <c r="Y345" s="577">
        <f>IFERROR(Y342/H342,"0")+IFERROR(Y343/H343,"0")+IFERROR(Y344/H344,"0")</f>
        <v>50</v>
      </c>
      <c r="Z345" s="577">
        <f>IFERROR(IF(Z342="",0,Z342),"0")+IFERROR(IF(Z343="",0,Z343),"0")+IFERROR(IF(Z344="",0,Z344),"0")</f>
        <v>0.32550000000000001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72</v>
      </c>
      <c r="Q346" s="594"/>
      <c r="R346" s="594"/>
      <c r="S346" s="594"/>
      <c r="T346" s="594"/>
      <c r="U346" s="594"/>
      <c r="V346" s="595"/>
      <c r="W346" s="37" t="s">
        <v>70</v>
      </c>
      <c r="X346" s="577">
        <f>IFERROR(SUM(X342:X344),"0")</f>
        <v>105</v>
      </c>
      <c r="Y346" s="577">
        <f>IFERROR(SUM(Y342:Y344),"0")</f>
        <v>105</v>
      </c>
      <c r="Z346" s="37"/>
      <c r="AA346" s="578"/>
      <c r="AB346" s="578"/>
      <c r="AC346" s="578"/>
    </row>
    <row r="347" spans="1:68" ht="27.75" customHeight="1" x14ac:dyDescent="0.2">
      <c r="A347" s="618" t="s">
        <v>555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556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103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106</v>
      </c>
      <c r="L350" s="32" t="s">
        <v>125</v>
      </c>
      <c r="M350" s="33" t="s">
        <v>68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70</v>
      </c>
      <c r="X350" s="575">
        <v>0</v>
      </c>
      <c r="Y350" s="576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127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106</v>
      </c>
      <c r="L351" s="32" t="s">
        <v>125</v>
      </c>
      <c r="M351" s="33" t="s">
        <v>68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70</v>
      </c>
      <c r="X351" s="575">
        <v>55</v>
      </c>
      <c r="Y351" s="576">
        <f t="shared" si="58"/>
        <v>60</v>
      </c>
      <c r="Z351" s="36">
        <f>IFERROR(IF(Y351=0,"",ROUNDUP(Y351/H351,0)*0.02175),"")</f>
        <v>8.6999999999999994E-2</v>
      </c>
      <c r="AA351" s="56"/>
      <c r="AB351" s="57"/>
      <c r="AC351" s="405" t="s">
        <v>562</v>
      </c>
      <c r="AG351" s="64"/>
      <c r="AJ351" s="68" t="s">
        <v>127</v>
      </c>
      <c r="AK351" s="68">
        <v>720</v>
      </c>
      <c r="BB351" s="406" t="s">
        <v>1</v>
      </c>
      <c r="BM351" s="64">
        <f t="shared" si="59"/>
        <v>56.76</v>
      </c>
      <c r="BN351" s="64">
        <f t="shared" si="60"/>
        <v>61.92</v>
      </c>
      <c r="BO351" s="64">
        <f t="shared" si="61"/>
        <v>7.6388888888888881E-2</v>
      </c>
      <c r="BP351" s="64">
        <f t="shared" si="62"/>
        <v>8.3333333333333329E-2</v>
      </c>
    </row>
    <row r="352" spans="1:68" ht="27" customHeight="1" x14ac:dyDescent="0.25">
      <c r="A352" s="54" t="s">
        <v>563</v>
      </c>
      <c r="B352" s="54" t="s">
        <v>564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70</v>
      </c>
      <c r="X352" s="575">
        <v>50</v>
      </c>
      <c r="Y352" s="576">
        <f t="shared" si="58"/>
        <v>60</v>
      </c>
      <c r="Z352" s="36">
        <f>IFERROR(IF(Y352=0,"",ROUNDUP(Y352/H352,0)*0.02175),"")</f>
        <v>8.6999999999999994E-2</v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51.6</v>
      </c>
      <c r="BN352" s="64">
        <f t="shared" si="60"/>
        <v>61.92</v>
      </c>
      <c r="BO352" s="64">
        <f t="shared" si="61"/>
        <v>6.9444444444444448E-2</v>
      </c>
      <c r="BP352" s="64">
        <f t="shared" si="62"/>
        <v>8.3333333333333329E-2</v>
      </c>
    </row>
    <row r="353" spans="1:68" ht="37.5" customHeight="1" x14ac:dyDescent="0.25">
      <c r="A353" s="54" t="s">
        <v>566</v>
      </c>
      <c r="B353" s="54" t="s">
        <v>567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106</v>
      </c>
      <c r="L353" s="32" t="s">
        <v>125</v>
      </c>
      <c r="M353" s="33" t="s">
        <v>68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70</v>
      </c>
      <c r="X353" s="575">
        <v>600</v>
      </c>
      <c r="Y353" s="576">
        <f t="shared" si="58"/>
        <v>600</v>
      </c>
      <c r="Z353" s="36">
        <f>IFERROR(IF(Y353=0,"",ROUNDUP(Y353/H353,0)*0.02175),"")</f>
        <v>0.86999999999999988</v>
      </c>
      <c r="AA353" s="56"/>
      <c r="AB353" s="57"/>
      <c r="AC353" s="409" t="s">
        <v>568</v>
      </c>
      <c r="AG353" s="64"/>
      <c r="AJ353" s="68" t="s">
        <v>127</v>
      </c>
      <c r="AK353" s="68">
        <v>720</v>
      </c>
      <c r="BB353" s="410" t="s">
        <v>1</v>
      </c>
      <c r="BM353" s="64">
        <f t="shared" si="59"/>
        <v>619.20000000000005</v>
      </c>
      <c r="BN353" s="64">
        <f t="shared" si="60"/>
        <v>619.20000000000005</v>
      </c>
      <c r="BO353" s="64">
        <f t="shared" si="61"/>
        <v>0.83333333333333326</v>
      </c>
      <c r="BP353" s="64">
        <f t="shared" si="62"/>
        <v>0.83333333333333326</v>
      </c>
    </row>
    <row r="354" spans="1:68" ht="27" customHeight="1" x14ac:dyDescent="0.25">
      <c r="A354" s="54" t="s">
        <v>569</v>
      </c>
      <c r="B354" s="54" t="s">
        <v>570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70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572</v>
      </c>
      <c r="B355" s="54" t="s">
        <v>573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70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70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72</v>
      </c>
      <c r="Q357" s="594"/>
      <c r="R357" s="594"/>
      <c r="S357" s="594"/>
      <c r="T357" s="594"/>
      <c r="U357" s="594"/>
      <c r="V357" s="595"/>
      <c r="W357" s="37" t="s">
        <v>73</v>
      </c>
      <c r="X357" s="577">
        <f>IFERROR(X350/H350,"0")+IFERROR(X351/H351,"0")+IFERROR(X352/H352,"0")+IFERROR(X353/H353,"0")+IFERROR(X354/H354,"0")+IFERROR(X355/H355,"0")+IFERROR(X356/H356,"0")</f>
        <v>47</v>
      </c>
      <c r="Y357" s="577">
        <f>IFERROR(Y350/H350,"0")+IFERROR(Y351/H351,"0")+IFERROR(Y352/H352,"0")+IFERROR(Y353/H353,"0")+IFERROR(Y354/H354,"0")+IFERROR(Y355/H355,"0")+IFERROR(Y356/H356,"0")</f>
        <v>48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1.0439999999999998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72</v>
      </c>
      <c r="Q358" s="594"/>
      <c r="R358" s="594"/>
      <c r="S358" s="594"/>
      <c r="T358" s="594"/>
      <c r="U358" s="594"/>
      <c r="V358" s="595"/>
      <c r="W358" s="37" t="s">
        <v>70</v>
      </c>
      <c r="X358" s="577">
        <f>IFERROR(SUM(X350:X356),"0")</f>
        <v>705</v>
      </c>
      <c r="Y358" s="577">
        <f>IFERROR(SUM(Y350:Y356),"0")</f>
        <v>720</v>
      </c>
      <c r="Z358" s="37"/>
      <c r="AA358" s="578"/>
      <c r="AB358" s="578"/>
      <c r="AC358" s="578"/>
    </row>
    <row r="359" spans="1:68" ht="14.25" customHeight="1" x14ac:dyDescent="0.25">
      <c r="A359" s="587" t="s">
        <v>139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106</v>
      </c>
      <c r="L360" s="32" t="s">
        <v>125</v>
      </c>
      <c r="M360" s="33" t="s">
        <v>107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70</v>
      </c>
      <c r="X360" s="575">
        <v>500</v>
      </c>
      <c r="Y360" s="576">
        <f>IFERROR(IF(X360="",0,CEILING((X360/$H360),1)*$H360),"")</f>
        <v>510</v>
      </c>
      <c r="Z360" s="36">
        <f>IFERROR(IF(Y360=0,"",ROUNDUP(Y360/H360,0)*0.02175),"")</f>
        <v>0.73949999999999994</v>
      </c>
      <c r="AA360" s="56"/>
      <c r="AB360" s="57"/>
      <c r="AC360" s="417" t="s">
        <v>578</v>
      </c>
      <c r="AG360" s="64"/>
      <c r="AJ360" s="68" t="s">
        <v>127</v>
      </c>
      <c r="AK360" s="68">
        <v>720</v>
      </c>
      <c r="BB360" s="418" t="s">
        <v>1</v>
      </c>
      <c r="BM360" s="64">
        <f>IFERROR(X360*I360/H360,"0")</f>
        <v>516</v>
      </c>
      <c r="BN360" s="64">
        <f>IFERROR(Y360*I360/H360,"0")</f>
        <v>526.32000000000005</v>
      </c>
      <c r="BO360" s="64">
        <f>IFERROR(1/J360*(X360/H360),"0")</f>
        <v>0.69444444444444442</v>
      </c>
      <c r="BP360" s="64">
        <f>IFERROR(1/J360*(Y360/H360),"0")</f>
        <v>0.70833333333333326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70</v>
      </c>
      <c r="X361" s="575">
        <v>3</v>
      </c>
      <c r="Y361" s="576">
        <f>IFERROR(IF(X361="",0,CEILING((X361/$H361),1)*$H361),"")</f>
        <v>4</v>
      </c>
      <c r="Z361" s="36">
        <f>IFERROR(IF(Y361=0,"",ROUNDUP(Y361/H361,0)*0.00902),"")</f>
        <v>9.0200000000000002E-3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3.1574999999999998</v>
      </c>
      <c r="BN361" s="64">
        <f>IFERROR(Y361*I361/H361,"0")</f>
        <v>4.21</v>
      </c>
      <c r="BO361" s="64">
        <f>IFERROR(1/J361*(X361/H361),"0")</f>
        <v>5.681818181818182E-3</v>
      </c>
      <c r="BP361" s="64">
        <f>IFERROR(1/J361*(Y361/H361),"0")</f>
        <v>7.575757575757576E-3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72</v>
      </c>
      <c r="Q362" s="594"/>
      <c r="R362" s="594"/>
      <c r="S362" s="594"/>
      <c r="T362" s="594"/>
      <c r="U362" s="594"/>
      <c r="V362" s="595"/>
      <c r="W362" s="37" t="s">
        <v>73</v>
      </c>
      <c r="X362" s="577">
        <f>IFERROR(X360/H360,"0")+IFERROR(X361/H361,"0")</f>
        <v>34.083333333333336</v>
      </c>
      <c r="Y362" s="577">
        <f>IFERROR(Y360/H360,"0")+IFERROR(Y361/H361,"0")</f>
        <v>35</v>
      </c>
      <c r="Z362" s="577">
        <f>IFERROR(IF(Z360="",0,Z360),"0")+IFERROR(IF(Z361="",0,Z361),"0")</f>
        <v>0.74851999999999996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72</v>
      </c>
      <c r="Q363" s="594"/>
      <c r="R363" s="594"/>
      <c r="S363" s="594"/>
      <c r="T363" s="594"/>
      <c r="U363" s="594"/>
      <c r="V363" s="595"/>
      <c r="W363" s="37" t="s">
        <v>70</v>
      </c>
      <c r="X363" s="577">
        <f>IFERROR(SUM(X360:X361),"0")</f>
        <v>503</v>
      </c>
      <c r="Y363" s="577">
        <f>IFERROR(SUM(Y360:Y361),"0")</f>
        <v>514</v>
      </c>
      <c r="Z363" s="37"/>
      <c r="AA363" s="578"/>
      <c r="AB363" s="578"/>
      <c r="AC363" s="578"/>
    </row>
    <row r="364" spans="1:68" ht="14.25" customHeight="1" x14ac:dyDescent="0.25">
      <c r="A364" s="587" t="s">
        <v>74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581</v>
      </c>
      <c r="B365" s="54" t="s">
        <v>582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70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70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72</v>
      </c>
      <c r="Q367" s="594"/>
      <c r="R367" s="594"/>
      <c r="S367" s="594"/>
      <c r="T367" s="594"/>
      <c r="U367" s="594"/>
      <c r="V367" s="595"/>
      <c r="W367" s="37" t="s">
        <v>73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72</v>
      </c>
      <c r="Q368" s="594"/>
      <c r="R368" s="594"/>
      <c r="S368" s="594"/>
      <c r="T368" s="594"/>
      <c r="U368" s="594"/>
      <c r="V368" s="595"/>
      <c r="W368" s="37" t="s">
        <v>70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174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70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72</v>
      </c>
      <c r="Q371" s="594"/>
      <c r="R371" s="594"/>
      <c r="S371" s="594"/>
      <c r="T371" s="594"/>
      <c r="U371" s="594"/>
      <c r="V371" s="595"/>
      <c r="W371" s="37" t="s">
        <v>73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72</v>
      </c>
      <c r="Q372" s="594"/>
      <c r="R372" s="594"/>
      <c r="S372" s="594"/>
      <c r="T372" s="594"/>
      <c r="U372" s="594"/>
      <c r="V372" s="595"/>
      <c r="W372" s="37" t="s">
        <v>70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590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103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591</v>
      </c>
      <c r="B375" s="54" t="s">
        <v>592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70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594</v>
      </c>
      <c r="B376" s="54" t="s">
        <v>595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70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70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599</v>
      </c>
      <c r="B378" s="54" t="s">
        <v>600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70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72</v>
      </c>
      <c r="Q379" s="594"/>
      <c r="R379" s="594"/>
      <c r="S379" s="594"/>
      <c r="T379" s="594"/>
      <c r="U379" s="594"/>
      <c r="V379" s="595"/>
      <c r="W379" s="37" t="s">
        <v>73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72</v>
      </c>
      <c r="Q380" s="594"/>
      <c r="R380" s="594"/>
      <c r="S380" s="594"/>
      <c r="T380" s="594"/>
      <c r="U380" s="594"/>
      <c r="V380" s="595"/>
      <c r="W380" s="37" t="s">
        <v>70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64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601</v>
      </c>
      <c r="B382" s="54" t="s">
        <v>602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70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72</v>
      </c>
      <c r="Q383" s="594"/>
      <c r="R383" s="594"/>
      <c r="S383" s="594"/>
      <c r="T383" s="594"/>
      <c r="U383" s="594"/>
      <c r="V383" s="595"/>
      <c r="W383" s="37" t="s">
        <v>73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72</v>
      </c>
      <c r="Q384" s="594"/>
      <c r="R384" s="594"/>
      <c r="S384" s="594"/>
      <c r="T384" s="594"/>
      <c r="U384" s="594"/>
      <c r="V384" s="595"/>
      <c r="W384" s="37" t="s">
        <v>70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74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70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607</v>
      </c>
      <c r="B387" s="54" t="s">
        <v>608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70</v>
      </c>
      <c r="X387" s="575">
        <v>0</v>
      </c>
      <c r="Y387" s="576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72</v>
      </c>
      <c r="Q388" s="594"/>
      <c r="R388" s="594"/>
      <c r="S388" s="594"/>
      <c r="T388" s="594"/>
      <c r="U388" s="594"/>
      <c r="V388" s="595"/>
      <c r="W388" s="37" t="s">
        <v>73</v>
      </c>
      <c r="X388" s="577">
        <f>IFERROR(X386/H386,"0")+IFERROR(X387/H387,"0")</f>
        <v>0</v>
      </c>
      <c r="Y388" s="577">
        <f>IFERROR(Y386/H386,"0")+IFERROR(Y387/H387,"0")</f>
        <v>0</v>
      </c>
      <c r="Z388" s="577">
        <f>IFERROR(IF(Z386="",0,Z386),"0")+IFERROR(IF(Z387="",0,Z387),"0")</f>
        <v>0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72</v>
      </c>
      <c r="Q389" s="594"/>
      <c r="R389" s="594"/>
      <c r="S389" s="594"/>
      <c r="T389" s="594"/>
      <c r="U389" s="594"/>
      <c r="V389" s="595"/>
      <c r="W389" s="37" t="s">
        <v>70</v>
      </c>
      <c r="X389" s="577">
        <f>IFERROR(SUM(X386:X387),"0")</f>
        <v>0</v>
      </c>
      <c r="Y389" s="577">
        <f>IFERROR(SUM(Y386:Y387),"0")</f>
        <v>0</v>
      </c>
      <c r="Z389" s="37"/>
      <c r="AA389" s="578"/>
      <c r="AB389" s="578"/>
      <c r="AC389" s="578"/>
    </row>
    <row r="390" spans="1:68" ht="14.25" customHeight="1" x14ac:dyDescent="0.25">
      <c r="A390" s="587" t="s">
        <v>174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609</v>
      </c>
      <c r="B391" s="54" t="s">
        <v>610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70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72</v>
      </c>
      <c r="Q392" s="594"/>
      <c r="R392" s="594"/>
      <c r="S392" s="594"/>
      <c r="T392" s="594"/>
      <c r="U392" s="594"/>
      <c r="V392" s="595"/>
      <c r="W392" s="37" t="s">
        <v>73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72</v>
      </c>
      <c r="Q393" s="594"/>
      <c r="R393" s="594"/>
      <c r="S393" s="594"/>
      <c r="T393" s="594"/>
      <c r="U393" s="594"/>
      <c r="V393" s="595"/>
      <c r="W393" s="37" t="s">
        <v>70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612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613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64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614</v>
      </c>
      <c r="B397" s="54" t="s">
        <v>615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70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4301031406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70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617</v>
      </c>
      <c r="B399" s="54" t="s">
        <v>620</v>
      </c>
      <c r="C399" s="31">
        <v>4301031382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70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621</v>
      </c>
      <c r="B400" s="54" t="s">
        <v>622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70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624</v>
      </c>
      <c r="B401" s="54" t="s">
        <v>625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70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70</v>
      </c>
      <c r="X402" s="575">
        <v>3</v>
      </c>
      <c r="Y402" s="576">
        <f t="shared" si="63"/>
        <v>4.2</v>
      </c>
      <c r="Z402" s="36">
        <f t="shared" si="68"/>
        <v>1.004E-2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3.1857142857142855</v>
      </c>
      <c r="BN402" s="64">
        <f t="shared" si="65"/>
        <v>4.46</v>
      </c>
      <c r="BO402" s="64">
        <f t="shared" si="66"/>
        <v>6.1050061050061059E-3</v>
      </c>
      <c r="BP402" s="64">
        <f t="shared" si="67"/>
        <v>8.5470085470085479E-3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70</v>
      </c>
      <c r="X403" s="575">
        <v>2</v>
      </c>
      <c r="Y403" s="576">
        <f t="shared" si="63"/>
        <v>2.1</v>
      </c>
      <c r="Z403" s="36">
        <f t="shared" si="68"/>
        <v>5.0200000000000002E-3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2.1238095238095238</v>
      </c>
      <c r="BN403" s="64">
        <f t="shared" si="65"/>
        <v>2.23</v>
      </c>
      <c r="BO403" s="64">
        <f t="shared" si="66"/>
        <v>4.0700040700040706E-3</v>
      </c>
      <c r="BP403" s="64">
        <f t="shared" si="67"/>
        <v>4.2735042735042739E-3</v>
      </c>
    </row>
    <row r="404" spans="1:68" ht="27" customHeight="1" x14ac:dyDescent="0.25">
      <c r="A404" s="54" t="s">
        <v>631</v>
      </c>
      <c r="B404" s="54" t="s">
        <v>632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70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70</v>
      </c>
      <c r="X405" s="575">
        <v>2</v>
      </c>
      <c r="Y405" s="576">
        <f t="shared" si="63"/>
        <v>2.1</v>
      </c>
      <c r="Z405" s="36">
        <f t="shared" si="68"/>
        <v>5.0200000000000002E-3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2.1238095238095238</v>
      </c>
      <c r="BN405" s="64">
        <f t="shared" si="65"/>
        <v>2.23</v>
      </c>
      <c r="BO405" s="64">
        <f t="shared" si="66"/>
        <v>4.0700040700040706E-3</v>
      </c>
      <c r="BP405" s="64">
        <f t="shared" si="67"/>
        <v>4.2735042735042739E-3</v>
      </c>
    </row>
    <row r="406" spans="1:68" ht="37.5" customHeight="1" x14ac:dyDescent="0.25">
      <c r="A406" s="54" t="s">
        <v>637</v>
      </c>
      <c r="B406" s="54" t="s">
        <v>638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70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72</v>
      </c>
      <c r="Q407" s="594"/>
      <c r="R407" s="594"/>
      <c r="S407" s="594"/>
      <c r="T407" s="594"/>
      <c r="U407" s="594"/>
      <c r="V407" s="595"/>
      <c r="W407" s="37" t="s">
        <v>73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3.333333333333333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4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2.0080000000000001E-2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72</v>
      </c>
      <c r="Q408" s="594"/>
      <c r="R408" s="594"/>
      <c r="S408" s="594"/>
      <c r="T408" s="594"/>
      <c r="U408" s="594"/>
      <c r="V408" s="595"/>
      <c r="W408" s="37" t="s">
        <v>70</v>
      </c>
      <c r="X408" s="577">
        <f>IFERROR(SUM(X397:X406),"0")</f>
        <v>7</v>
      </c>
      <c r="Y408" s="577">
        <f>IFERROR(SUM(Y397:Y406),"0")</f>
        <v>8.4</v>
      </c>
      <c r="Z408" s="37"/>
      <c r="AA408" s="578"/>
      <c r="AB408" s="578"/>
      <c r="AC408" s="578"/>
    </row>
    <row r="409" spans="1:68" ht="14.25" customHeight="1" x14ac:dyDescent="0.25">
      <c r="A409" s="587" t="s">
        <v>74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639</v>
      </c>
      <c r="B410" s="54" t="s">
        <v>640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70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642</v>
      </c>
      <c r="B411" s="54" t="s">
        <v>643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70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72</v>
      </c>
      <c r="Q412" s="594"/>
      <c r="R412" s="594"/>
      <c r="S412" s="594"/>
      <c r="T412" s="594"/>
      <c r="U412" s="594"/>
      <c r="V412" s="595"/>
      <c r="W412" s="37" t="s">
        <v>73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72</v>
      </c>
      <c r="Q413" s="594"/>
      <c r="R413" s="594"/>
      <c r="S413" s="594"/>
      <c r="T413" s="594"/>
      <c r="U413" s="594"/>
      <c r="V413" s="595"/>
      <c r="W413" s="37" t="s">
        <v>70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645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139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646</v>
      </c>
      <c r="B416" s="54" t="s">
        <v>647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70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70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72</v>
      </c>
      <c r="Q418" s="594"/>
      <c r="R418" s="594"/>
      <c r="S418" s="594"/>
      <c r="T418" s="594"/>
      <c r="U418" s="594"/>
      <c r="V418" s="595"/>
      <c r="W418" s="37" t="s">
        <v>73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72</v>
      </c>
      <c r="Q419" s="594"/>
      <c r="R419" s="594"/>
      <c r="S419" s="594"/>
      <c r="T419" s="594"/>
      <c r="U419" s="594"/>
      <c r="V419" s="595"/>
      <c r="W419" s="37" t="s">
        <v>70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64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70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655</v>
      </c>
      <c r="B422" s="54" t="s">
        <v>656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70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658</v>
      </c>
      <c r="B423" s="54" t="s">
        <v>659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70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70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72</v>
      </c>
      <c r="Q425" s="594"/>
      <c r="R425" s="594"/>
      <c r="S425" s="594"/>
      <c r="T425" s="594"/>
      <c r="U425" s="594"/>
      <c r="V425" s="595"/>
      <c r="W425" s="37" t="s">
        <v>73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72</v>
      </c>
      <c r="Q426" s="594"/>
      <c r="R426" s="594"/>
      <c r="S426" s="594"/>
      <c r="T426" s="594"/>
      <c r="U426" s="594"/>
      <c r="V426" s="595"/>
      <c r="W426" s="37" t="s">
        <v>70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663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64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70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72</v>
      </c>
      <c r="Q430" s="594"/>
      <c r="R430" s="594"/>
      <c r="S430" s="594"/>
      <c r="T430" s="594"/>
      <c r="U430" s="594"/>
      <c r="V430" s="595"/>
      <c r="W430" s="37" t="s">
        <v>73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72</v>
      </c>
      <c r="Q431" s="594"/>
      <c r="R431" s="594"/>
      <c r="S431" s="594"/>
      <c r="T431" s="594"/>
      <c r="U431" s="594"/>
      <c r="V431" s="595"/>
      <c r="W431" s="37" t="s">
        <v>70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667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64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668</v>
      </c>
      <c r="B434" s="54" t="s">
        <v>669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70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72</v>
      </c>
      <c r="Q435" s="594"/>
      <c r="R435" s="594"/>
      <c r="S435" s="594"/>
      <c r="T435" s="594"/>
      <c r="U435" s="594"/>
      <c r="V435" s="595"/>
      <c r="W435" s="37" t="s">
        <v>73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72</v>
      </c>
      <c r="Q436" s="594"/>
      <c r="R436" s="594"/>
      <c r="S436" s="594"/>
      <c r="T436" s="594"/>
      <c r="U436" s="594"/>
      <c r="V436" s="595"/>
      <c r="W436" s="37" t="s">
        <v>70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671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671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103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70</v>
      </c>
      <c r="X440" s="575">
        <v>0</v>
      </c>
      <c r="Y440" s="576">
        <f t="shared" ref="Y440:Y452" si="69">IFERROR(IF(X440="",0,CEILING((X440/$H440),1)*$H440),"")</f>
        <v>0</v>
      </c>
      <c r="Z440" s="36" t="str">
        <f t="shared" ref="Z440:Z445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0</v>
      </c>
      <c r="BN440" s="64">
        <f t="shared" ref="BN440:BN452" si="72">IFERROR(Y440*I440/H440,"0")</f>
        <v>0</v>
      </c>
      <c r="BO440" s="64">
        <f t="shared" ref="BO440:BO452" si="73">IFERROR(1/J440*(X440/H440),"0")</f>
        <v>0</v>
      </c>
      <c r="BP440" s="64">
        <f t="shared" ref="BP440:BP452" si="74">IFERROR(1/J440*(Y440/H440),"0")</f>
        <v>0</v>
      </c>
    </row>
    <row r="441" spans="1:68" ht="27" customHeight="1" x14ac:dyDescent="0.25">
      <c r="A441" s="54" t="s">
        <v>675</v>
      </c>
      <c r="B441" s="54" t="s">
        <v>676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70</v>
      </c>
      <c r="X441" s="575">
        <v>0</v>
      </c>
      <c r="Y441" s="576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70</v>
      </c>
      <c r="X442" s="575">
        <v>0</v>
      </c>
      <c r="Y442" s="576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16.5" customHeight="1" x14ac:dyDescent="0.25">
      <c r="A443" s="54" t="s">
        <v>681</v>
      </c>
      <c r="B443" s="54" t="s">
        <v>682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70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684</v>
      </c>
      <c r="B444" s="54" t="s">
        <v>685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70</v>
      </c>
      <c r="X444" s="575">
        <v>0</v>
      </c>
      <c r="Y444" s="576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16.5" customHeight="1" x14ac:dyDescent="0.25">
      <c r="A445" s="54" t="s">
        <v>687</v>
      </c>
      <c r="B445" s="54" t="s">
        <v>688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106</v>
      </c>
      <c r="L445" s="32"/>
      <c r="M445" s="33" t="s">
        <v>78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70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689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690</v>
      </c>
      <c r="B446" s="54" t="s">
        <v>691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77</v>
      </c>
      <c r="L446" s="32"/>
      <c r="M446" s="33" t="s">
        <v>78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70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674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692</v>
      </c>
      <c r="B447" s="54" t="s">
        <v>693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111</v>
      </c>
      <c r="L447" s="32"/>
      <c r="M447" s="33" t="s">
        <v>107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70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692</v>
      </c>
      <c r="B448" s="54" t="s">
        <v>694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70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695</v>
      </c>
      <c r="B449" s="54" t="s">
        <v>696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70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677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697</v>
      </c>
      <c r="B450" s="54" t="s">
        <v>698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77</v>
      </c>
      <c r="L450" s="32"/>
      <c r="M450" s="33" t="s">
        <v>107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70</v>
      </c>
      <c r="X450" s="575">
        <v>2</v>
      </c>
      <c r="Y450" s="576">
        <f t="shared" si="69"/>
        <v>2.4</v>
      </c>
      <c r="Z450" s="36">
        <f>IFERROR(IF(Y450=0,"",ROUNDUP(Y450/H450,0)*0.00651),"")</f>
        <v>6.5100000000000002E-3</v>
      </c>
      <c r="AA450" s="56"/>
      <c r="AB450" s="57"/>
      <c r="AC450" s="503" t="s">
        <v>686</v>
      </c>
      <c r="AG450" s="64"/>
      <c r="AJ450" s="68"/>
      <c r="AK450" s="68">
        <v>0</v>
      </c>
      <c r="BB450" s="504" t="s">
        <v>1</v>
      </c>
      <c r="BM450" s="64">
        <f t="shared" si="71"/>
        <v>2.1500000000000004</v>
      </c>
      <c r="BN450" s="64">
        <f t="shared" si="72"/>
        <v>2.58</v>
      </c>
      <c r="BO450" s="64">
        <f t="shared" si="73"/>
        <v>4.578754578754579E-3</v>
      </c>
      <c r="BP450" s="64">
        <f t="shared" si="74"/>
        <v>5.4945054945054949E-3</v>
      </c>
    </row>
    <row r="451" spans="1:68" ht="27" customHeight="1" x14ac:dyDescent="0.25">
      <c r="A451" s="54" t="s">
        <v>699</v>
      </c>
      <c r="B451" s="54" t="s">
        <v>700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70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686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701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111</v>
      </c>
      <c r="L452" s="32"/>
      <c r="M452" s="33" t="s">
        <v>107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70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686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72</v>
      </c>
      <c r="Q453" s="594"/>
      <c r="R453" s="594"/>
      <c r="S453" s="594"/>
      <c r="T453" s="594"/>
      <c r="U453" s="594"/>
      <c r="V453" s="595"/>
      <c r="W453" s="37" t="s">
        <v>73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0.83333333333333337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1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6.5100000000000002E-3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72</v>
      </c>
      <c r="Q454" s="594"/>
      <c r="R454" s="594"/>
      <c r="S454" s="594"/>
      <c r="T454" s="594"/>
      <c r="U454" s="594"/>
      <c r="V454" s="595"/>
      <c r="W454" s="37" t="s">
        <v>70</v>
      </c>
      <c r="X454" s="577">
        <f>IFERROR(SUM(X440:X452),"0")</f>
        <v>2</v>
      </c>
      <c r="Y454" s="577">
        <f>IFERROR(SUM(Y440:Y452),"0")</f>
        <v>2.4</v>
      </c>
      <c r="Z454" s="37"/>
      <c r="AA454" s="578"/>
      <c r="AB454" s="578"/>
      <c r="AC454" s="578"/>
    </row>
    <row r="455" spans="1:68" ht="14.25" customHeight="1" x14ac:dyDescent="0.25">
      <c r="A455" s="587" t="s">
        <v>139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702</v>
      </c>
      <c r="B456" s="54" t="s">
        <v>703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106</v>
      </c>
      <c r="L456" s="32"/>
      <c r="M456" s="33" t="s">
        <v>78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70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705</v>
      </c>
      <c r="B457" s="54" t="s">
        <v>706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77</v>
      </c>
      <c r="L457" s="32"/>
      <c r="M457" s="33" t="s">
        <v>78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70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707</v>
      </c>
      <c r="B458" s="54" t="s">
        <v>708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70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72</v>
      </c>
      <c r="Q459" s="594"/>
      <c r="R459" s="594"/>
      <c r="S459" s="594"/>
      <c r="T459" s="594"/>
      <c r="U459" s="594"/>
      <c r="V459" s="595"/>
      <c r="W459" s="37" t="s">
        <v>73</v>
      </c>
      <c r="X459" s="577">
        <f>IFERROR(X456/H456,"0")+IFERROR(X457/H457,"0")+IFERROR(X458/H458,"0")</f>
        <v>0</v>
      </c>
      <c r="Y459" s="577">
        <f>IFERROR(Y456/H456,"0")+IFERROR(Y457/H457,"0")+IFERROR(Y458/H458,"0")</f>
        <v>0</v>
      </c>
      <c r="Z459" s="577">
        <f>IFERROR(IF(Z456="",0,Z456),"0")+IFERROR(IF(Z457="",0,Z457),"0")+IFERROR(IF(Z458="",0,Z458),"0")</f>
        <v>0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72</v>
      </c>
      <c r="Q460" s="594"/>
      <c r="R460" s="594"/>
      <c r="S460" s="594"/>
      <c r="T460" s="594"/>
      <c r="U460" s="594"/>
      <c r="V460" s="595"/>
      <c r="W460" s="37" t="s">
        <v>70</v>
      </c>
      <c r="X460" s="577">
        <f>IFERROR(SUM(X456:X458),"0")</f>
        <v>0</v>
      </c>
      <c r="Y460" s="577">
        <f>IFERROR(SUM(Y456:Y458),"0")</f>
        <v>0</v>
      </c>
      <c r="Z460" s="37"/>
      <c r="AA460" s="578"/>
      <c r="AB460" s="578"/>
      <c r="AC460" s="578"/>
    </row>
    <row r="461" spans="1:68" ht="14.25" customHeight="1" x14ac:dyDescent="0.25">
      <c r="A461" s="587" t="s">
        <v>64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106</v>
      </c>
      <c r="L462" s="32"/>
      <c r="M462" s="33" t="s">
        <v>107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70</v>
      </c>
      <c r="X462" s="575">
        <v>0</v>
      </c>
      <c r="Y462" s="576">
        <f t="shared" ref="Y462:Y468" si="75">IFERROR(IF(X462="",0,CEILING((X462/$H462),1)*$H462),"")</f>
        <v>0</v>
      </c>
      <c r="Z462" s="36" t="str">
        <f>IFERROR(IF(Y462=0,"",ROUNDUP(Y462/H462,0)*0.01196),"")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0</v>
      </c>
      <c r="BN462" s="64">
        <f t="shared" ref="BN462:BN468" si="77">IFERROR(Y462*I462/H462,"0")</f>
        <v>0</v>
      </c>
      <c r="BO462" s="64">
        <f t="shared" ref="BO462:BO468" si="78">IFERROR(1/J462*(X462/H462),"0")</f>
        <v>0</v>
      </c>
      <c r="BP462" s="64">
        <f t="shared" ref="BP462:BP468" si="79"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106</v>
      </c>
      <c r="L463" s="32"/>
      <c r="M463" s="33" t="s">
        <v>68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70</v>
      </c>
      <c r="X463" s="575">
        <v>0</v>
      </c>
      <c r="Y463" s="576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customHeight="1" x14ac:dyDescent="0.25">
      <c r="A464" s="54" t="s">
        <v>715</v>
      </c>
      <c r="B464" s="54" t="s">
        <v>716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106</v>
      </c>
      <c r="L464" s="32"/>
      <c r="M464" s="33" t="s">
        <v>68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70</v>
      </c>
      <c r="X464" s="575">
        <v>0</v>
      </c>
      <c r="Y464" s="576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customHeight="1" x14ac:dyDescent="0.25">
      <c r="A465" s="54" t="s">
        <v>718</v>
      </c>
      <c r="B465" s="54" t="s">
        <v>719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111</v>
      </c>
      <c r="L465" s="32"/>
      <c r="M465" s="33" t="s">
        <v>107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70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718</v>
      </c>
      <c r="B466" s="54" t="s">
        <v>720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111</v>
      </c>
      <c r="L466" s="32"/>
      <c r="M466" s="33" t="s">
        <v>107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70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721</v>
      </c>
      <c r="B467" s="54" t="s">
        <v>722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111</v>
      </c>
      <c r="L467" s="32"/>
      <c r="M467" s="33" t="s">
        <v>68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70</v>
      </c>
      <c r="X467" s="575">
        <v>10</v>
      </c>
      <c r="Y467" s="576">
        <f t="shared" si="75"/>
        <v>14.399999999999999</v>
      </c>
      <c r="Z467" s="36">
        <f>IFERROR(IF(Y467=0,"",ROUNDUP(Y467/H467,0)*0.00902),"")</f>
        <v>2.7060000000000001E-2</v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13.937500000000002</v>
      </c>
      <c r="BN467" s="64">
        <f t="shared" si="77"/>
        <v>20.07</v>
      </c>
      <c r="BO467" s="64">
        <f t="shared" si="78"/>
        <v>1.5782828282828284E-2</v>
      </c>
      <c r="BP467" s="64">
        <f t="shared" si="79"/>
        <v>2.2727272727272728E-2</v>
      </c>
    </row>
    <row r="468" spans="1:68" ht="27" customHeight="1" x14ac:dyDescent="0.25">
      <c r="A468" s="54" t="s">
        <v>723</v>
      </c>
      <c r="B468" s="54" t="s">
        <v>724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111</v>
      </c>
      <c r="L468" s="32"/>
      <c r="M468" s="33" t="s">
        <v>68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70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72</v>
      </c>
      <c r="Q469" s="594"/>
      <c r="R469" s="594"/>
      <c r="S469" s="594"/>
      <c r="T469" s="594"/>
      <c r="U469" s="594"/>
      <c r="V469" s="595"/>
      <c r="W469" s="37" t="s">
        <v>73</v>
      </c>
      <c r="X469" s="577">
        <f>IFERROR(X462/H462,"0")+IFERROR(X463/H463,"0")+IFERROR(X464/H464,"0")+IFERROR(X465/H465,"0")+IFERROR(X466/H466,"0")+IFERROR(X467/H467,"0")+IFERROR(X468/H468,"0")</f>
        <v>2.0833333333333335</v>
      </c>
      <c r="Y469" s="577">
        <f>IFERROR(Y462/H462,"0")+IFERROR(Y463/H463,"0")+IFERROR(Y464/H464,"0")+IFERROR(Y465/H465,"0")+IFERROR(Y466/H466,"0")+IFERROR(Y467/H467,"0")+IFERROR(Y468/H468,"0")</f>
        <v>3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2.7060000000000001E-2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72</v>
      </c>
      <c r="Q470" s="594"/>
      <c r="R470" s="594"/>
      <c r="S470" s="594"/>
      <c r="T470" s="594"/>
      <c r="U470" s="594"/>
      <c r="V470" s="595"/>
      <c r="W470" s="37" t="s">
        <v>70</v>
      </c>
      <c r="X470" s="577">
        <f>IFERROR(SUM(X462:X468),"0")</f>
        <v>10</v>
      </c>
      <c r="Y470" s="577">
        <f>IFERROR(SUM(Y462:Y468),"0")</f>
        <v>14.399999999999999</v>
      </c>
      <c r="Z470" s="37"/>
      <c r="AA470" s="578"/>
      <c r="AB470" s="578"/>
      <c r="AC470" s="578"/>
    </row>
    <row r="471" spans="1:68" ht="14.25" customHeight="1" x14ac:dyDescent="0.25">
      <c r="A471" s="587" t="s">
        <v>74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725</v>
      </c>
      <c r="B472" s="54" t="s">
        <v>726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70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728</v>
      </c>
      <c r="B473" s="54" t="s">
        <v>729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70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77</v>
      </c>
      <c r="L474" s="32"/>
      <c r="M474" s="33" t="s">
        <v>78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70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72</v>
      </c>
      <c r="Q475" s="594"/>
      <c r="R475" s="594"/>
      <c r="S475" s="594"/>
      <c r="T475" s="594"/>
      <c r="U475" s="594"/>
      <c r="V475" s="595"/>
      <c r="W475" s="37" t="s">
        <v>73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72</v>
      </c>
      <c r="Q476" s="594"/>
      <c r="R476" s="594"/>
      <c r="S476" s="594"/>
      <c r="T476" s="594"/>
      <c r="U476" s="594"/>
      <c r="V476" s="595"/>
      <c r="W476" s="37" t="s">
        <v>70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734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734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103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735</v>
      </c>
      <c r="B480" s="54" t="s">
        <v>736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106</v>
      </c>
      <c r="L480" s="32"/>
      <c r="M480" s="33" t="s">
        <v>78</v>
      </c>
      <c r="N480" s="33"/>
      <c r="O480" s="32">
        <v>55</v>
      </c>
      <c r="P480" s="716" t="s">
        <v>737</v>
      </c>
      <c r="Q480" s="580"/>
      <c r="R480" s="580"/>
      <c r="S480" s="580"/>
      <c r="T480" s="581"/>
      <c r="U480" s="34"/>
      <c r="V480" s="34"/>
      <c r="W480" s="35" t="s">
        <v>70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739</v>
      </c>
      <c r="B481" s="54" t="s">
        <v>740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97" t="s">
        <v>741</v>
      </c>
      <c r="Q481" s="580"/>
      <c r="R481" s="580"/>
      <c r="S481" s="580"/>
      <c r="T481" s="581"/>
      <c r="U481" s="34"/>
      <c r="V481" s="34"/>
      <c r="W481" s="35" t="s">
        <v>70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65" t="s">
        <v>745</v>
      </c>
      <c r="Q482" s="580"/>
      <c r="R482" s="580"/>
      <c r="S482" s="580"/>
      <c r="T482" s="581"/>
      <c r="U482" s="34"/>
      <c r="V482" s="34"/>
      <c r="W482" s="35" t="s">
        <v>70</v>
      </c>
      <c r="X482" s="575">
        <v>0</v>
      </c>
      <c r="Y482" s="57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72</v>
      </c>
      <c r="Q483" s="594"/>
      <c r="R483" s="594"/>
      <c r="S483" s="594"/>
      <c r="T483" s="594"/>
      <c r="U483" s="594"/>
      <c r="V483" s="595"/>
      <c r="W483" s="37" t="s">
        <v>73</v>
      </c>
      <c r="X483" s="577">
        <f>IFERROR(X480/H480,"0")+IFERROR(X481/H481,"0")+IFERROR(X482/H482,"0")</f>
        <v>0</v>
      </c>
      <c r="Y483" s="577">
        <f>IFERROR(Y480/H480,"0")+IFERROR(Y481/H481,"0")+IFERROR(Y482/H482,"0")</f>
        <v>0</v>
      </c>
      <c r="Z483" s="577">
        <f>IFERROR(IF(Z480="",0,Z480),"0")+IFERROR(IF(Z481="",0,Z481),"0")+IFERROR(IF(Z482="",0,Z482),"0")</f>
        <v>0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72</v>
      </c>
      <c r="Q484" s="594"/>
      <c r="R484" s="594"/>
      <c r="S484" s="594"/>
      <c r="T484" s="594"/>
      <c r="U484" s="594"/>
      <c r="V484" s="595"/>
      <c r="W484" s="37" t="s">
        <v>70</v>
      </c>
      <c r="X484" s="577">
        <f>IFERROR(SUM(X480:X482),"0")</f>
        <v>0</v>
      </c>
      <c r="Y484" s="577">
        <f>IFERROR(SUM(Y480:Y482),"0")</f>
        <v>0</v>
      </c>
      <c r="Z484" s="37"/>
      <c r="AA484" s="578"/>
      <c r="AB484" s="578"/>
      <c r="AC484" s="578"/>
    </row>
    <row r="485" spans="1:68" ht="14.25" customHeight="1" x14ac:dyDescent="0.25">
      <c r="A485" s="587" t="s">
        <v>139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747</v>
      </c>
      <c r="B486" s="54" t="s">
        <v>748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106</v>
      </c>
      <c r="L486" s="32"/>
      <c r="M486" s="33" t="s">
        <v>78</v>
      </c>
      <c r="N486" s="33"/>
      <c r="O486" s="32">
        <v>50</v>
      </c>
      <c r="P486" s="884" t="s">
        <v>749</v>
      </c>
      <c r="Q486" s="580"/>
      <c r="R486" s="580"/>
      <c r="S486" s="580"/>
      <c r="T486" s="581"/>
      <c r="U486" s="34"/>
      <c r="V486" s="34"/>
      <c r="W486" s="35" t="s">
        <v>70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750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747</v>
      </c>
      <c r="B487" s="54" t="s">
        <v>751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106</v>
      </c>
      <c r="L487" s="32"/>
      <c r="M487" s="33" t="s">
        <v>107</v>
      </c>
      <c r="N487" s="33"/>
      <c r="O487" s="32">
        <v>50</v>
      </c>
      <c r="P487" s="813" t="s">
        <v>752</v>
      </c>
      <c r="Q487" s="580"/>
      <c r="R487" s="580"/>
      <c r="S487" s="580"/>
      <c r="T487" s="581"/>
      <c r="U487" s="34"/>
      <c r="V487" s="34"/>
      <c r="W487" s="35" t="s">
        <v>70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754</v>
      </c>
      <c r="B488" s="54" t="s">
        <v>755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106</v>
      </c>
      <c r="L488" s="32"/>
      <c r="M488" s="33" t="s">
        <v>107</v>
      </c>
      <c r="N488" s="33"/>
      <c r="O488" s="32">
        <v>50</v>
      </c>
      <c r="P488" s="844" t="s">
        <v>756</v>
      </c>
      <c r="Q488" s="580"/>
      <c r="R488" s="580"/>
      <c r="S488" s="580"/>
      <c r="T488" s="581"/>
      <c r="U488" s="34"/>
      <c r="V488" s="34"/>
      <c r="W488" s="35" t="s">
        <v>70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750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757</v>
      </c>
      <c r="B489" s="54" t="s">
        <v>758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111</v>
      </c>
      <c r="L489" s="32"/>
      <c r="M489" s="33" t="s">
        <v>107</v>
      </c>
      <c r="N489" s="33"/>
      <c r="O489" s="32">
        <v>50</v>
      </c>
      <c r="P489" s="770" t="s">
        <v>759</v>
      </c>
      <c r="Q489" s="580"/>
      <c r="R489" s="580"/>
      <c r="S489" s="580"/>
      <c r="T489" s="581"/>
      <c r="U489" s="34"/>
      <c r="V489" s="34"/>
      <c r="W489" s="35" t="s">
        <v>70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72</v>
      </c>
      <c r="Q490" s="594"/>
      <c r="R490" s="594"/>
      <c r="S490" s="594"/>
      <c r="T490" s="594"/>
      <c r="U490" s="594"/>
      <c r="V490" s="595"/>
      <c r="W490" s="37" t="s">
        <v>73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72</v>
      </c>
      <c r="Q491" s="594"/>
      <c r="R491" s="594"/>
      <c r="S491" s="594"/>
      <c r="T491" s="594"/>
      <c r="U491" s="594"/>
      <c r="V491" s="595"/>
      <c r="W491" s="37" t="s">
        <v>70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64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761</v>
      </c>
      <c r="B493" s="54" t="s">
        <v>762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111</v>
      </c>
      <c r="L493" s="32"/>
      <c r="M493" s="33" t="s">
        <v>68</v>
      </c>
      <c r="N493" s="33"/>
      <c r="O493" s="32">
        <v>40</v>
      </c>
      <c r="P493" s="728" t="s">
        <v>763</v>
      </c>
      <c r="Q493" s="580"/>
      <c r="R493" s="580"/>
      <c r="S493" s="580"/>
      <c r="T493" s="581"/>
      <c r="U493" s="34"/>
      <c r="V493" s="34"/>
      <c r="W493" s="35" t="s">
        <v>70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764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765</v>
      </c>
      <c r="B494" s="54" t="s">
        <v>766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111</v>
      </c>
      <c r="L494" s="32"/>
      <c r="M494" s="33" t="s">
        <v>68</v>
      </c>
      <c r="N494" s="33"/>
      <c r="O494" s="32">
        <v>40</v>
      </c>
      <c r="P494" s="695" t="s">
        <v>767</v>
      </c>
      <c r="Q494" s="580"/>
      <c r="R494" s="580"/>
      <c r="S494" s="580"/>
      <c r="T494" s="581"/>
      <c r="U494" s="34"/>
      <c r="V494" s="34"/>
      <c r="W494" s="35" t="s">
        <v>70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768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72</v>
      </c>
      <c r="Q495" s="594"/>
      <c r="R495" s="594"/>
      <c r="S495" s="594"/>
      <c r="T495" s="594"/>
      <c r="U495" s="594"/>
      <c r="V495" s="595"/>
      <c r="W495" s="37" t="s">
        <v>73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72</v>
      </c>
      <c r="Q496" s="594"/>
      <c r="R496" s="594"/>
      <c r="S496" s="594"/>
      <c r="T496" s="594"/>
      <c r="U496" s="594"/>
      <c r="V496" s="595"/>
      <c r="W496" s="37" t="s">
        <v>70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74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769</v>
      </c>
      <c r="B498" s="54" t="s">
        <v>770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106</v>
      </c>
      <c r="L498" s="32"/>
      <c r="M498" s="33" t="s">
        <v>93</v>
      </c>
      <c r="N498" s="33"/>
      <c r="O498" s="32">
        <v>45</v>
      </c>
      <c r="P498" s="700" t="s">
        <v>771</v>
      </c>
      <c r="Q498" s="580"/>
      <c r="R498" s="580"/>
      <c r="S498" s="580"/>
      <c r="T498" s="581"/>
      <c r="U498" s="34"/>
      <c r="V498" s="34"/>
      <c r="W498" s="35" t="s">
        <v>70</v>
      </c>
      <c r="X498" s="575">
        <v>0</v>
      </c>
      <c r="Y498" s="576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53" t="s">
        <v>772</v>
      </c>
      <c r="AG498" s="64"/>
      <c r="AJ498" s="68"/>
      <c r="AK498" s="68">
        <v>0</v>
      </c>
      <c r="BB498" s="55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769</v>
      </c>
      <c r="B499" s="54" t="s">
        <v>773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106</v>
      </c>
      <c r="L499" s="32"/>
      <c r="M499" s="33" t="s">
        <v>78</v>
      </c>
      <c r="N499" s="33"/>
      <c r="O499" s="32">
        <v>45</v>
      </c>
      <c r="P499" s="899" t="s">
        <v>771</v>
      </c>
      <c r="Q499" s="580"/>
      <c r="R499" s="580"/>
      <c r="S499" s="580"/>
      <c r="T499" s="581"/>
      <c r="U499" s="34"/>
      <c r="V499" s="34"/>
      <c r="W499" s="35" t="s">
        <v>70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772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72</v>
      </c>
      <c r="Q500" s="594"/>
      <c r="R500" s="594"/>
      <c r="S500" s="594"/>
      <c r="T500" s="594"/>
      <c r="U500" s="594"/>
      <c r="V500" s="595"/>
      <c r="W500" s="37" t="s">
        <v>73</v>
      </c>
      <c r="X500" s="577">
        <f>IFERROR(X498/H498,"0")+IFERROR(X499/H499,"0")</f>
        <v>0</v>
      </c>
      <c r="Y500" s="577">
        <f>IFERROR(Y498/H498,"0")+IFERROR(Y499/H499,"0")</f>
        <v>0</v>
      </c>
      <c r="Z500" s="577">
        <f>IFERROR(IF(Z498="",0,Z498),"0")+IFERROR(IF(Z499="",0,Z499),"0")</f>
        <v>0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72</v>
      </c>
      <c r="Q501" s="594"/>
      <c r="R501" s="594"/>
      <c r="S501" s="594"/>
      <c r="T501" s="594"/>
      <c r="U501" s="594"/>
      <c r="V501" s="595"/>
      <c r="W501" s="37" t="s">
        <v>70</v>
      </c>
      <c r="X501" s="577">
        <f>IFERROR(SUM(X498:X499),"0")</f>
        <v>0</v>
      </c>
      <c r="Y501" s="577">
        <f>IFERROR(SUM(Y498:Y499),"0")</f>
        <v>0</v>
      </c>
      <c r="Z501" s="37"/>
      <c r="AA501" s="578"/>
      <c r="AB501" s="578"/>
      <c r="AC501" s="578"/>
    </row>
    <row r="502" spans="1:68" ht="14.25" customHeight="1" x14ac:dyDescent="0.25">
      <c r="A502" s="587" t="s">
        <v>174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774</v>
      </c>
      <c r="B503" s="54" t="s">
        <v>775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106</v>
      </c>
      <c r="L503" s="32"/>
      <c r="M503" s="33" t="s">
        <v>78</v>
      </c>
      <c r="N503" s="33"/>
      <c r="O503" s="32">
        <v>40</v>
      </c>
      <c r="P503" s="801" t="s">
        <v>776</v>
      </c>
      <c r="Q503" s="580"/>
      <c r="R503" s="580"/>
      <c r="S503" s="580"/>
      <c r="T503" s="581"/>
      <c r="U503" s="34"/>
      <c r="V503" s="34"/>
      <c r="W503" s="35" t="s">
        <v>70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777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774</v>
      </c>
      <c r="B504" s="54" t="s">
        <v>778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106</v>
      </c>
      <c r="L504" s="32"/>
      <c r="M504" s="33" t="s">
        <v>93</v>
      </c>
      <c r="N504" s="33"/>
      <c r="O504" s="32">
        <v>40</v>
      </c>
      <c r="P504" s="789" t="s">
        <v>779</v>
      </c>
      <c r="Q504" s="580"/>
      <c r="R504" s="580"/>
      <c r="S504" s="580"/>
      <c r="T504" s="581"/>
      <c r="U504" s="34"/>
      <c r="V504" s="34"/>
      <c r="W504" s="35" t="s">
        <v>70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777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780</v>
      </c>
      <c r="B505" s="54" t="s">
        <v>781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106</v>
      </c>
      <c r="L505" s="32"/>
      <c r="M505" s="33" t="s">
        <v>78</v>
      </c>
      <c r="N505" s="33"/>
      <c r="O505" s="32">
        <v>40</v>
      </c>
      <c r="P505" s="914" t="s">
        <v>782</v>
      </c>
      <c r="Q505" s="580"/>
      <c r="R505" s="580"/>
      <c r="S505" s="580"/>
      <c r="T505" s="581"/>
      <c r="U505" s="34"/>
      <c r="V505" s="34"/>
      <c r="W505" s="35" t="s">
        <v>70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783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780</v>
      </c>
      <c r="B506" s="54" t="s">
        <v>784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106</v>
      </c>
      <c r="L506" s="32"/>
      <c r="M506" s="33" t="s">
        <v>93</v>
      </c>
      <c r="N506" s="33"/>
      <c r="O506" s="32">
        <v>40</v>
      </c>
      <c r="P506" s="794" t="s">
        <v>785</v>
      </c>
      <c r="Q506" s="580"/>
      <c r="R506" s="580"/>
      <c r="S506" s="580"/>
      <c r="T506" s="581"/>
      <c r="U506" s="34"/>
      <c r="V506" s="34"/>
      <c r="W506" s="35" t="s">
        <v>70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783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72</v>
      </c>
      <c r="Q507" s="594"/>
      <c r="R507" s="594"/>
      <c r="S507" s="594"/>
      <c r="T507" s="594"/>
      <c r="U507" s="594"/>
      <c r="V507" s="595"/>
      <c r="W507" s="37" t="s">
        <v>73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72</v>
      </c>
      <c r="Q508" s="594"/>
      <c r="R508" s="594"/>
      <c r="S508" s="594"/>
      <c r="T508" s="594"/>
      <c r="U508" s="594"/>
      <c r="V508" s="595"/>
      <c r="W508" s="37" t="s">
        <v>70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786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139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787</v>
      </c>
      <c r="B511" s="54" t="s">
        <v>788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106</v>
      </c>
      <c r="L511" s="32"/>
      <c r="M511" s="33" t="s">
        <v>107</v>
      </c>
      <c r="N511" s="33"/>
      <c r="O511" s="32">
        <v>50</v>
      </c>
      <c r="P511" s="779" t="s">
        <v>789</v>
      </c>
      <c r="Q511" s="580"/>
      <c r="R511" s="580"/>
      <c r="S511" s="580"/>
      <c r="T511" s="581"/>
      <c r="U511" s="34"/>
      <c r="V511" s="34"/>
      <c r="W511" s="35" t="s">
        <v>70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790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72</v>
      </c>
      <c r="Q512" s="594"/>
      <c r="R512" s="594"/>
      <c r="S512" s="594"/>
      <c r="T512" s="594"/>
      <c r="U512" s="594"/>
      <c r="V512" s="595"/>
      <c r="W512" s="37" t="s">
        <v>73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72</v>
      </c>
      <c r="Q513" s="594"/>
      <c r="R513" s="594"/>
      <c r="S513" s="594"/>
      <c r="T513" s="594"/>
      <c r="U513" s="594"/>
      <c r="V513" s="595"/>
      <c r="W513" s="37" t="s">
        <v>70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791</v>
      </c>
      <c r="Q514" s="585"/>
      <c r="R514" s="585"/>
      <c r="S514" s="585"/>
      <c r="T514" s="585"/>
      <c r="U514" s="585"/>
      <c r="V514" s="586"/>
      <c r="W514" s="37" t="s">
        <v>70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3644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3736.1100000000006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792</v>
      </c>
      <c r="Q515" s="585"/>
      <c r="R515" s="585"/>
      <c r="S515" s="585"/>
      <c r="T515" s="585"/>
      <c r="U515" s="585"/>
      <c r="V515" s="586"/>
      <c r="W515" s="37" t="s">
        <v>70</v>
      </c>
      <c r="X515" s="577">
        <f>IFERROR(SUM(BM22:BM511),"0")</f>
        <v>3854.8794919358825</v>
      </c>
      <c r="Y515" s="577">
        <f>IFERROR(SUM(BN22:BN511),"0")</f>
        <v>3954.3200000000006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793</v>
      </c>
      <c r="Q516" s="585"/>
      <c r="R516" s="585"/>
      <c r="S516" s="585"/>
      <c r="T516" s="585"/>
      <c r="U516" s="585"/>
      <c r="V516" s="586"/>
      <c r="W516" s="37" t="s">
        <v>794</v>
      </c>
      <c r="X516" s="38">
        <f>ROUNDUP(SUM(BO22:BO511),0)</f>
        <v>7</v>
      </c>
      <c r="Y516" s="38">
        <f>ROUNDUP(SUM(BP22:BP511),0)</f>
        <v>7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795</v>
      </c>
      <c r="Q517" s="585"/>
      <c r="R517" s="585"/>
      <c r="S517" s="585"/>
      <c r="T517" s="585"/>
      <c r="U517" s="585"/>
      <c r="V517" s="586"/>
      <c r="W517" s="37" t="s">
        <v>70</v>
      </c>
      <c r="X517" s="577">
        <f>GrossWeightTotal+PalletQtyTotal*25</f>
        <v>4029.8794919358825</v>
      </c>
      <c r="Y517" s="577">
        <f>GrossWeightTotalR+PalletQtyTotalR*25</f>
        <v>4129.3200000000006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796</v>
      </c>
      <c r="Q518" s="585"/>
      <c r="R518" s="585"/>
      <c r="S518" s="585"/>
      <c r="T518" s="585"/>
      <c r="U518" s="585"/>
      <c r="V518" s="586"/>
      <c r="W518" s="37" t="s">
        <v>794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751.66114353769183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775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797</v>
      </c>
      <c r="Q519" s="585"/>
      <c r="R519" s="585"/>
      <c r="S519" s="585"/>
      <c r="T519" s="585"/>
      <c r="U519" s="585"/>
      <c r="V519" s="586"/>
      <c r="W519" s="39" t="s">
        <v>798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7.5383099999999992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799</v>
      </c>
      <c r="B521" s="572" t="s">
        <v>63</v>
      </c>
      <c r="C521" s="630" t="s">
        <v>101</v>
      </c>
      <c r="D521" s="725"/>
      <c r="E521" s="725"/>
      <c r="F521" s="725"/>
      <c r="G521" s="725"/>
      <c r="H521" s="726"/>
      <c r="I521" s="630" t="s">
        <v>263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555</v>
      </c>
      <c r="U521" s="726"/>
      <c r="V521" s="630" t="s">
        <v>612</v>
      </c>
      <c r="W521" s="725"/>
      <c r="X521" s="725"/>
      <c r="Y521" s="726"/>
      <c r="Z521" s="572" t="s">
        <v>671</v>
      </c>
      <c r="AA521" s="630" t="s">
        <v>734</v>
      </c>
      <c r="AB521" s="726"/>
      <c r="AC521" s="52"/>
      <c r="AF521" s="573"/>
    </row>
    <row r="522" spans="1:32" ht="14.25" customHeight="1" thickTop="1" x14ac:dyDescent="0.2">
      <c r="A522" s="875" t="s">
        <v>800</v>
      </c>
      <c r="B522" s="630" t="s">
        <v>63</v>
      </c>
      <c r="C522" s="630" t="s">
        <v>102</v>
      </c>
      <c r="D522" s="630" t="s">
        <v>119</v>
      </c>
      <c r="E522" s="630" t="s">
        <v>181</v>
      </c>
      <c r="F522" s="630" t="s">
        <v>204</v>
      </c>
      <c r="G522" s="630" t="s">
        <v>239</v>
      </c>
      <c r="H522" s="630" t="s">
        <v>101</v>
      </c>
      <c r="I522" s="630" t="s">
        <v>264</v>
      </c>
      <c r="J522" s="630" t="s">
        <v>304</v>
      </c>
      <c r="K522" s="630" t="s">
        <v>365</v>
      </c>
      <c r="L522" s="630" t="s">
        <v>408</v>
      </c>
      <c r="M522" s="630" t="s">
        <v>424</v>
      </c>
      <c r="N522" s="573"/>
      <c r="O522" s="630" t="s">
        <v>437</v>
      </c>
      <c r="P522" s="630" t="s">
        <v>447</v>
      </c>
      <c r="Q522" s="630" t="s">
        <v>454</v>
      </c>
      <c r="R522" s="630" t="s">
        <v>459</v>
      </c>
      <c r="S522" s="630" t="s">
        <v>545</v>
      </c>
      <c r="T522" s="630" t="s">
        <v>556</v>
      </c>
      <c r="U522" s="630" t="s">
        <v>590</v>
      </c>
      <c r="V522" s="630" t="s">
        <v>613</v>
      </c>
      <c r="W522" s="630" t="s">
        <v>645</v>
      </c>
      <c r="X522" s="630" t="s">
        <v>663</v>
      </c>
      <c r="Y522" s="630" t="s">
        <v>667</v>
      </c>
      <c r="Z522" s="630" t="s">
        <v>671</v>
      </c>
      <c r="AA522" s="630" t="s">
        <v>734</v>
      </c>
      <c r="AB522" s="630" t="s">
        <v>786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801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80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577.80000000000007</v>
      </c>
      <c r="E524" s="46">
        <f>IFERROR(Y89*1,"0")+IFERROR(Y90*1,"0")+IFERROR(Y91*1,"0")+IFERROR(Y95*1,"0")+IFERROR(Y96*1,"0")+IFERROR(Y97*1,"0")+IFERROR(Y98*1,"0")+IFERROR(Y99*1,"0")+IFERROR(Y100*1,"0")</f>
        <v>261.90000000000003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192.60000000000002</v>
      </c>
      <c r="G524" s="46">
        <f>IFERROR(Y132*1,"0")+IFERROR(Y133*1,"0")+IFERROR(Y137*1,"0")+IFERROR(Y138*1,"0")+IFERROR(Y142*1,"0")+IFERROR(Y143*1,"0")</f>
        <v>109.76</v>
      </c>
      <c r="H524" s="46">
        <f>IFERROR(Y148*1,"0")+IFERROR(Y152*1,"0")+IFERROR(Y153*1,"0")+IFERROR(Y154*1,"0")</f>
        <v>76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82.32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272.39999999999998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30.150000000000002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19.2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669.78000000000009</v>
      </c>
      <c r="S524" s="46">
        <f>IFERROR(Y342*1,"0")+IFERROR(Y343*1,"0")+IFERROR(Y344*1,"0")</f>
        <v>105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1234</v>
      </c>
      <c r="U524" s="46">
        <f>IFERROR(Y375*1,"0")+IFERROR(Y376*1,"0")+IFERROR(Y377*1,"0")+IFERROR(Y378*1,"0")+IFERROR(Y382*1,"0")+IFERROR(Y386*1,"0")+IFERROR(Y387*1,"0")+IFERROR(Y391*1,"0")</f>
        <v>0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8.4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16.799999999999997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0</v>
      </c>
      <c r="AB524" s="46">
        <f>IFERROR(Y511*1,"0")</f>
        <v>0</v>
      </c>
      <c r="AC524" s="52"/>
      <c r="AF524" s="573"/>
    </row>
  </sheetData>
  <sheetProtection algorithmName="SHA-512" hashValue="Y2GkY6vsp4CuethRyBud2+BZT83FRouVKptdr8Fc7l/mo7W02HXZutiYwzZVA+tnu1yvmXZfLcHAfnofHwWcpg==" saltValue="HyWGvDXHfBCQtvssvRlO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91 X106 X275" xr:uid="{00000000-0002-0000-0000-000011000000}">
      <formula1>IF(AK43&gt;0,OR(X43=0,AND(IF(X43-AK43&gt;=0,TRUE,FALSE),X43&gt;0,IF(X43/(H43*K43)=ROUND(X43/(H43*K43),0),TRUE,FALSE))),FALSE)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6 X350:X351 X353 X360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802</v>
      </c>
      <c r="H1" s="52"/>
    </row>
    <row r="3" spans="2:8" x14ac:dyDescent="0.2">
      <c r="B3" s="47" t="s">
        <v>803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804</v>
      </c>
      <c r="D6" s="47" t="s">
        <v>805</v>
      </c>
      <c r="E6" s="47"/>
    </row>
    <row r="8" spans="2:8" x14ac:dyDescent="0.2">
      <c r="B8" s="47" t="s">
        <v>19</v>
      </c>
      <c r="C8" s="47" t="s">
        <v>804</v>
      </c>
      <c r="D8" s="47"/>
      <c r="E8" s="47"/>
    </row>
    <row r="10" spans="2:8" x14ac:dyDescent="0.2">
      <c r="B10" s="47" t="s">
        <v>806</v>
      </c>
      <c r="C10" s="47"/>
      <c r="D10" s="47"/>
      <c r="E10" s="47"/>
    </row>
    <row r="11" spans="2:8" x14ac:dyDescent="0.2">
      <c r="B11" s="47" t="s">
        <v>807</v>
      </c>
      <c r="C11" s="47"/>
      <c r="D11" s="47"/>
      <c r="E11" s="47"/>
    </row>
    <row r="12" spans="2:8" x14ac:dyDescent="0.2">
      <c r="B12" s="47" t="s">
        <v>808</v>
      </c>
      <c r="C12" s="47"/>
      <c r="D12" s="47"/>
      <c r="E12" s="47"/>
    </row>
    <row r="13" spans="2:8" x14ac:dyDescent="0.2">
      <c r="B13" s="47" t="s">
        <v>809</v>
      </c>
      <c r="C13" s="47"/>
      <c r="D13" s="47"/>
      <c r="E13" s="47"/>
    </row>
    <row r="14" spans="2:8" x14ac:dyDescent="0.2">
      <c r="B14" s="47" t="s">
        <v>810</v>
      </c>
      <c r="C14" s="47"/>
      <c r="D14" s="47"/>
      <c r="E14" s="47"/>
    </row>
    <row r="15" spans="2:8" x14ac:dyDescent="0.2">
      <c r="B15" s="47" t="s">
        <v>811</v>
      </c>
      <c r="C15" s="47"/>
      <c r="D15" s="47"/>
      <c r="E15" s="47"/>
    </row>
    <row r="16" spans="2:8" x14ac:dyDescent="0.2">
      <c r="B16" s="47" t="s">
        <v>812</v>
      </c>
      <c r="C16" s="47"/>
      <c r="D16" s="47"/>
      <c r="E16" s="47"/>
    </row>
    <row r="17" spans="2:5" x14ac:dyDescent="0.2">
      <c r="B17" s="47" t="s">
        <v>813</v>
      </c>
      <c r="C17" s="47"/>
      <c r="D17" s="47"/>
      <c r="E17" s="47"/>
    </row>
    <row r="18" spans="2:5" x14ac:dyDescent="0.2">
      <c r="B18" s="47" t="s">
        <v>814</v>
      </c>
      <c r="C18" s="47"/>
      <c r="D18" s="47"/>
      <c r="E18" s="47"/>
    </row>
    <row r="19" spans="2:5" x14ac:dyDescent="0.2">
      <c r="B19" s="47" t="s">
        <v>815</v>
      </c>
      <c r="C19" s="47"/>
      <c r="D19" s="47"/>
      <c r="E19" s="47"/>
    </row>
    <row r="20" spans="2:5" x14ac:dyDescent="0.2">
      <c r="B20" s="47" t="s">
        <v>816</v>
      </c>
      <c r="C20" s="47"/>
      <c r="D20" s="47"/>
      <c r="E20" s="47"/>
    </row>
  </sheetData>
  <sheetProtection algorithmName="SHA-512" hashValue="iuPVybAHKmeTy+9/kT+eOEIQtxvGe/+KUBT8ivxxJOrJV+aN0zDB6tirBZCiIfr//7LuXohQJ4w9Ja570RPBPQ==" saltValue="KBYUVjcxl19sfDj3bfjw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1037</vt:i4>
      </vt:variant>
    </vt:vector>
  </HeadingPairs>
  <TitlesOfParts>
    <vt:vector size="10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