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2"/>
  <c r="X512"/>
  <c r="BO511"/>
  <c r="BM511"/>
  <c r="Y511"/>
  <c r="X508"/>
  <c r="X507"/>
  <c r="BO506"/>
  <c r="BM506"/>
  <c r="Y506"/>
  <c r="BN506" s="1"/>
  <c r="BO505"/>
  <c r="BM505"/>
  <c r="Y505"/>
  <c r="BP505" s="1"/>
  <c r="BO504"/>
  <c r="BM504"/>
  <c r="Y504"/>
  <c r="BP504" s="1"/>
  <c r="BO503"/>
  <c r="BM503"/>
  <c r="Y503"/>
  <c r="BN503" s="1"/>
  <c r="X501"/>
  <c r="X500"/>
  <c r="BO499"/>
  <c r="BM499"/>
  <c r="Y499"/>
  <c r="BP499" s="1"/>
  <c r="BO498"/>
  <c r="BM498"/>
  <c r="Y498"/>
  <c r="BN498" s="1"/>
  <c r="X496"/>
  <c r="X495"/>
  <c r="BO494"/>
  <c r="BM494"/>
  <c r="Y494"/>
  <c r="BP494" s="1"/>
  <c r="BO493"/>
  <c r="BM493"/>
  <c r="Y493"/>
  <c r="Z493" s="1"/>
  <c r="X491"/>
  <c r="X490"/>
  <c r="BO489"/>
  <c r="BM489"/>
  <c r="Y489"/>
  <c r="BP489" s="1"/>
  <c r="BO488"/>
  <c r="BM488"/>
  <c r="Y488"/>
  <c r="Z488" s="1"/>
  <c r="BO487"/>
  <c r="BM487"/>
  <c r="Y487"/>
  <c r="BO486"/>
  <c r="BM486"/>
  <c r="Y486"/>
  <c r="X484"/>
  <c r="X483"/>
  <c r="BO482"/>
  <c r="BM482"/>
  <c r="Y482"/>
  <c r="Z482" s="1"/>
  <c r="BP481"/>
  <c r="BO481"/>
  <c r="BM481"/>
  <c r="Y481"/>
  <c r="BN481" s="1"/>
  <c r="BO480"/>
  <c r="BM480"/>
  <c r="Y480"/>
  <c r="AA524" s="1"/>
  <c r="X476"/>
  <c r="X475"/>
  <c r="BO474"/>
  <c r="BM474"/>
  <c r="Y474"/>
  <c r="BP474" s="1"/>
  <c r="P474"/>
  <c r="BO473"/>
  <c r="BM473"/>
  <c r="Y473"/>
  <c r="Z473" s="1"/>
  <c r="P473"/>
  <c r="BO472"/>
  <c r="BM472"/>
  <c r="Y472"/>
  <c r="P472"/>
  <c r="X470"/>
  <c r="X469"/>
  <c r="BO468"/>
  <c r="BM468"/>
  <c r="Y468"/>
  <c r="Z468" s="1"/>
  <c r="P468"/>
  <c r="BO467"/>
  <c r="BM467"/>
  <c r="Y467"/>
  <c r="P467"/>
  <c r="BO466"/>
  <c r="BM466"/>
  <c r="Y466"/>
  <c r="P466"/>
  <c r="BO465"/>
  <c r="BM465"/>
  <c r="Z465"/>
  <c r="Y465"/>
  <c r="BN465" s="1"/>
  <c r="P465"/>
  <c r="BO464"/>
  <c r="BM464"/>
  <c r="Y464"/>
  <c r="BP464" s="1"/>
  <c r="P464"/>
  <c r="BO463"/>
  <c r="BM463"/>
  <c r="Y463"/>
  <c r="Z463" s="1"/>
  <c r="P463"/>
  <c r="BP462"/>
  <c r="BO462"/>
  <c r="BM462"/>
  <c r="Y462"/>
  <c r="BN462" s="1"/>
  <c r="P462"/>
  <c r="X460"/>
  <c r="X459"/>
  <c r="BO458"/>
  <c r="BM458"/>
  <c r="Y458"/>
  <c r="Z458" s="1"/>
  <c r="P458"/>
  <c r="BO457"/>
  <c r="BM457"/>
  <c r="Z457"/>
  <c r="Y457"/>
  <c r="BN457" s="1"/>
  <c r="P457"/>
  <c r="BO456"/>
  <c r="BN456"/>
  <c r="BM456"/>
  <c r="Z456"/>
  <c r="Y456"/>
  <c r="BP456" s="1"/>
  <c r="P456"/>
  <c r="X454"/>
  <c r="X453"/>
  <c r="BO452"/>
  <c r="BM452"/>
  <c r="Y452"/>
  <c r="BP452" s="1"/>
  <c r="P452"/>
  <c r="BO451"/>
  <c r="BM451"/>
  <c r="Y451"/>
  <c r="BP451" s="1"/>
  <c r="P451"/>
  <c r="BO450"/>
  <c r="BM450"/>
  <c r="Y450"/>
  <c r="P450"/>
  <c r="BP449"/>
  <c r="BO449"/>
  <c r="BM449"/>
  <c r="Y449"/>
  <c r="BN449" s="1"/>
  <c r="P449"/>
  <c r="BO448"/>
  <c r="BM448"/>
  <c r="Y448"/>
  <c r="Z448" s="1"/>
  <c r="P448"/>
  <c r="BO447"/>
  <c r="BM447"/>
  <c r="Z447"/>
  <c r="Y447"/>
  <c r="BN447" s="1"/>
  <c r="P447"/>
  <c r="BO446"/>
  <c r="BN446"/>
  <c r="BM446"/>
  <c r="Z446"/>
  <c r="Y446"/>
  <c r="BP446" s="1"/>
  <c r="P446"/>
  <c r="BO445"/>
  <c r="BM445"/>
  <c r="Y445"/>
  <c r="P445"/>
  <c r="BO444"/>
  <c r="BM444"/>
  <c r="Y444"/>
  <c r="BP444" s="1"/>
  <c r="P444"/>
  <c r="BO443"/>
  <c r="BM443"/>
  <c r="Y443"/>
  <c r="P443"/>
  <c r="BP442"/>
  <c r="BO442"/>
  <c r="BM442"/>
  <c r="Y442"/>
  <c r="BN442" s="1"/>
  <c r="P442"/>
  <c r="BO441"/>
  <c r="BM441"/>
  <c r="Y441"/>
  <c r="BP441" s="1"/>
  <c r="P441"/>
  <c r="BO440"/>
  <c r="BM440"/>
  <c r="Y440"/>
  <c r="P440"/>
  <c r="X436"/>
  <c r="X435"/>
  <c r="BO434"/>
  <c r="BN434"/>
  <c r="BM434"/>
  <c r="Z434"/>
  <c r="Z435" s="1"/>
  <c r="Y434"/>
  <c r="Y524" s="1"/>
  <c r="P434"/>
  <c r="X431"/>
  <c r="Y430"/>
  <c r="X430"/>
  <c r="BP429"/>
  <c r="BO429"/>
  <c r="BM429"/>
  <c r="Y429"/>
  <c r="X524" s="1"/>
  <c r="P429"/>
  <c r="X426"/>
  <c r="X425"/>
  <c r="BO424"/>
  <c r="BM424"/>
  <c r="Y424"/>
  <c r="P424"/>
  <c r="BP423"/>
  <c r="BO423"/>
  <c r="BN423"/>
  <c r="BM423"/>
  <c r="Z423"/>
  <c r="Y423"/>
  <c r="P423"/>
  <c r="BO422"/>
  <c r="BM422"/>
  <c r="Y422"/>
  <c r="P422"/>
  <c r="BP421"/>
  <c r="BO421"/>
  <c r="BN421"/>
  <c r="BM421"/>
  <c r="Z421"/>
  <c r="Y421"/>
  <c r="P421"/>
  <c r="X419"/>
  <c r="X418"/>
  <c r="BO417"/>
  <c r="BM417"/>
  <c r="Y417"/>
  <c r="P417"/>
  <c r="BP416"/>
  <c r="BO416"/>
  <c r="BM416"/>
  <c r="Y416"/>
  <c r="BN416" s="1"/>
  <c r="P416"/>
  <c r="X413"/>
  <c r="X412"/>
  <c r="BO411"/>
  <c r="BM411"/>
  <c r="Y411"/>
  <c r="Z411" s="1"/>
  <c r="P411"/>
  <c r="BO410"/>
  <c r="BM410"/>
  <c r="Z410"/>
  <c r="Z412" s="1"/>
  <c r="Y410"/>
  <c r="BN410" s="1"/>
  <c r="P410"/>
  <c r="X408"/>
  <c r="X407"/>
  <c r="BO406"/>
  <c r="BM406"/>
  <c r="Y406"/>
  <c r="Z406" s="1"/>
  <c r="P406"/>
  <c r="BO405"/>
  <c r="BM405"/>
  <c r="Y405"/>
  <c r="P405"/>
  <c r="BO404"/>
  <c r="BM404"/>
  <c r="Y404"/>
  <c r="BP404" s="1"/>
  <c r="P404"/>
  <c r="BO403"/>
  <c r="BM403"/>
  <c r="Y403"/>
  <c r="P403"/>
  <c r="BP402"/>
  <c r="BO402"/>
  <c r="BM402"/>
  <c r="Y402"/>
  <c r="BN402" s="1"/>
  <c r="P402"/>
  <c r="BO401"/>
  <c r="BM401"/>
  <c r="Y401"/>
  <c r="Z401" s="1"/>
  <c r="P401"/>
  <c r="BO400"/>
  <c r="BM400"/>
  <c r="Z400"/>
  <c r="Y400"/>
  <c r="BN400" s="1"/>
  <c r="P400"/>
  <c r="BO399"/>
  <c r="BN399"/>
  <c r="BM399"/>
  <c r="Z399"/>
  <c r="Y399"/>
  <c r="BP399" s="1"/>
  <c r="P399"/>
  <c r="BO398"/>
  <c r="BM398"/>
  <c r="Y398"/>
  <c r="P398"/>
  <c r="BO397"/>
  <c r="BM397"/>
  <c r="Y397"/>
  <c r="P397"/>
  <c r="X393"/>
  <c r="X392"/>
  <c r="BO391"/>
  <c r="BN391"/>
  <c r="BM391"/>
  <c r="Z391"/>
  <c r="Z392" s="1"/>
  <c r="Y391"/>
  <c r="BP391" s="1"/>
  <c r="P391"/>
  <c r="X389"/>
  <c r="X388"/>
  <c r="BO387"/>
  <c r="BM387"/>
  <c r="Y387"/>
  <c r="P387"/>
  <c r="BP386"/>
  <c r="BO386"/>
  <c r="BN386"/>
  <c r="BM386"/>
  <c r="Z386"/>
  <c r="Y386"/>
  <c r="P386"/>
  <c r="X384"/>
  <c r="X383"/>
  <c r="BO382"/>
  <c r="BM382"/>
  <c r="Y382"/>
  <c r="P382"/>
  <c r="X380"/>
  <c r="X379"/>
  <c r="BO378"/>
  <c r="BM378"/>
  <c r="Y378"/>
  <c r="P378"/>
  <c r="BO377"/>
  <c r="BM377"/>
  <c r="Y377"/>
  <c r="Z377" s="1"/>
  <c r="P377"/>
  <c r="BP376"/>
  <c r="BO376"/>
  <c r="BM376"/>
  <c r="Y376"/>
  <c r="P376"/>
  <c r="BO375"/>
  <c r="BM375"/>
  <c r="Y375"/>
  <c r="P375"/>
  <c r="X372"/>
  <c r="X371"/>
  <c r="BO370"/>
  <c r="BM370"/>
  <c r="Y370"/>
  <c r="P370"/>
  <c r="X368"/>
  <c r="X367"/>
  <c r="BO366"/>
  <c r="BM366"/>
  <c r="Z366"/>
  <c r="Y366"/>
  <c r="BN366" s="1"/>
  <c r="P366"/>
  <c r="BO365"/>
  <c r="BM365"/>
  <c r="Y365"/>
  <c r="P365"/>
  <c r="X363"/>
  <c r="X362"/>
  <c r="BO361"/>
  <c r="BM361"/>
  <c r="Z361"/>
  <c r="Y361"/>
  <c r="BN361" s="1"/>
  <c r="P361"/>
  <c r="BO360"/>
  <c r="BM360"/>
  <c r="Y360"/>
  <c r="BP360" s="1"/>
  <c r="P360"/>
  <c r="X358"/>
  <c r="X357"/>
  <c r="BO356"/>
  <c r="BM356"/>
  <c r="Y356"/>
  <c r="P356"/>
  <c r="BP355"/>
  <c r="BO355"/>
  <c r="BM355"/>
  <c r="Y355"/>
  <c r="BN355" s="1"/>
  <c r="P355"/>
  <c r="BO354"/>
  <c r="BM354"/>
  <c r="Y354"/>
  <c r="Z354" s="1"/>
  <c r="P354"/>
  <c r="BO353"/>
  <c r="BM353"/>
  <c r="Z353"/>
  <c r="Y353"/>
  <c r="BN353" s="1"/>
  <c r="P353"/>
  <c r="BO352"/>
  <c r="BN352"/>
  <c r="BM352"/>
  <c r="Z352"/>
  <c r="Y352"/>
  <c r="BP352" s="1"/>
  <c r="P352"/>
  <c r="BO351"/>
  <c r="BM351"/>
  <c r="Y351"/>
  <c r="P351"/>
  <c r="BO350"/>
  <c r="BM350"/>
  <c r="Y350"/>
  <c r="BP350" s="1"/>
  <c r="P350"/>
  <c r="X346"/>
  <c r="X345"/>
  <c r="BO344"/>
  <c r="BN344"/>
  <c r="BM344"/>
  <c r="Z344"/>
  <c r="Y344"/>
  <c r="BP344" s="1"/>
  <c r="P344"/>
  <c r="BO343"/>
  <c r="BM343"/>
  <c r="Y343"/>
  <c r="P343"/>
  <c r="BO342"/>
  <c r="BM342"/>
  <c r="Y342"/>
  <c r="Z342" s="1"/>
  <c r="P342"/>
  <c r="X339"/>
  <c r="X338"/>
  <c r="BO337"/>
  <c r="BM337"/>
  <c r="Z337"/>
  <c r="Y337"/>
  <c r="BP337" s="1"/>
  <c r="P337"/>
  <c r="BO336"/>
  <c r="BM336"/>
  <c r="Y336"/>
  <c r="Z336" s="1"/>
  <c r="P336"/>
  <c r="BO335"/>
  <c r="BM335"/>
  <c r="Y335"/>
  <c r="BP335" s="1"/>
  <c r="P335"/>
  <c r="X333"/>
  <c r="X332"/>
  <c r="BO331"/>
  <c r="BM331"/>
  <c r="Y331"/>
  <c r="P331"/>
  <c r="BP330"/>
  <c r="BO330"/>
  <c r="BN330"/>
  <c r="BM330"/>
  <c r="Z330"/>
  <c r="Y330"/>
  <c r="P330"/>
  <c r="BO329"/>
  <c r="BM329"/>
  <c r="Y329"/>
  <c r="BO328"/>
  <c r="BN328"/>
  <c r="BM328"/>
  <c r="Z328"/>
  <c r="Y328"/>
  <c r="BP328" s="1"/>
  <c r="BO327"/>
  <c r="BM327"/>
  <c r="Y327"/>
  <c r="BP327" s="1"/>
  <c r="X325"/>
  <c r="X324"/>
  <c r="BO323"/>
  <c r="BM323"/>
  <c r="Y323"/>
  <c r="P323"/>
  <c r="BO322"/>
  <c r="BM322"/>
  <c r="Y322"/>
  <c r="BP322" s="1"/>
  <c r="P322"/>
  <c r="BO321"/>
  <c r="BM321"/>
  <c r="Y321"/>
  <c r="Y325" s="1"/>
  <c r="P321"/>
  <c r="X319"/>
  <c r="X318"/>
  <c r="BO317"/>
  <c r="BM317"/>
  <c r="Y317"/>
  <c r="BP317" s="1"/>
  <c r="P317"/>
  <c r="BO316"/>
  <c r="BM316"/>
  <c r="Y316"/>
  <c r="Z316" s="1"/>
  <c r="P316"/>
  <c r="BO315"/>
  <c r="BM315"/>
  <c r="Z315"/>
  <c r="Y315"/>
  <c r="BN315" s="1"/>
  <c r="P315"/>
  <c r="BO314"/>
  <c r="BN314"/>
  <c r="BM314"/>
  <c r="Z314"/>
  <c r="Y314"/>
  <c r="BP314" s="1"/>
  <c r="P314"/>
  <c r="BO313"/>
  <c r="BM313"/>
  <c r="Y313"/>
  <c r="BN313" s="1"/>
  <c r="P313"/>
  <c r="X311"/>
  <c r="X310"/>
  <c r="BO309"/>
  <c r="BM309"/>
  <c r="Y309"/>
  <c r="BP309" s="1"/>
  <c r="P309"/>
  <c r="BO308"/>
  <c r="BM308"/>
  <c r="Y308"/>
  <c r="BP308" s="1"/>
  <c r="P308"/>
  <c r="BO307"/>
  <c r="BM307"/>
  <c r="Y307"/>
  <c r="BP307" s="1"/>
  <c r="P307"/>
  <c r="BO306"/>
  <c r="BM306"/>
  <c r="Y306"/>
  <c r="Z306" s="1"/>
  <c r="P306"/>
  <c r="BO305"/>
  <c r="BM305"/>
  <c r="Y305"/>
  <c r="BN305" s="1"/>
  <c r="P305"/>
  <c r="BO304"/>
  <c r="BM304"/>
  <c r="Y304"/>
  <c r="BP304" s="1"/>
  <c r="P304"/>
  <c r="BO303"/>
  <c r="BM303"/>
  <c r="Z303"/>
  <c r="Y303"/>
  <c r="BN303" s="1"/>
  <c r="P303"/>
  <c r="X301"/>
  <c r="X300"/>
  <c r="BO299"/>
  <c r="BM299"/>
  <c r="Y299"/>
  <c r="BP299" s="1"/>
  <c r="P299"/>
  <c r="BO298"/>
  <c r="BN298"/>
  <c r="BM298"/>
  <c r="Z298"/>
  <c r="Y298"/>
  <c r="BP298" s="1"/>
  <c r="P298"/>
  <c r="BO297"/>
  <c r="BM297"/>
  <c r="Y297"/>
  <c r="BP297" s="1"/>
  <c r="P297"/>
  <c r="BO296"/>
  <c r="BM296"/>
  <c r="Y296"/>
  <c r="Z296" s="1"/>
  <c r="P296"/>
  <c r="BO295"/>
  <c r="BM295"/>
  <c r="Z295"/>
  <c r="Y295"/>
  <c r="BN295" s="1"/>
  <c r="P295"/>
  <c r="BO294"/>
  <c r="BN294"/>
  <c r="BM294"/>
  <c r="Z294"/>
  <c r="Y294"/>
  <c r="Y301" s="1"/>
  <c r="P294"/>
  <c r="X291"/>
  <c r="X290"/>
  <c r="BO289"/>
  <c r="BM289"/>
  <c r="Y289"/>
  <c r="BP289" s="1"/>
  <c r="P289"/>
  <c r="X286"/>
  <c r="X285"/>
  <c r="BO284"/>
  <c r="BM284"/>
  <c r="Z284"/>
  <c r="Z285" s="1"/>
  <c r="Y284"/>
  <c r="BN284" s="1"/>
  <c r="P284"/>
  <c r="X282"/>
  <c r="X281"/>
  <c r="BO280"/>
  <c r="BM280"/>
  <c r="Y280"/>
  <c r="Y282" s="1"/>
  <c r="P280"/>
  <c r="X277"/>
  <c r="X276"/>
  <c r="BO275"/>
  <c r="BM275"/>
  <c r="Y275"/>
  <c r="BP275" s="1"/>
  <c r="P275"/>
  <c r="BO274"/>
  <c r="BM274"/>
  <c r="Y274"/>
  <c r="BP274" s="1"/>
  <c r="P274"/>
  <c r="BO273"/>
  <c r="BN273"/>
  <c r="BM273"/>
  <c r="Z273"/>
  <c r="Y273"/>
  <c r="BP273" s="1"/>
  <c r="P273"/>
  <c r="X270"/>
  <c r="X269"/>
  <c r="BO268"/>
  <c r="BM268"/>
  <c r="Y268"/>
  <c r="BP268" s="1"/>
  <c r="BO267"/>
  <c r="BN267"/>
  <c r="BM267"/>
  <c r="Z267"/>
  <c r="Y267"/>
  <c r="BP267" s="1"/>
  <c r="P267"/>
  <c r="BO266"/>
  <c r="BM266"/>
  <c r="Y266"/>
  <c r="P266"/>
  <c r="BO265"/>
  <c r="BM265"/>
  <c r="Y265"/>
  <c r="Z265" s="1"/>
  <c r="P265"/>
  <c r="X262"/>
  <c r="X261"/>
  <c r="BO260"/>
  <c r="BM260"/>
  <c r="Y260"/>
  <c r="BP260" s="1"/>
  <c r="P260"/>
  <c r="BO259"/>
  <c r="BM259"/>
  <c r="Y259"/>
  <c r="Z259" s="1"/>
  <c r="P259"/>
  <c r="BO258"/>
  <c r="BM258"/>
  <c r="Y258"/>
  <c r="BP258" s="1"/>
  <c r="P258"/>
  <c r="BO257"/>
  <c r="BM257"/>
  <c r="Y257"/>
  <c r="BP257" s="1"/>
  <c r="P257"/>
  <c r="BO256"/>
  <c r="BM256"/>
  <c r="Y256"/>
  <c r="BP256" s="1"/>
  <c r="P256"/>
  <c r="X253"/>
  <c r="X252"/>
  <c r="BP251"/>
  <c r="BO251"/>
  <c r="BN251"/>
  <c r="BM251"/>
  <c r="Z251"/>
  <c r="Y251"/>
  <c r="P251"/>
  <c r="BO250"/>
  <c r="BM250"/>
  <c r="Y250"/>
  <c r="BP250" s="1"/>
  <c r="P250"/>
  <c r="BO249"/>
  <c r="BM249"/>
  <c r="Z249"/>
  <c r="Y249"/>
  <c r="BP249" s="1"/>
  <c r="P249"/>
  <c r="BO248"/>
  <c r="BM248"/>
  <c r="Y248"/>
  <c r="Z248" s="1"/>
  <c r="P248"/>
  <c r="BO247"/>
  <c r="BM247"/>
  <c r="Y247"/>
  <c r="BP247" s="1"/>
  <c r="BO246"/>
  <c r="BM246"/>
  <c r="Y246"/>
  <c r="Y252" s="1"/>
  <c r="P246"/>
  <c r="X244"/>
  <c r="X243"/>
  <c r="BO242"/>
  <c r="BM242"/>
  <c r="Y242"/>
  <c r="BP242" s="1"/>
  <c r="P242"/>
  <c r="BO241"/>
  <c r="BM241"/>
  <c r="Y241"/>
  <c r="BP241" s="1"/>
  <c r="X239"/>
  <c r="X238"/>
  <c r="BO237"/>
  <c r="BM237"/>
  <c r="Y237"/>
  <c r="BP237" s="1"/>
  <c r="P237"/>
  <c r="BO236"/>
  <c r="BM236"/>
  <c r="Y236"/>
  <c r="BP236" s="1"/>
  <c r="P236"/>
  <c r="X234"/>
  <c r="X233"/>
  <c r="BP232"/>
  <c r="BO232"/>
  <c r="BN232"/>
  <c r="BM232"/>
  <c r="Z232"/>
  <c r="Y232"/>
  <c r="P232"/>
  <c r="BO231"/>
  <c r="BM231"/>
  <c r="Y231"/>
  <c r="BP231" s="1"/>
  <c r="P231"/>
  <c r="BP230"/>
  <c r="BO230"/>
  <c r="BN230"/>
  <c r="BM230"/>
  <c r="Z230"/>
  <c r="Y230"/>
  <c r="P230"/>
  <c r="BO229"/>
  <c r="BM229"/>
  <c r="Y229"/>
  <c r="BP229" s="1"/>
  <c r="P229"/>
  <c r="BO228"/>
  <c r="BM228"/>
  <c r="Y228"/>
  <c r="Z228" s="1"/>
  <c r="P228"/>
  <c r="BO227"/>
  <c r="BM227"/>
  <c r="Y227"/>
  <c r="BP227" s="1"/>
  <c r="P227"/>
  <c r="BO226"/>
  <c r="BM226"/>
  <c r="Y226"/>
  <c r="Y234" s="1"/>
  <c r="P226"/>
  <c r="X223"/>
  <c r="X222"/>
  <c r="BP221"/>
  <c r="BO221"/>
  <c r="BN221"/>
  <c r="BM221"/>
  <c r="Z221"/>
  <c r="Y221"/>
  <c r="P221"/>
  <c r="BO220"/>
  <c r="BM220"/>
  <c r="Y220"/>
  <c r="Y223" s="1"/>
  <c r="P220"/>
  <c r="X218"/>
  <c r="X217"/>
  <c r="BO216"/>
  <c r="BM216"/>
  <c r="Y216"/>
  <c r="BP216" s="1"/>
  <c r="P216"/>
  <c r="BO215"/>
  <c r="BM215"/>
  <c r="Y215"/>
  <c r="BP215" s="1"/>
  <c r="P215"/>
  <c r="BP214"/>
  <c r="BO214"/>
  <c r="BM214"/>
  <c r="Y214"/>
  <c r="BN214" s="1"/>
  <c r="P214"/>
  <c r="BO213"/>
  <c r="BM213"/>
  <c r="Y213"/>
  <c r="BP213" s="1"/>
  <c r="P213"/>
  <c r="BO212"/>
  <c r="BM212"/>
  <c r="Y212"/>
  <c r="BN212" s="1"/>
  <c r="P212"/>
  <c r="BO211"/>
  <c r="BM211"/>
  <c r="Y211"/>
  <c r="BP211" s="1"/>
  <c r="P211"/>
  <c r="BP210"/>
  <c r="BO210"/>
  <c r="BN210"/>
  <c r="BM210"/>
  <c r="Z210"/>
  <c r="Y210"/>
  <c r="P210"/>
  <c r="BO209"/>
  <c r="BM209"/>
  <c r="Y209"/>
  <c r="BP209" s="1"/>
  <c r="P209"/>
  <c r="BO208"/>
  <c r="BM208"/>
  <c r="Z208"/>
  <c r="Y208"/>
  <c r="P208"/>
  <c r="X206"/>
  <c r="X205"/>
  <c r="BO204"/>
  <c r="BM204"/>
  <c r="Y204"/>
  <c r="BN204" s="1"/>
  <c r="P204"/>
  <c r="BO203"/>
  <c r="BM203"/>
  <c r="Y203"/>
  <c r="BP203" s="1"/>
  <c r="P203"/>
  <c r="BO202"/>
  <c r="BM202"/>
  <c r="Y202"/>
  <c r="BN202" s="1"/>
  <c r="P202"/>
  <c r="BP201"/>
  <c r="BO201"/>
  <c r="BN201"/>
  <c r="BM201"/>
  <c r="Z201"/>
  <c r="Y201"/>
  <c r="P201"/>
  <c r="BO200"/>
  <c r="BM200"/>
  <c r="Y200"/>
  <c r="BP200" s="1"/>
  <c r="P200"/>
  <c r="BP199"/>
  <c r="BO199"/>
  <c r="BN199"/>
  <c r="BM199"/>
  <c r="Z199"/>
  <c r="Y199"/>
  <c r="P199"/>
  <c r="BO198"/>
  <c r="BM198"/>
  <c r="Y198"/>
  <c r="BP198" s="1"/>
  <c r="P198"/>
  <c r="BO197"/>
  <c r="BM197"/>
  <c r="Y197"/>
  <c r="Y205" s="1"/>
  <c r="P197"/>
  <c r="X195"/>
  <c r="X194"/>
  <c r="BO193"/>
  <c r="BM193"/>
  <c r="Y193"/>
  <c r="BP193" s="1"/>
  <c r="P193"/>
  <c r="BO192"/>
  <c r="BM192"/>
  <c r="Y192"/>
  <c r="BN192" s="1"/>
  <c r="P192"/>
  <c r="X190"/>
  <c r="X189"/>
  <c r="BO188"/>
  <c r="BM188"/>
  <c r="Y188"/>
  <c r="BP188" s="1"/>
  <c r="P188"/>
  <c r="BO187"/>
  <c r="BM187"/>
  <c r="Z187"/>
  <c r="Y187"/>
  <c r="BN187" s="1"/>
  <c r="P187"/>
  <c r="X184"/>
  <c r="X183"/>
  <c r="BO182"/>
  <c r="BM182"/>
  <c r="Y182"/>
  <c r="Y184" s="1"/>
  <c r="P182"/>
  <c r="X180"/>
  <c r="X179"/>
  <c r="BP178"/>
  <c r="BO178"/>
  <c r="BN178"/>
  <c r="BM178"/>
  <c r="Z178"/>
  <c r="Y178"/>
  <c r="P178"/>
  <c r="BO177"/>
  <c r="BM177"/>
  <c r="Y177"/>
  <c r="BP177" s="1"/>
  <c r="P177"/>
  <c r="BP176"/>
  <c r="BO176"/>
  <c r="BN176"/>
  <c r="BM176"/>
  <c r="Z176"/>
  <c r="Y176"/>
  <c r="P176"/>
  <c r="X174"/>
  <c r="X173"/>
  <c r="BO172"/>
  <c r="BM172"/>
  <c r="Y172"/>
  <c r="BP172" s="1"/>
  <c r="P172"/>
  <c r="BP171"/>
  <c r="BO171"/>
  <c r="BM171"/>
  <c r="Y171"/>
  <c r="BN171" s="1"/>
  <c r="P171"/>
  <c r="BO170"/>
  <c r="BM170"/>
  <c r="Y170"/>
  <c r="BP170" s="1"/>
  <c r="P170"/>
  <c r="BO169"/>
  <c r="BM169"/>
  <c r="Y169"/>
  <c r="BN169" s="1"/>
  <c r="P169"/>
  <c r="BO168"/>
  <c r="BM168"/>
  <c r="Y168"/>
  <c r="BP168" s="1"/>
  <c r="P168"/>
  <c r="BP167"/>
  <c r="BO167"/>
  <c r="BN167"/>
  <c r="BM167"/>
  <c r="Z167"/>
  <c r="Y167"/>
  <c r="P167"/>
  <c r="BO166"/>
  <c r="BM166"/>
  <c r="Y166"/>
  <c r="BP166" s="1"/>
  <c r="P166"/>
  <c r="BO165"/>
  <c r="BM165"/>
  <c r="Z165"/>
  <c r="Y165"/>
  <c r="BP165" s="1"/>
  <c r="P165"/>
  <c r="BO164"/>
  <c r="BM164"/>
  <c r="Y164"/>
  <c r="Z164" s="1"/>
  <c r="P164"/>
  <c r="X162"/>
  <c r="X161"/>
  <c r="BO160"/>
  <c r="BM160"/>
  <c r="Y160"/>
  <c r="P160"/>
  <c r="X156"/>
  <c r="X155"/>
  <c r="BO154"/>
  <c r="BM154"/>
  <c r="Z154"/>
  <c r="Y154"/>
  <c r="BN154" s="1"/>
  <c r="P154"/>
  <c r="BO153"/>
  <c r="BN153"/>
  <c r="BM153"/>
  <c r="Z153"/>
  <c r="Y153"/>
  <c r="BP153" s="1"/>
  <c r="P153"/>
  <c r="BO152"/>
  <c r="BM152"/>
  <c r="Y152"/>
  <c r="Y155" s="1"/>
  <c r="P152"/>
  <c r="X150"/>
  <c r="X149"/>
  <c r="BO148"/>
  <c r="BM148"/>
  <c r="Y148"/>
  <c r="P148"/>
  <c r="X145"/>
  <c r="X144"/>
  <c r="BO143"/>
  <c r="BM143"/>
  <c r="Y143"/>
  <c r="BP143" s="1"/>
  <c r="P143"/>
  <c r="BP142"/>
  <c r="BO142"/>
  <c r="BN142"/>
  <c r="BM142"/>
  <c r="Z142"/>
  <c r="Y142"/>
  <c r="P142"/>
  <c r="X140"/>
  <c r="X139"/>
  <c r="BO138"/>
  <c r="BM138"/>
  <c r="Y138"/>
  <c r="P138"/>
  <c r="BO137"/>
  <c r="BM137"/>
  <c r="Y137"/>
  <c r="BP137" s="1"/>
  <c r="P137"/>
  <c r="Y135"/>
  <c r="X135"/>
  <c r="X134"/>
  <c r="BO133"/>
  <c r="BM133"/>
  <c r="Y133"/>
  <c r="BP133" s="1"/>
  <c r="P133"/>
  <c r="BO132"/>
  <c r="BM132"/>
  <c r="Y132"/>
  <c r="Z132" s="1"/>
  <c r="P132"/>
  <c r="X129"/>
  <c r="X128"/>
  <c r="BO127"/>
  <c r="BM127"/>
  <c r="Z127"/>
  <c r="Y127"/>
  <c r="BP127" s="1"/>
  <c r="P127"/>
  <c r="BO126"/>
  <c r="BM126"/>
  <c r="Y126"/>
  <c r="Z126" s="1"/>
  <c r="P126"/>
  <c r="X124"/>
  <c r="X123"/>
  <c r="BO122"/>
  <c r="BM122"/>
  <c r="Y122"/>
  <c r="BP122" s="1"/>
  <c r="P122"/>
  <c r="BO121"/>
  <c r="BM121"/>
  <c r="Y121"/>
  <c r="BN121" s="1"/>
  <c r="P121"/>
  <c r="BO120"/>
  <c r="BM120"/>
  <c r="Y120"/>
  <c r="BP120" s="1"/>
  <c r="P120"/>
  <c r="BP119"/>
  <c r="BO119"/>
  <c r="BN119"/>
  <c r="BM119"/>
  <c r="Z119"/>
  <c r="Y119"/>
  <c r="P119"/>
  <c r="BO118"/>
  <c r="BM118"/>
  <c r="Y118"/>
  <c r="BP118" s="1"/>
  <c r="P118"/>
  <c r="X116"/>
  <c r="X115"/>
  <c r="BP114"/>
  <c r="BO114"/>
  <c r="BN114"/>
  <c r="BM114"/>
  <c r="Z114"/>
  <c r="Y114"/>
  <c r="P114"/>
  <c r="BO113"/>
  <c r="BM113"/>
  <c r="Y113"/>
  <c r="BN113" s="1"/>
  <c r="P113"/>
  <c r="BO112"/>
  <c r="BM112"/>
  <c r="Y112"/>
  <c r="Y116" s="1"/>
  <c r="P112"/>
  <c r="X110"/>
  <c r="X109"/>
  <c r="BO108"/>
  <c r="BM108"/>
  <c r="Y108"/>
  <c r="BN108" s="1"/>
  <c r="P108"/>
  <c r="BO107"/>
  <c r="BM107"/>
  <c r="Y107"/>
  <c r="BP107" s="1"/>
  <c r="P107"/>
  <c r="BO106"/>
  <c r="BM106"/>
  <c r="Z106"/>
  <c r="Y106"/>
  <c r="BN106" s="1"/>
  <c r="P106"/>
  <c r="BO105"/>
  <c r="BM105"/>
  <c r="Y105"/>
  <c r="Y109" s="1"/>
  <c r="P105"/>
  <c r="X102"/>
  <c r="X101"/>
  <c r="BO100"/>
  <c r="BM100"/>
  <c r="Y100"/>
  <c r="BP100" s="1"/>
  <c r="P100"/>
  <c r="BO99"/>
  <c r="BM99"/>
  <c r="Y99"/>
  <c r="BP99" s="1"/>
  <c r="P99"/>
  <c r="BO98"/>
  <c r="BM98"/>
  <c r="Y98"/>
  <c r="Z98" s="1"/>
  <c r="P98"/>
  <c r="BO97"/>
  <c r="BM97"/>
  <c r="Y97"/>
  <c r="BN97" s="1"/>
  <c r="P97"/>
  <c r="BO96"/>
  <c r="BM96"/>
  <c r="Y96"/>
  <c r="BP96" s="1"/>
  <c r="P96"/>
  <c r="BO95"/>
  <c r="BM95"/>
  <c r="Z95"/>
  <c r="Y95"/>
  <c r="BN95" s="1"/>
  <c r="X93"/>
  <c r="X92"/>
  <c r="BO91"/>
  <c r="BM91"/>
  <c r="Y91"/>
  <c r="BP91" s="1"/>
  <c r="P91"/>
  <c r="BO90"/>
  <c r="BM90"/>
  <c r="Z90"/>
  <c r="Y90"/>
  <c r="BN90" s="1"/>
  <c r="P90"/>
  <c r="BO89"/>
  <c r="BM89"/>
  <c r="Y89"/>
  <c r="E524" s="1"/>
  <c r="P89"/>
  <c r="X86"/>
  <c r="X85"/>
  <c r="BO84"/>
  <c r="BM84"/>
  <c r="Y84"/>
  <c r="BP84" s="1"/>
  <c r="P84"/>
  <c r="BO83"/>
  <c r="BM83"/>
  <c r="Y83"/>
  <c r="BP83" s="1"/>
  <c r="P83"/>
  <c r="X81"/>
  <c r="X80"/>
  <c r="BP79"/>
  <c r="BO79"/>
  <c r="BN79"/>
  <c r="BM79"/>
  <c r="Z79"/>
  <c r="Y79"/>
  <c r="P79"/>
  <c r="BO78"/>
  <c r="BM78"/>
  <c r="Y78"/>
  <c r="BP78" s="1"/>
  <c r="P78"/>
  <c r="BO77"/>
  <c r="BM77"/>
  <c r="Y77"/>
  <c r="Z77" s="1"/>
  <c r="P77"/>
  <c r="BO76"/>
  <c r="BM76"/>
  <c r="Y76"/>
  <c r="BP76" s="1"/>
  <c r="P76"/>
  <c r="BO75"/>
  <c r="BM75"/>
  <c r="Y75"/>
  <c r="BP75" s="1"/>
  <c r="P75"/>
  <c r="BO74"/>
  <c r="BM74"/>
  <c r="Y74"/>
  <c r="BP74" s="1"/>
  <c r="P74"/>
  <c r="X72"/>
  <c r="X71"/>
  <c r="BO70"/>
  <c r="BM70"/>
  <c r="Y70"/>
  <c r="BP70" s="1"/>
  <c r="P70"/>
  <c r="BP69"/>
  <c r="BO69"/>
  <c r="BN69"/>
  <c r="BM69"/>
  <c r="Z69"/>
  <c r="Y69"/>
  <c r="P69"/>
  <c r="BO68"/>
  <c r="BM68"/>
  <c r="Y68"/>
  <c r="BP68" s="1"/>
  <c r="P68"/>
  <c r="X66"/>
  <c r="X65"/>
  <c r="BO64"/>
  <c r="BM64"/>
  <c r="Y64"/>
  <c r="BN64" s="1"/>
  <c r="P64"/>
  <c r="BO63"/>
  <c r="BM63"/>
  <c r="Y63"/>
  <c r="BP63" s="1"/>
  <c r="P63"/>
  <c r="BO62"/>
  <c r="BM62"/>
  <c r="Y62"/>
  <c r="BN62" s="1"/>
  <c r="P62"/>
  <c r="BO61"/>
  <c r="BM61"/>
  <c r="Y61"/>
  <c r="Y65" s="1"/>
  <c r="P61"/>
  <c r="X59"/>
  <c r="X58"/>
  <c r="BO57"/>
  <c r="BM57"/>
  <c r="Y57"/>
  <c r="BN57" s="1"/>
  <c r="P57"/>
  <c r="BO56"/>
  <c r="BM56"/>
  <c r="Y56"/>
  <c r="BP56" s="1"/>
  <c r="P56"/>
  <c r="BP55"/>
  <c r="BO55"/>
  <c r="BN55"/>
  <c r="BM55"/>
  <c r="Z55"/>
  <c r="Y55"/>
  <c r="P55"/>
  <c r="BO54"/>
  <c r="BM54"/>
  <c r="Y54"/>
  <c r="BN54" s="1"/>
  <c r="P54"/>
  <c r="BO53"/>
  <c r="BM53"/>
  <c r="Y53"/>
  <c r="BP53" s="1"/>
  <c r="P53"/>
  <c r="BO52"/>
  <c r="BM52"/>
  <c r="Y52"/>
  <c r="BN52" s="1"/>
  <c r="P52"/>
  <c r="X49"/>
  <c r="X48"/>
  <c r="BO47"/>
  <c r="BM47"/>
  <c r="Y47"/>
  <c r="Y49" s="1"/>
  <c r="P47"/>
  <c r="X45"/>
  <c r="X44"/>
  <c r="BO43"/>
  <c r="BM43"/>
  <c r="Y43"/>
  <c r="BN43" s="1"/>
  <c r="P43"/>
  <c r="BO42"/>
  <c r="BM42"/>
  <c r="Y42"/>
  <c r="BP42" s="1"/>
  <c r="P42"/>
  <c r="BO41"/>
  <c r="BM41"/>
  <c r="Y41"/>
  <c r="BP41" s="1"/>
  <c r="P41"/>
  <c r="Y37"/>
  <c r="X37"/>
  <c r="X36"/>
  <c r="BP35"/>
  <c r="BO35"/>
  <c r="BN35"/>
  <c r="BM35"/>
  <c r="Z35"/>
  <c r="Z36" s="1"/>
  <c r="Y35"/>
  <c r="Y36" s="1"/>
  <c r="P35"/>
  <c r="X33"/>
  <c r="X32"/>
  <c r="BO31"/>
  <c r="BM31"/>
  <c r="Y31"/>
  <c r="BP31" s="1"/>
  <c r="P31"/>
  <c r="BP30"/>
  <c r="BO30"/>
  <c r="BN30"/>
  <c r="BM30"/>
  <c r="Z30"/>
  <c r="Y30"/>
  <c r="P30"/>
  <c r="BO29"/>
  <c r="BM29"/>
  <c r="Y29"/>
  <c r="Z29" s="1"/>
  <c r="P29"/>
  <c r="BO28"/>
  <c r="BM28"/>
  <c r="Y28"/>
  <c r="BP28" s="1"/>
  <c r="P28"/>
  <c r="BO27"/>
  <c r="BM27"/>
  <c r="Y27"/>
  <c r="BN27" s="1"/>
  <c r="P27"/>
  <c r="BO26"/>
  <c r="BM26"/>
  <c r="Y26"/>
  <c r="BP26" s="1"/>
  <c r="P26"/>
  <c r="X24"/>
  <c r="X23"/>
  <c r="BO22"/>
  <c r="BM22"/>
  <c r="Y22"/>
  <c r="BN22" s="1"/>
  <c r="H10"/>
  <c r="A9"/>
  <c r="F10" s="1"/>
  <c r="D7"/>
  <c r="Q6"/>
  <c r="P2"/>
  <c r="BP64" l="1"/>
  <c r="Z57"/>
  <c r="X516"/>
  <c r="X514"/>
  <c r="BN31"/>
  <c r="BN56"/>
  <c r="Y72"/>
  <c r="BN89"/>
  <c r="BP97"/>
  <c r="BN98"/>
  <c r="BP98"/>
  <c r="BN105"/>
  <c r="BP108"/>
  <c r="Y139"/>
  <c r="Y179"/>
  <c r="Y183"/>
  <c r="Y222"/>
  <c r="Y233"/>
  <c r="Y290"/>
  <c r="BP305"/>
  <c r="BN306"/>
  <c r="BP306"/>
  <c r="Y319"/>
  <c r="BN323"/>
  <c r="Z323"/>
  <c r="BP329"/>
  <c r="BN329"/>
  <c r="Z329"/>
  <c r="BN342"/>
  <c r="BP342"/>
  <c r="BN343"/>
  <c r="BP343"/>
  <c r="BN351"/>
  <c r="Z351"/>
  <c r="BP356"/>
  <c r="BN356"/>
  <c r="Z356"/>
  <c r="BN360"/>
  <c r="BP365"/>
  <c r="BN365"/>
  <c r="Z365"/>
  <c r="Z367" s="1"/>
  <c r="BN377"/>
  <c r="BP377"/>
  <c r="BN378"/>
  <c r="BP378"/>
  <c r="Z388"/>
  <c r="BP387"/>
  <c r="BN387"/>
  <c r="Z387"/>
  <c r="BN398"/>
  <c r="Z398"/>
  <c r="BP403"/>
  <c r="BN403"/>
  <c r="Z403"/>
  <c r="BN405"/>
  <c r="BP405"/>
  <c r="BP417"/>
  <c r="BN417"/>
  <c r="Z417"/>
  <c r="BN424"/>
  <c r="Z424"/>
  <c r="BN440"/>
  <c r="Z440"/>
  <c r="BN463"/>
  <c r="BP463"/>
  <c r="BN464"/>
  <c r="BP466"/>
  <c r="BN466"/>
  <c r="Z466"/>
  <c r="BN467"/>
  <c r="Z467"/>
  <c r="BN480"/>
  <c r="BP480"/>
  <c r="Y484"/>
  <c r="Y491"/>
  <c r="BP487"/>
  <c r="X515"/>
  <c r="X518"/>
  <c r="Z26"/>
  <c r="BN26"/>
  <c r="BN29"/>
  <c r="BP29"/>
  <c r="Z41"/>
  <c r="BN41"/>
  <c r="BP43"/>
  <c r="Y44"/>
  <c r="Z47"/>
  <c r="Z48" s="1"/>
  <c r="BN47"/>
  <c r="BP54"/>
  <c r="Z61"/>
  <c r="BN61"/>
  <c r="BP61"/>
  <c r="Z68"/>
  <c r="Z71" s="1"/>
  <c r="Z70"/>
  <c r="BN70"/>
  <c r="Z74"/>
  <c r="BN74"/>
  <c r="Z78"/>
  <c r="Z84"/>
  <c r="BN84"/>
  <c r="Z91"/>
  <c r="BN91"/>
  <c r="Z96"/>
  <c r="BN96"/>
  <c r="Z97"/>
  <c r="Z100"/>
  <c r="BN100"/>
  <c r="Z107"/>
  <c r="BN107"/>
  <c r="Z108"/>
  <c r="BP113"/>
  <c r="Z118"/>
  <c r="BN118"/>
  <c r="Z120"/>
  <c r="BN120"/>
  <c r="Z128"/>
  <c r="Y129"/>
  <c r="BN132"/>
  <c r="BP132"/>
  <c r="Z137"/>
  <c r="BN137"/>
  <c r="Y140"/>
  <c r="BN138"/>
  <c r="Y145"/>
  <c r="Z143"/>
  <c r="Z144" s="1"/>
  <c r="BN143"/>
  <c r="Y144"/>
  <c r="H524"/>
  <c r="Y149"/>
  <c r="Z152"/>
  <c r="Z155" s="1"/>
  <c r="BP154"/>
  <c r="I524"/>
  <c r="Z166"/>
  <c r="BN166"/>
  <c r="Z168"/>
  <c r="BN168"/>
  <c r="Z172"/>
  <c r="BN172"/>
  <c r="Y180"/>
  <c r="Z177"/>
  <c r="Z179" s="1"/>
  <c r="BN177"/>
  <c r="Z188"/>
  <c r="Z189" s="1"/>
  <c r="BN188"/>
  <c r="Z198"/>
  <c r="Z200"/>
  <c r="BN200"/>
  <c r="BP204"/>
  <c r="Y218"/>
  <c r="Z209"/>
  <c r="BN209"/>
  <c r="Z211"/>
  <c r="BN211"/>
  <c r="Z215"/>
  <c r="BN215"/>
  <c r="BN216"/>
  <c r="Z220"/>
  <c r="Z222" s="1"/>
  <c r="BN220"/>
  <c r="BP220"/>
  <c r="Z229"/>
  <c r="Z231"/>
  <c r="BN231"/>
  <c r="Y238"/>
  <c r="Y243"/>
  <c r="Z246"/>
  <c r="BN246"/>
  <c r="Z250"/>
  <c r="BN250"/>
  <c r="Z256"/>
  <c r="BN256"/>
  <c r="Z260"/>
  <c r="BN265"/>
  <c r="BP265"/>
  <c r="Y270"/>
  <c r="Z268"/>
  <c r="BN268"/>
  <c r="Y276"/>
  <c r="Z280"/>
  <c r="Z281" s="1"/>
  <c r="BN280"/>
  <c r="BP295"/>
  <c r="BN296"/>
  <c r="BP296"/>
  <c r="Z304"/>
  <c r="BN304"/>
  <c r="Z305"/>
  <c r="Z308"/>
  <c r="BN308"/>
  <c r="Z313"/>
  <c r="BP315"/>
  <c r="BN316"/>
  <c r="BP316"/>
  <c r="Z321"/>
  <c r="BN321"/>
  <c r="BP321"/>
  <c r="BN322"/>
  <c r="BN331"/>
  <c r="Z331"/>
  <c r="BN370"/>
  <c r="Y371"/>
  <c r="BP370"/>
  <c r="Y379"/>
  <c r="BN375"/>
  <c r="Z375"/>
  <c r="BN376"/>
  <c r="Z376"/>
  <c r="Y380"/>
  <c r="Y384"/>
  <c r="Y383"/>
  <c r="BP382"/>
  <c r="BN382"/>
  <c r="Z382"/>
  <c r="Z383" s="1"/>
  <c r="Y426"/>
  <c r="BP422"/>
  <c r="BN422"/>
  <c r="Z422"/>
  <c r="Z425" s="1"/>
  <c r="BP443"/>
  <c r="BN443"/>
  <c r="Z443"/>
  <c r="BN445"/>
  <c r="Z445"/>
  <c r="BP450"/>
  <c r="BN450"/>
  <c r="Z450"/>
  <c r="Y453"/>
  <c r="BP467"/>
  <c r="BN468"/>
  <c r="BP468"/>
  <c r="Y476"/>
  <c r="BP472"/>
  <c r="BN488"/>
  <c r="BP488"/>
  <c r="AB524"/>
  <c r="Y513"/>
  <c r="BN327"/>
  <c r="BN350"/>
  <c r="BP353"/>
  <c r="BN354"/>
  <c r="BP354"/>
  <c r="Y388"/>
  <c r="Y389"/>
  <c r="Y392"/>
  <c r="Y393"/>
  <c r="V524"/>
  <c r="BN397"/>
  <c r="BP400"/>
  <c r="BN401"/>
  <c r="BP401"/>
  <c r="BP410"/>
  <c r="BN411"/>
  <c r="BP411"/>
  <c r="Y412"/>
  <c r="Y413"/>
  <c r="BN444"/>
  <c r="BP447"/>
  <c r="BN448"/>
  <c r="BP448"/>
  <c r="BP457"/>
  <c r="BN458"/>
  <c r="BP458"/>
  <c r="Y459"/>
  <c r="Y460"/>
  <c r="BN473"/>
  <c r="BP473"/>
  <c r="BN482"/>
  <c r="BP482"/>
  <c r="Y490"/>
  <c r="Z459"/>
  <c r="BP22"/>
  <c r="Y45"/>
  <c r="BP57"/>
  <c r="BN77"/>
  <c r="Y80"/>
  <c r="BP90"/>
  <c r="BP95"/>
  <c r="BP106"/>
  <c r="BN126"/>
  <c r="BP152"/>
  <c r="BN164"/>
  <c r="BP187"/>
  <c r="BN197"/>
  <c r="BN228"/>
  <c r="Y239"/>
  <c r="Y244"/>
  <c r="BN248"/>
  <c r="BN259"/>
  <c r="Y277"/>
  <c r="Y291"/>
  <c r="BP303"/>
  <c r="BP313"/>
  <c r="BP323"/>
  <c r="BN336"/>
  <c r="BP351"/>
  <c r="BP361"/>
  <c r="Y372"/>
  <c r="BP398"/>
  <c r="BN406"/>
  <c r="Y431"/>
  <c r="BP445"/>
  <c r="Y454"/>
  <c r="BP465"/>
  <c r="Z480"/>
  <c r="Y483"/>
  <c r="BN493"/>
  <c r="BP503"/>
  <c r="BP506"/>
  <c r="J524"/>
  <c r="Z52"/>
  <c r="Z62"/>
  <c r="Z192"/>
  <c r="BP27"/>
  <c r="BP52"/>
  <c r="Y85"/>
  <c r="Y101"/>
  <c r="Y110"/>
  <c r="BP121"/>
  <c r="Y156"/>
  <c r="BP169"/>
  <c r="BP192"/>
  <c r="BP202"/>
  <c r="BP212"/>
  <c r="BP284"/>
  <c r="BP331"/>
  <c r="Y345"/>
  <c r="Y357"/>
  <c r="BP366"/>
  <c r="BP424"/>
  <c r="BP440"/>
  <c r="BP498"/>
  <c r="K524"/>
  <c r="Z121"/>
  <c r="Z169"/>
  <c r="Z202"/>
  <c r="BP62"/>
  <c r="Y23"/>
  <c r="Z42"/>
  <c r="Y58"/>
  <c r="Y66"/>
  <c r="Z75"/>
  <c r="BP77"/>
  <c r="BP126"/>
  <c r="Z148"/>
  <c r="Z149" s="1"/>
  <c r="BP164"/>
  <c r="Z182"/>
  <c r="Z183" s="1"/>
  <c r="BP197"/>
  <c r="Y206"/>
  <c r="Z226"/>
  <c r="BP228"/>
  <c r="Z236"/>
  <c r="Z241"/>
  <c r="BP248"/>
  <c r="Z257"/>
  <c r="BP259"/>
  <c r="Z274"/>
  <c r="Z299"/>
  <c r="Z309"/>
  <c r="Y324"/>
  <c r="BP336"/>
  <c r="Y362"/>
  <c r="Z404"/>
  <c r="BP406"/>
  <c r="Z451"/>
  <c r="BP493"/>
  <c r="Z504"/>
  <c r="Y507"/>
  <c r="L524"/>
  <c r="Z27"/>
  <c r="Y81"/>
  <c r="Y285"/>
  <c r="Y332"/>
  <c r="Y367"/>
  <c r="Y425"/>
  <c r="Z499"/>
  <c r="M524"/>
  <c r="Z22"/>
  <c r="Z23" s="1"/>
  <c r="Z28"/>
  <c r="BN42"/>
  <c r="Z53"/>
  <c r="Z63"/>
  <c r="BN75"/>
  <c r="Y86"/>
  <c r="Y102"/>
  <c r="Z112"/>
  <c r="Z122"/>
  <c r="BN148"/>
  <c r="Z160"/>
  <c r="Z161" s="1"/>
  <c r="Z170"/>
  <c r="BN182"/>
  <c r="Z193"/>
  <c r="Z203"/>
  <c r="Z213"/>
  <c r="BN226"/>
  <c r="BN236"/>
  <c r="BN241"/>
  <c r="BN257"/>
  <c r="BN274"/>
  <c r="BN299"/>
  <c r="BN309"/>
  <c r="Y346"/>
  <c r="Y358"/>
  <c r="BN404"/>
  <c r="Y407"/>
  <c r="Z441"/>
  <c r="BN451"/>
  <c r="Z494"/>
  <c r="Z495" s="1"/>
  <c r="BN504"/>
  <c r="O524"/>
  <c r="Y59"/>
  <c r="Y363"/>
  <c r="Y469"/>
  <c r="Z486"/>
  <c r="Z489"/>
  <c r="BN499"/>
  <c r="Y508"/>
  <c r="P524"/>
  <c r="Z83"/>
  <c r="Z85" s="1"/>
  <c r="Z99"/>
  <c r="Z101" s="1"/>
  <c r="BN112"/>
  <c r="BN122"/>
  <c r="Z133"/>
  <c r="Z134" s="1"/>
  <c r="BP148"/>
  <c r="BN160"/>
  <c r="BN170"/>
  <c r="Y173"/>
  <c r="BP182"/>
  <c r="BN193"/>
  <c r="BN203"/>
  <c r="BN213"/>
  <c r="BP226"/>
  <c r="Z266"/>
  <c r="Z269" s="1"/>
  <c r="Y286"/>
  <c r="Z297"/>
  <c r="Z300" s="1"/>
  <c r="Z307"/>
  <c r="Z310" s="1"/>
  <c r="Z317"/>
  <c r="Y333"/>
  <c r="Z343"/>
  <c r="Z345" s="1"/>
  <c r="Z355"/>
  <c r="Y368"/>
  <c r="Z378"/>
  <c r="Z379" s="1"/>
  <c r="Z402"/>
  <c r="Y418"/>
  <c r="BN441"/>
  <c r="Z449"/>
  <c r="Z481"/>
  <c r="BN494"/>
  <c r="Q524"/>
  <c r="Y24"/>
  <c r="BN28"/>
  <c r="BN53"/>
  <c r="BN63"/>
  <c r="Y115"/>
  <c r="F9"/>
  <c r="Z31"/>
  <c r="BP47"/>
  <c r="Z56"/>
  <c r="BN68"/>
  <c r="Y71"/>
  <c r="BN78"/>
  <c r="Z89"/>
  <c r="Z92" s="1"/>
  <c r="Z105"/>
  <c r="Z109" s="1"/>
  <c r="BN127"/>
  <c r="Z138"/>
  <c r="Z139" s="1"/>
  <c r="BN165"/>
  <c r="BN198"/>
  <c r="BN208"/>
  <c r="Z216"/>
  <c r="BN229"/>
  <c r="BP246"/>
  <c r="BN249"/>
  <c r="BN260"/>
  <c r="Y269"/>
  <c r="BP280"/>
  <c r="BP294"/>
  <c r="Z322"/>
  <c r="Z324" s="1"/>
  <c r="Z327"/>
  <c r="Z332" s="1"/>
  <c r="BN337"/>
  <c r="Z350"/>
  <c r="Z357" s="1"/>
  <c r="Z360"/>
  <c r="Z362" s="1"/>
  <c r="BP375"/>
  <c r="Z397"/>
  <c r="Z407" s="1"/>
  <c r="Y408"/>
  <c r="BP434"/>
  <c r="Z444"/>
  <c r="Z464"/>
  <c r="Z474"/>
  <c r="BN486"/>
  <c r="BN489"/>
  <c r="Z511"/>
  <c r="Z512" s="1"/>
  <c r="R524"/>
  <c r="BN266"/>
  <c r="BN297"/>
  <c r="Y300"/>
  <c r="BN307"/>
  <c r="Y310"/>
  <c r="BN317"/>
  <c r="Y470"/>
  <c r="Z505"/>
  <c r="S524"/>
  <c r="H9"/>
  <c r="BN83"/>
  <c r="BN99"/>
  <c r="BP112"/>
  <c r="BN133"/>
  <c r="BP160"/>
  <c r="J9"/>
  <c r="Z43"/>
  <c r="Y48"/>
  <c r="Z76"/>
  <c r="Z80" s="1"/>
  <c r="Y92"/>
  <c r="Y174"/>
  <c r="Y189"/>
  <c r="BP208"/>
  <c r="Z227"/>
  <c r="Z237"/>
  <c r="Z242"/>
  <c r="Z247"/>
  <c r="Z252" s="1"/>
  <c r="Z258"/>
  <c r="Z275"/>
  <c r="Y281"/>
  <c r="Z289"/>
  <c r="Z290" s="1"/>
  <c r="Z335"/>
  <c r="Z338" s="1"/>
  <c r="Z370"/>
  <c r="Z371" s="1"/>
  <c r="Z405"/>
  <c r="Y419"/>
  <c r="Z429"/>
  <c r="Z430" s="1"/>
  <c r="Y435"/>
  <c r="Z452"/>
  <c r="BN474"/>
  <c r="BP486"/>
  <c r="Y500"/>
  <c r="BN511"/>
  <c r="T524"/>
  <c r="Y123"/>
  <c r="Y161"/>
  <c r="Y194"/>
  <c r="Y253"/>
  <c r="BP266"/>
  <c r="Y495"/>
  <c r="BN505"/>
  <c r="B524"/>
  <c r="U524"/>
  <c r="A10"/>
  <c r="Z54"/>
  <c r="Z64"/>
  <c r="BN76"/>
  <c r="BP89"/>
  <c r="BP105"/>
  <c r="Z113"/>
  <c r="Y128"/>
  <c r="BP138"/>
  <c r="Y150"/>
  <c r="Z171"/>
  <c r="Z204"/>
  <c r="Z214"/>
  <c r="BN227"/>
  <c r="BN237"/>
  <c r="BN242"/>
  <c r="BN247"/>
  <c r="BN258"/>
  <c r="Y261"/>
  <c r="BN275"/>
  <c r="BN289"/>
  <c r="Y311"/>
  <c r="BN335"/>
  <c r="Y338"/>
  <c r="BP397"/>
  <c r="Z416"/>
  <c r="Z418" s="1"/>
  <c r="BN429"/>
  <c r="Z442"/>
  <c r="Z453" s="1"/>
  <c r="BN452"/>
  <c r="Z462"/>
  <c r="Z469" s="1"/>
  <c r="Z472"/>
  <c r="Z487"/>
  <c r="BP511"/>
  <c r="C524"/>
  <c r="Y93"/>
  <c r="Y134"/>
  <c r="Y190"/>
  <c r="Y318"/>
  <c r="Y436"/>
  <c r="Y501"/>
  <c r="D524"/>
  <c r="W524"/>
  <c r="Y124"/>
  <c r="Y162"/>
  <c r="Y195"/>
  <c r="Y217"/>
  <c r="BN472"/>
  <c r="Y475"/>
  <c r="BN487"/>
  <c r="Y496"/>
  <c r="Y512"/>
  <c r="Y262"/>
  <c r="Y339"/>
  <c r="Z503"/>
  <c r="Z506"/>
  <c r="F524"/>
  <c r="Z498"/>
  <c r="G524"/>
  <c r="Z524"/>
  <c r="Y32"/>
  <c r="BN152"/>
  <c r="Z212"/>
  <c r="Y33"/>
  <c r="Z197"/>
  <c r="Z318" l="1"/>
  <c r="X517"/>
  <c r="Z32"/>
  <c r="Z123"/>
  <c r="Z65"/>
  <c r="Y515"/>
  <c r="Z276"/>
  <c r="Z261"/>
  <c r="Z44"/>
  <c r="Z173"/>
  <c r="Y518"/>
  <c r="Z238"/>
  <c r="Z115"/>
  <c r="Z233"/>
  <c r="Z194"/>
  <c r="Z205"/>
  <c r="Z58"/>
  <c r="Z507"/>
  <c r="Y516"/>
  <c r="Z217"/>
  <c r="Z243"/>
  <c r="Y514"/>
  <c r="Z490"/>
  <c r="Z500"/>
  <c r="Z475"/>
  <c r="Z483"/>
  <c r="Y517" l="1"/>
  <c r="Z519"/>
</calcChain>
</file>

<file path=xl/sharedStrings.xml><?xml version="1.0" encoding="utf-8"?>
<sst xmlns="http://schemas.openxmlformats.org/spreadsheetml/2006/main" count="3842" uniqueCount="818">
  <si>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</si>
  <si>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</si>
  <si>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</si>
  <si>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</si>
  <si>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</si>
  <si>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</si>
  <si>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</si>
  <si>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</si>
  <si>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</si>
  <si>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</si>
  <si>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</si>
  <si>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</si>
  <si>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</si>
  <si>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</si>
  <si>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</si>
  <si>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</si>
  <si>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</si>
  <si>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</si>
  <si>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</si>
  <si>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</si>
  <si>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</si>
  <si>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</si>
  <si>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</si>
  <si>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</si>
  <si>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</si>
  <si>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</si>
  <si>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</si>
  <si>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</si>
  <si>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</si>
  <si>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</si>
  <si>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</si>
  <si>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</si>
  <si>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</si>
  <si>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</si>
  <si>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</si>
  <si>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</si>
  <si>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</si>
  <si>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</si>
  <si>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</si>
  <si>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</si>
  <si>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</si>
  <si>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</si>
  <si>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</si>
  <si>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</si>
  <si>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</si>
  <si>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</si>
  <si>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</si>
  <si>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</si>
  <si>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</si>
  <si>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</si>
  <si>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</si>
  <si>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</si>
  <si>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</si>
  <si>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</si>
  <si>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</si>
  <si>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</si>
  <si>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</si>
  <si>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</si>
  <si>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</si>
  <si>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</si>
  <si>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</si>
  <si>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</si>
  <si>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</si>
  <si>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</si>
  <si>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</si>
  <si>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</si>
  <si>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</si>
  <si>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16.06.2025</t>
  </si>
  <si>
    <t>10.06.2025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</si>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</sst>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05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24"/>
  <sheetViews>
    <sheetView showGridLines="0" tabSelected="1" topLeftCell="C497" zoomScaleNormal="100" zoomScaleSheetLayoutView="100" workbookViewId="0">
      <selection activeCell="X314" sqref="X314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909" t="s">
        <v>26</v>
      </c>
      <c r="E1" s="909"/>
      <c r="F1" s="909"/>
      <c r="G1" s="14" t="s">
        <v>66</v>
      </c>
      <c r="H1" s="909" t="s">
        <v>46</v>
      </c>
      <c r="I1" s="909"/>
      <c r="J1" s="909"/>
      <c r="K1" s="909"/>
      <c r="L1" s="909"/>
      <c r="M1" s="909"/>
      <c r="N1" s="909"/>
      <c r="O1" s="909"/>
      <c r="P1" s="909"/>
      <c r="Q1" s="909"/>
      <c r="R1" s="910" t="s">
        <v>67</v>
      </c>
      <c r="S1" s="911"/>
      <c r="T1" s="91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12"/>
      <c r="R2" s="912"/>
      <c r="S2" s="912"/>
      <c r="T2" s="912"/>
      <c r="U2" s="912"/>
      <c r="V2" s="912"/>
      <c r="W2" s="91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12"/>
      <c r="Q3" s="912"/>
      <c r="R3" s="912"/>
      <c r="S3" s="912"/>
      <c r="T3" s="912"/>
      <c r="U3" s="912"/>
      <c r="V3" s="912"/>
      <c r="W3" s="91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91" t="s">
        <v>8</v>
      </c>
      <c r="B5" s="891"/>
      <c r="C5" s="891"/>
      <c r="D5" s="913"/>
      <c r="E5" s="913"/>
      <c r="F5" s="914" t="s">
        <v>14</v>
      </c>
      <c r="G5" s="914"/>
      <c r="H5" s="913"/>
      <c r="I5" s="913"/>
      <c r="J5" s="913"/>
      <c r="K5" s="913"/>
      <c r="L5" s="913"/>
      <c r="M5" s="913"/>
      <c r="N5" s="72"/>
      <c r="P5" s="27" t="s">
        <v>4</v>
      </c>
      <c r="Q5" s="915">
        <v>45827</v>
      </c>
      <c r="R5" s="915"/>
      <c r="T5" s="916" t="s">
        <v>3</v>
      </c>
      <c r="U5" s="917"/>
      <c r="V5" s="918" t="s">
        <v>804</v>
      </c>
      <c r="W5" s="919"/>
      <c r="AB5" s="59"/>
      <c r="AC5" s="59"/>
      <c r="AD5" s="59"/>
      <c r="AE5" s="59"/>
    </row>
    <row r="6" spans="1:32" s="17" customFormat="1" ht="24" customHeight="1">
      <c r="A6" s="891" t="s">
        <v>1</v>
      </c>
      <c r="B6" s="891"/>
      <c r="C6" s="891"/>
      <c r="D6" s="892" t="s">
        <v>75</v>
      </c>
      <c r="E6" s="892"/>
      <c r="F6" s="892"/>
      <c r="G6" s="892"/>
      <c r="H6" s="892"/>
      <c r="I6" s="892"/>
      <c r="J6" s="892"/>
      <c r="K6" s="892"/>
      <c r="L6" s="892"/>
      <c r="M6" s="892"/>
      <c r="N6" s="73"/>
      <c r="P6" s="27" t="s">
        <v>27</v>
      </c>
      <c r="Q6" s="893" t="str">
        <f>IF(Q5=0," ",CHOOSE(WEEKDAY(Q5,2),"Понедельник","Вторник","Среда","Четверг","Пятница","Суббота","Воскресенье"))</f>
        <v>Четверг</v>
      </c>
      <c r="R6" s="893"/>
      <c r="T6" s="894" t="s">
        <v>5</v>
      </c>
      <c r="U6" s="895"/>
      <c r="V6" s="896" t="s">
        <v>69</v>
      </c>
      <c r="W6" s="897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902" t="str">
        <f>IFERROR(VLOOKUP(DeliveryAddress,Table,3,0),1)</f>
        <v>1</v>
      </c>
      <c r="E7" s="903"/>
      <c r="F7" s="903"/>
      <c r="G7" s="903"/>
      <c r="H7" s="903"/>
      <c r="I7" s="903"/>
      <c r="J7" s="903"/>
      <c r="K7" s="903"/>
      <c r="L7" s="903"/>
      <c r="M7" s="904"/>
      <c r="N7" s="74"/>
      <c r="P7" s="29"/>
      <c r="Q7" s="48"/>
      <c r="R7" s="48"/>
      <c r="T7" s="894"/>
      <c r="U7" s="895"/>
      <c r="V7" s="898"/>
      <c r="W7" s="899"/>
      <c r="AB7" s="59"/>
      <c r="AC7" s="59"/>
      <c r="AD7" s="59"/>
      <c r="AE7" s="59"/>
    </row>
    <row r="8" spans="1:32" s="17" customFormat="1" ht="25.5" customHeight="1">
      <c r="A8" s="905" t="s">
        <v>57</v>
      </c>
      <c r="B8" s="905"/>
      <c r="C8" s="905"/>
      <c r="D8" s="906" t="s">
        <v>76</v>
      </c>
      <c r="E8" s="906"/>
      <c r="F8" s="906"/>
      <c r="G8" s="906"/>
      <c r="H8" s="906"/>
      <c r="I8" s="906"/>
      <c r="J8" s="906"/>
      <c r="K8" s="906"/>
      <c r="L8" s="906"/>
      <c r="M8" s="906"/>
      <c r="N8" s="75"/>
      <c r="P8" s="27" t="s">
        <v>11</v>
      </c>
      <c r="Q8" s="889">
        <v>0.41666666666666669</v>
      </c>
      <c r="R8" s="889"/>
      <c r="T8" s="894"/>
      <c r="U8" s="895"/>
      <c r="V8" s="898"/>
      <c r="W8" s="899"/>
      <c r="AB8" s="59"/>
      <c r="AC8" s="59"/>
      <c r="AD8" s="59"/>
      <c r="AE8" s="59"/>
    </row>
    <row r="9" spans="1:32" s="17" customFormat="1" ht="39.950000000000003" customHeight="1">
      <c r="A9" s="8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81"/>
      <c r="C9" s="881"/>
      <c r="D9" s="882" t="s">
        <v>45</v>
      </c>
      <c r="E9" s="883"/>
      <c r="F9" s="8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1"/>
      <c r="H9" s="907" t="str">
        <f>IF(AND($A$9="Тип доверенности/получателя при получении в адресе перегруза:",$D$9="Разовая доверенность"),"Введите ФИО","")</f>
        <v/>
      </c>
      <c r="I9" s="907"/>
      <c r="J9" s="9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7"/>
      <c r="L9" s="907"/>
      <c r="M9" s="907"/>
      <c r="N9" s="70"/>
      <c r="P9" s="31" t="s">
        <v>15</v>
      </c>
      <c r="Q9" s="908"/>
      <c r="R9" s="908"/>
      <c r="T9" s="894"/>
      <c r="U9" s="895"/>
      <c r="V9" s="900"/>
      <c r="W9" s="90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1"/>
      <c r="C10" s="881"/>
      <c r="D10" s="882"/>
      <c r="E10" s="883"/>
      <c r="F10" s="8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1"/>
      <c r="H10" s="884" t="str">
        <f>IFERROR(VLOOKUP($D$10,Proxy,2,FALSE),"")</f>
        <v/>
      </c>
      <c r="I10" s="884"/>
      <c r="J10" s="884"/>
      <c r="K10" s="884"/>
      <c r="L10" s="884"/>
      <c r="M10" s="884"/>
      <c r="N10" s="71"/>
      <c r="P10" s="31" t="s">
        <v>32</v>
      </c>
      <c r="Q10" s="885"/>
      <c r="R10" s="885"/>
      <c r="U10" s="29" t="s">
        <v>12</v>
      </c>
      <c r="V10" s="886" t="s">
        <v>70</v>
      </c>
      <c r="W10" s="88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88"/>
      <c r="R11" s="888"/>
      <c r="U11" s="29" t="s">
        <v>28</v>
      </c>
      <c r="V11" s="867" t="s">
        <v>54</v>
      </c>
      <c r="W11" s="86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66" t="s">
        <v>71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6"/>
      <c r="N12" s="76"/>
      <c r="P12" s="27" t="s">
        <v>30</v>
      </c>
      <c r="Q12" s="889"/>
      <c r="R12" s="889"/>
      <c r="S12" s="28"/>
      <c r="T12"/>
      <c r="U12" s="29" t="s">
        <v>45</v>
      </c>
      <c r="V12" s="890"/>
      <c r="W12" s="890"/>
      <c r="X12"/>
      <c r="AB12" s="59"/>
      <c r="AC12" s="59"/>
      <c r="AD12" s="59"/>
      <c r="AE12" s="59"/>
    </row>
    <row r="13" spans="1:32" s="17" customFormat="1" ht="23.25" customHeight="1">
      <c r="A13" s="866" t="s">
        <v>72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6"/>
      <c r="N13" s="76"/>
      <c r="O13" s="31"/>
      <c r="P13" s="31" t="s">
        <v>31</v>
      </c>
      <c r="Q13" s="867"/>
      <c r="R13" s="86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66" t="s">
        <v>73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68" t="s">
        <v>74</v>
      </c>
      <c r="B15" s="868"/>
      <c r="C15" s="868"/>
      <c r="D15" s="868"/>
      <c r="E15" s="868"/>
      <c r="F15" s="868"/>
      <c r="G15" s="868"/>
      <c r="H15" s="868"/>
      <c r="I15" s="868"/>
      <c r="J15" s="868"/>
      <c r="K15" s="868"/>
      <c r="L15" s="868"/>
      <c r="M15" s="868"/>
      <c r="N15" s="77"/>
      <c r="O15"/>
      <c r="P15" s="869" t="s">
        <v>60</v>
      </c>
      <c r="Q15" s="869"/>
      <c r="R15" s="869"/>
      <c r="S15" s="869"/>
      <c r="T15" s="86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70"/>
      <c r="Q16" s="870"/>
      <c r="R16" s="870"/>
      <c r="S16" s="870"/>
      <c r="T16" s="87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52" t="s">
        <v>58</v>
      </c>
      <c r="B17" s="852" t="s">
        <v>48</v>
      </c>
      <c r="C17" s="873" t="s">
        <v>47</v>
      </c>
      <c r="D17" s="875" t="s">
        <v>49</v>
      </c>
      <c r="E17" s="876"/>
      <c r="F17" s="852" t="s">
        <v>21</v>
      </c>
      <c r="G17" s="852" t="s">
        <v>24</v>
      </c>
      <c r="H17" s="852" t="s">
        <v>22</v>
      </c>
      <c r="I17" s="852" t="s">
        <v>23</v>
      </c>
      <c r="J17" s="852" t="s">
        <v>16</v>
      </c>
      <c r="K17" s="852" t="s">
        <v>65</v>
      </c>
      <c r="L17" s="852" t="s">
        <v>63</v>
      </c>
      <c r="M17" s="852" t="s">
        <v>2</v>
      </c>
      <c r="N17" s="852" t="s">
        <v>62</v>
      </c>
      <c r="O17" s="852" t="s">
        <v>25</v>
      </c>
      <c r="P17" s="875" t="s">
        <v>17</v>
      </c>
      <c r="Q17" s="879"/>
      <c r="R17" s="879"/>
      <c r="S17" s="879"/>
      <c r="T17" s="876"/>
      <c r="U17" s="871" t="s">
        <v>55</v>
      </c>
      <c r="V17" s="872"/>
      <c r="W17" s="852" t="s">
        <v>6</v>
      </c>
      <c r="X17" s="852" t="s">
        <v>41</v>
      </c>
      <c r="Y17" s="854" t="s">
        <v>53</v>
      </c>
      <c r="Z17" s="856" t="s">
        <v>18</v>
      </c>
      <c r="AA17" s="858" t="s">
        <v>59</v>
      </c>
      <c r="AB17" s="858" t="s">
        <v>19</v>
      </c>
      <c r="AC17" s="858" t="s">
        <v>64</v>
      </c>
      <c r="AD17" s="860" t="s">
        <v>56</v>
      </c>
      <c r="AE17" s="861"/>
      <c r="AF17" s="862"/>
      <c r="AG17" s="82"/>
      <c r="BD17" s="81" t="s">
        <v>61</v>
      </c>
    </row>
    <row r="18" spans="1:68" ht="14.25" customHeight="1">
      <c r="A18" s="853"/>
      <c r="B18" s="853"/>
      <c r="C18" s="874"/>
      <c r="D18" s="877"/>
      <c r="E18" s="878"/>
      <c r="F18" s="853"/>
      <c r="G18" s="853"/>
      <c r="H18" s="853"/>
      <c r="I18" s="853"/>
      <c r="J18" s="853"/>
      <c r="K18" s="853"/>
      <c r="L18" s="853"/>
      <c r="M18" s="853"/>
      <c r="N18" s="853"/>
      <c r="O18" s="853"/>
      <c r="P18" s="877"/>
      <c r="Q18" s="880"/>
      <c r="R18" s="880"/>
      <c r="S18" s="880"/>
      <c r="T18" s="878"/>
      <c r="U18" s="83" t="s">
        <v>44</v>
      </c>
      <c r="V18" s="83" t="s">
        <v>43</v>
      </c>
      <c r="W18" s="853"/>
      <c r="X18" s="853"/>
      <c r="Y18" s="855"/>
      <c r="Z18" s="857"/>
      <c r="AA18" s="859"/>
      <c r="AB18" s="859"/>
      <c r="AC18" s="859"/>
      <c r="AD18" s="863"/>
      <c r="AE18" s="864"/>
      <c r="AF18" s="865"/>
      <c r="AG18" s="82"/>
      <c r="BD18" s="81"/>
    </row>
    <row r="19" spans="1:68" ht="27.75" customHeight="1">
      <c r="A19" s="615" t="s">
        <v>77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54"/>
      <c r="AB19" s="54"/>
      <c r="AC19" s="54"/>
    </row>
    <row r="20" spans="1:68" ht="16.5" customHeight="1">
      <c r="A20" s="597" t="s">
        <v>77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65"/>
      <c r="AB20" s="65"/>
      <c r="AC20" s="79"/>
    </row>
    <row r="21" spans="1:68" ht="14.25" customHeight="1">
      <c r="A21" s="598" t="s">
        <v>78</v>
      </c>
      <c r="B21" s="598"/>
      <c r="C21" s="598"/>
      <c r="D21" s="598"/>
      <c r="E21" s="598"/>
      <c r="F21" s="598"/>
      <c r="G21" s="598"/>
      <c r="H21" s="598"/>
      <c r="I21" s="598"/>
      <c r="J21" s="598"/>
      <c r="K21" s="598"/>
      <c r="L21" s="598"/>
      <c r="M21" s="598"/>
      <c r="N21" s="598"/>
      <c r="O21" s="598"/>
      <c r="P21" s="598"/>
      <c r="Q21" s="598"/>
      <c r="R21" s="598"/>
      <c r="S21" s="598"/>
      <c r="T21" s="598"/>
      <c r="U21" s="598"/>
      <c r="V21" s="598"/>
      <c r="W21" s="598"/>
      <c r="X21" s="598"/>
      <c r="Y21" s="598"/>
      <c r="Z21" s="598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99">
        <v>4680115886643</v>
      </c>
      <c r="E22" s="59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50" t="s">
        <v>81</v>
      </c>
      <c r="Q22" s="601"/>
      <c r="R22" s="601"/>
      <c r="S22" s="601"/>
      <c r="T22" s="60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90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596"/>
      <c r="P23" s="593" t="s">
        <v>40</v>
      </c>
      <c r="Q23" s="594"/>
      <c r="R23" s="594"/>
      <c r="S23" s="594"/>
      <c r="T23" s="594"/>
      <c r="U23" s="594"/>
      <c r="V23" s="59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596"/>
      <c r="P24" s="593" t="s">
        <v>40</v>
      </c>
      <c r="Q24" s="594"/>
      <c r="R24" s="594"/>
      <c r="S24" s="594"/>
      <c r="T24" s="594"/>
      <c r="U24" s="594"/>
      <c r="V24" s="59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98" t="s">
        <v>85</v>
      </c>
      <c r="B25" s="598"/>
      <c r="C25" s="598"/>
      <c r="D25" s="598"/>
      <c r="E25" s="598"/>
      <c r="F25" s="598"/>
      <c r="G25" s="598"/>
      <c r="H25" s="598"/>
      <c r="I25" s="598"/>
      <c r="J25" s="598"/>
      <c r="K25" s="598"/>
      <c r="L25" s="598"/>
      <c r="M25" s="598"/>
      <c r="N25" s="598"/>
      <c r="O25" s="598"/>
      <c r="P25" s="598"/>
      <c r="Q25" s="598"/>
      <c r="R25" s="598"/>
      <c r="S25" s="598"/>
      <c r="T25" s="598"/>
      <c r="U25" s="598"/>
      <c r="V25" s="598"/>
      <c r="W25" s="598"/>
      <c r="X25" s="598"/>
      <c r="Y25" s="598"/>
      <c r="Z25" s="598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599">
        <v>4680115885912</v>
      </c>
      <c r="E26" s="59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5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1"/>
      <c r="R26" s="601"/>
      <c r="S26" s="601"/>
      <c r="T26" s="60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599">
        <v>4607091388237</v>
      </c>
      <c r="E27" s="59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1"/>
      <c r="R27" s="601"/>
      <c r="S27" s="601"/>
      <c r="T27" s="60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99">
        <v>4680115886230</v>
      </c>
      <c r="E28" s="59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4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1"/>
      <c r="R28" s="601"/>
      <c r="S28" s="601"/>
      <c r="T28" s="60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99">
        <v>4680115886247</v>
      </c>
      <c r="E29" s="59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4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1"/>
      <c r="R29" s="601"/>
      <c r="S29" s="601"/>
      <c r="T29" s="60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99">
        <v>4680115885905</v>
      </c>
      <c r="E30" s="59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4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1"/>
      <c r="R30" s="601"/>
      <c r="S30" s="601"/>
      <c r="T30" s="60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599">
        <v>4607091388244</v>
      </c>
      <c r="E31" s="59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1"/>
      <c r="R31" s="601"/>
      <c r="S31" s="601"/>
      <c r="T31" s="60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90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596"/>
      <c r="P32" s="593" t="s">
        <v>40</v>
      </c>
      <c r="Q32" s="594"/>
      <c r="R32" s="594"/>
      <c r="S32" s="594"/>
      <c r="T32" s="594"/>
      <c r="U32" s="594"/>
      <c r="V32" s="59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596"/>
      <c r="P33" s="593" t="s">
        <v>40</v>
      </c>
      <c r="Q33" s="594"/>
      <c r="R33" s="594"/>
      <c r="S33" s="594"/>
      <c r="T33" s="594"/>
      <c r="U33" s="594"/>
      <c r="V33" s="59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98" t="s">
        <v>106</v>
      </c>
      <c r="B34" s="598"/>
      <c r="C34" s="598"/>
      <c r="D34" s="598"/>
      <c r="E34" s="598"/>
      <c r="F34" s="598"/>
      <c r="G34" s="598"/>
      <c r="H34" s="598"/>
      <c r="I34" s="598"/>
      <c r="J34" s="598"/>
      <c r="K34" s="598"/>
      <c r="L34" s="598"/>
      <c r="M34" s="598"/>
      <c r="N34" s="598"/>
      <c r="O34" s="598"/>
      <c r="P34" s="598"/>
      <c r="Q34" s="598"/>
      <c r="R34" s="598"/>
      <c r="S34" s="598"/>
      <c r="T34" s="598"/>
      <c r="U34" s="598"/>
      <c r="V34" s="598"/>
      <c r="W34" s="598"/>
      <c r="X34" s="598"/>
      <c r="Y34" s="598"/>
      <c r="Z34" s="598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99">
        <v>4607091388503</v>
      </c>
      <c r="E35" s="59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1"/>
      <c r="R35" s="601"/>
      <c r="S35" s="601"/>
      <c r="T35" s="60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90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596"/>
      <c r="P36" s="593" t="s">
        <v>40</v>
      </c>
      <c r="Q36" s="594"/>
      <c r="R36" s="594"/>
      <c r="S36" s="594"/>
      <c r="T36" s="594"/>
      <c r="U36" s="594"/>
      <c r="V36" s="59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596"/>
      <c r="P37" s="593" t="s">
        <v>40</v>
      </c>
      <c r="Q37" s="594"/>
      <c r="R37" s="594"/>
      <c r="S37" s="594"/>
      <c r="T37" s="594"/>
      <c r="U37" s="594"/>
      <c r="V37" s="59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15" t="s">
        <v>112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54"/>
      <c r="AB38" s="54"/>
      <c r="AC38" s="54"/>
    </row>
    <row r="39" spans="1:68" ht="16.5" customHeight="1">
      <c r="A39" s="597" t="s">
        <v>113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65"/>
      <c r="AB39" s="65"/>
      <c r="AC39" s="79"/>
    </row>
    <row r="40" spans="1:68" ht="14.25" customHeight="1">
      <c r="A40" s="598" t="s">
        <v>114</v>
      </c>
      <c r="B40" s="598"/>
      <c r="C40" s="598"/>
      <c r="D40" s="598"/>
      <c r="E40" s="598"/>
      <c r="F40" s="598"/>
      <c r="G40" s="598"/>
      <c r="H40" s="598"/>
      <c r="I40" s="598"/>
      <c r="J40" s="598"/>
      <c r="K40" s="598"/>
      <c r="L40" s="598"/>
      <c r="M40" s="598"/>
      <c r="N40" s="598"/>
      <c r="O40" s="598"/>
      <c r="P40" s="598"/>
      <c r="Q40" s="598"/>
      <c r="R40" s="598"/>
      <c r="S40" s="598"/>
      <c r="T40" s="598"/>
      <c r="U40" s="598"/>
      <c r="V40" s="598"/>
      <c r="W40" s="598"/>
      <c r="X40" s="598"/>
      <c r="Y40" s="598"/>
      <c r="Z40" s="598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99">
        <v>4607091385670</v>
      </c>
      <c r="E41" s="59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4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1"/>
      <c r="R41" s="601"/>
      <c r="S41" s="601"/>
      <c r="T41" s="60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4301011565</v>
      </c>
      <c r="D42" s="599">
        <v>4680115882539</v>
      </c>
      <c r="E42" s="599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8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01"/>
      <c r="R42" s="601"/>
      <c r="S42" s="601"/>
      <c r="T42" s="60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123</v>
      </c>
      <c r="B43" s="63" t="s">
        <v>124</v>
      </c>
      <c r="C43" s="36">
        <v>4301011382</v>
      </c>
      <c r="D43" s="599">
        <v>4607091385687</v>
      </c>
      <c r="E43" s="599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8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01"/>
      <c r="R43" s="601"/>
      <c r="S43" s="601"/>
      <c r="T43" s="60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90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596"/>
      <c r="P44" s="593" t="s">
        <v>40</v>
      </c>
      <c r="Q44" s="594"/>
      <c r="R44" s="594"/>
      <c r="S44" s="594"/>
      <c r="T44" s="594"/>
      <c r="U44" s="594"/>
      <c r="V44" s="59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596"/>
      <c r="P45" s="593" t="s">
        <v>40</v>
      </c>
      <c r="Q45" s="594"/>
      <c r="R45" s="594"/>
      <c r="S45" s="594"/>
      <c r="T45" s="594"/>
      <c r="U45" s="594"/>
      <c r="V45" s="59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598" t="s">
        <v>85</v>
      </c>
      <c r="B46" s="598"/>
      <c r="C46" s="598"/>
      <c r="D46" s="598"/>
      <c r="E46" s="598"/>
      <c r="F46" s="598"/>
      <c r="G46" s="598"/>
      <c r="H46" s="598"/>
      <c r="I46" s="598"/>
      <c r="J46" s="598"/>
      <c r="K46" s="598"/>
      <c r="L46" s="598"/>
      <c r="M46" s="598"/>
      <c r="N46" s="598"/>
      <c r="O46" s="598"/>
      <c r="P46" s="598"/>
      <c r="Q46" s="598"/>
      <c r="R46" s="598"/>
      <c r="S46" s="598"/>
      <c r="T46" s="598"/>
      <c r="U46" s="598"/>
      <c r="V46" s="598"/>
      <c r="W46" s="598"/>
      <c r="X46" s="598"/>
      <c r="Y46" s="598"/>
      <c r="Z46" s="598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599">
        <v>4680115884915</v>
      </c>
      <c r="E47" s="59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01"/>
      <c r="R47" s="601"/>
      <c r="S47" s="601"/>
      <c r="T47" s="60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90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596"/>
      <c r="P48" s="593" t="s">
        <v>40</v>
      </c>
      <c r="Q48" s="594"/>
      <c r="R48" s="594"/>
      <c r="S48" s="594"/>
      <c r="T48" s="594"/>
      <c r="U48" s="594"/>
      <c r="V48" s="59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596"/>
      <c r="P49" s="593" t="s">
        <v>40</v>
      </c>
      <c r="Q49" s="594"/>
      <c r="R49" s="594"/>
      <c r="S49" s="594"/>
      <c r="T49" s="594"/>
      <c r="U49" s="594"/>
      <c r="V49" s="59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597" t="s">
        <v>130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65"/>
      <c r="AB50" s="65"/>
      <c r="AC50" s="79"/>
    </row>
    <row r="51" spans="1:68" ht="14.25" customHeight="1">
      <c r="A51" s="598" t="s">
        <v>114</v>
      </c>
      <c r="B51" s="598"/>
      <c r="C51" s="598"/>
      <c r="D51" s="598"/>
      <c r="E51" s="598"/>
      <c r="F51" s="598"/>
      <c r="G51" s="598"/>
      <c r="H51" s="598"/>
      <c r="I51" s="598"/>
      <c r="J51" s="598"/>
      <c r="K51" s="598"/>
      <c r="L51" s="598"/>
      <c r="M51" s="598"/>
      <c r="N51" s="598"/>
      <c r="O51" s="598"/>
      <c r="P51" s="598"/>
      <c r="Q51" s="598"/>
      <c r="R51" s="598"/>
      <c r="S51" s="598"/>
      <c r="T51" s="598"/>
      <c r="U51" s="598"/>
      <c r="V51" s="598"/>
      <c r="W51" s="598"/>
      <c r="X51" s="598"/>
      <c r="Y51" s="598"/>
      <c r="Z51" s="598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599">
        <v>4680115885882</v>
      </c>
      <c r="E52" s="59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3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01"/>
      <c r="R52" s="601"/>
      <c r="S52" s="601"/>
      <c r="T52" s="60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599">
        <v>4680115881426</v>
      </c>
      <c r="E53" s="59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3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01"/>
      <c r="R53" s="601"/>
      <c r="S53" s="601"/>
      <c r="T53" s="602"/>
      <c r="U53" s="39" t="s">
        <v>45</v>
      </c>
      <c r="V53" s="39" t="s">
        <v>45</v>
      </c>
      <c r="W53" s="40" t="s">
        <v>0</v>
      </c>
      <c r="X53" s="58">
        <v>4838.3999999999996</v>
      </c>
      <c r="Y53" s="55">
        <f t="shared" si="6"/>
        <v>4838.4000000000005</v>
      </c>
      <c r="Z53" s="41">
        <f>IFERROR(IF(Y53=0,"",ROUNDUP(Y53/H53,0)*0.01898),"")</f>
        <v>8.5030400000000004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5033.2799999999988</v>
      </c>
      <c r="BN53" s="78">
        <f t="shared" si="8"/>
        <v>5033.2800000000007</v>
      </c>
      <c r="BO53" s="78">
        <f t="shared" si="9"/>
        <v>6.9999999999999991</v>
      </c>
      <c r="BP53" s="78">
        <f t="shared" si="10"/>
        <v>7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599">
        <v>4680115880283</v>
      </c>
      <c r="E54" s="59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01"/>
      <c r="R54" s="601"/>
      <c r="S54" s="601"/>
      <c r="T54" s="60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599">
        <v>4680115881525</v>
      </c>
      <c r="E55" s="59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3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01"/>
      <c r="R55" s="601"/>
      <c r="S55" s="601"/>
      <c r="T55" s="60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599">
        <v>4680115885899</v>
      </c>
      <c r="E56" s="59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01"/>
      <c r="R56" s="601"/>
      <c r="S56" s="601"/>
      <c r="T56" s="60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599">
        <v>4680115881419</v>
      </c>
      <c r="E57" s="59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3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01"/>
      <c r="R57" s="601"/>
      <c r="S57" s="601"/>
      <c r="T57" s="602"/>
      <c r="U57" s="39" t="s">
        <v>45</v>
      </c>
      <c r="V57" s="39" t="s">
        <v>45</v>
      </c>
      <c r="W57" s="40" t="s">
        <v>0</v>
      </c>
      <c r="X57" s="58">
        <v>2970</v>
      </c>
      <c r="Y57" s="55">
        <f t="shared" si="6"/>
        <v>2970</v>
      </c>
      <c r="Z57" s="41">
        <f>IFERROR(IF(Y57=0,"",ROUNDUP(Y57/H57,0)*0.00902),"")</f>
        <v>5.9531999999999998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3108.6000000000004</v>
      </c>
      <c r="BN57" s="78">
        <f t="shared" si="8"/>
        <v>3108.6000000000004</v>
      </c>
      <c r="BO57" s="78">
        <f t="shared" si="9"/>
        <v>5</v>
      </c>
      <c r="BP57" s="78">
        <f t="shared" si="10"/>
        <v>5</v>
      </c>
    </row>
    <row r="58" spans="1:68">
      <c r="A58" s="590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596"/>
      <c r="P58" s="593" t="s">
        <v>40</v>
      </c>
      <c r="Q58" s="594"/>
      <c r="R58" s="594"/>
      <c r="S58" s="594"/>
      <c r="T58" s="594"/>
      <c r="U58" s="594"/>
      <c r="V58" s="595"/>
      <c r="W58" s="42" t="s">
        <v>39</v>
      </c>
      <c r="X58" s="43">
        <f>IFERROR(X52/H52,"0")+IFERROR(X53/H53,"0")+IFERROR(X54/H54,"0")+IFERROR(X55/H55,"0")+IFERROR(X56/H56,"0")+IFERROR(X57/H57,"0")</f>
        <v>1108</v>
      </c>
      <c r="Y58" s="43">
        <f>IFERROR(Y52/H52,"0")+IFERROR(Y53/H53,"0")+IFERROR(Y54/H54,"0")+IFERROR(Y55/H55,"0")+IFERROR(Y56/H56,"0")+IFERROR(Y57/H57,"0")</f>
        <v>1108</v>
      </c>
      <c r="Z58" s="43">
        <f>IFERROR(IF(Z52="",0,Z52),"0")+IFERROR(IF(Z53="",0,Z53),"0")+IFERROR(IF(Z54="",0,Z54),"0")+IFERROR(IF(Z55="",0,Z55),"0")+IFERROR(IF(Z56="",0,Z56),"0")+IFERROR(IF(Z57="",0,Z57),"0")</f>
        <v>14.456240000000001</v>
      </c>
      <c r="AA58" s="67"/>
      <c r="AB58" s="67"/>
      <c r="AC58" s="67"/>
    </row>
    <row r="59" spans="1:68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596"/>
      <c r="P59" s="593" t="s">
        <v>40</v>
      </c>
      <c r="Q59" s="594"/>
      <c r="R59" s="594"/>
      <c r="S59" s="594"/>
      <c r="T59" s="594"/>
      <c r="U59" s="594"/>
      <c r="V59" s="595"/>
      <c r="W59" s="42" t="s">
        <v>0</v>
      </c>
      <c r="X59" s="43">
        <f>IFERROR(SUM(X52:X57),"0")</f>
        <v>7808.4</v>
      </c>
      <c r="Y59" s="43">
        <f>IFERROR(SUM(Y52:Y57),"0")</f>
        <v>7808.4000000000005</v>
      </c>
      <c r="Z59" s="42"/>
      <c r="AA59" s="67"/>
      <c r="AB59" s="67"/>
      <c r="AC59" s="67"/>
    </row>
    <row r="60" spans="1:68" ht="14.25" customHeight="1">
      <c r="A60" s="598" t="s">
        <v>150</v>
      </c>
      <c r="B60" s="598"/>
      <c r="C60" s="598"/>
      <c r="D60" s="598"/>
      <c r="E60" s="598"/>
      <c r="F60" s="598"/>
      <c r="G60" s="598"/>
      <c r="H60" s="598"/>
      <c r="I60" s="598"/>
      <c r="J60" s="598"/>
      <c r="K60" s="598"/>
      <c r="L60" s="598"/>
      <c r="M60" s="598"/>
      <c r="N60" s="598"/>
      <c r="O60" s="598"/>
      <c r="P60" s="598"/>
      <c r="Q60" s="598"/>
      <c r="R60" s="598"/>
      <c r="S60" s="598"/>
      <c r="T60" s="598"/>
      <c r="U60" s="598"/>
      <c r="V60" s="598"/>
      <c r="W60" s="598"/>
      <c r="X60" s="598"/>
      <c r="Y60" s="598"/>
      <c r="Z60" s="598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599">
        <v>4680115881440</v>
      </c>
      <c r="E61" s="59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3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01"/>
      <c r="R61" s="601"/>
      <c r="S61" s="601"/>
      <c r="T61" s="602"/>
      <c r="U61" s="39" t="s">
        <v>45</v>
      </c>
      <c r="V61" s="39" t="s">
        <v>45</v>
      </c>
      <c r="W61" s="40" t="s">
        <v>0</v>
      </c>
      <c r="X61" s="58">
        <v>2760</v>
      </c>
      <c r="Y61" s="55">
        <f>IFERROR(IF(X61="",0,CEILING((X61/$H61),1)*$H61),"")</f>
        <v>2764.8</v>
      </c>
      <c r="Z61" s="41">
        <f>IFERROR(IF(Y61=0,"",ROUNDUP(Y61/H61,0)*0.01898),"")</f>
        <v>4.8588800000000001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2871.1666666666665</v>
      </c>
      <c r="BN61" s="78">
        <f>IFERROR(Y61*I61/H61,"0")</f>
        <v>2876.16</v>
      </c>
      <c r="BO61" s="78">
        <f>IFERROR(1/J61*(X61/H61),"0")</f>
        <v>3.9930555555555554</v>
      </c>
      <c r="BP61" s="78">
        <f>IFERROR(1/J61*(Y61/H61),"0")</f>
        <v>4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599">
        <v>4680115882751</v>
      </c>
      <c r="E62" s="59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01"/>
      <c r="R62" s="601"/>
      <c r="S62" s="601"/>
      <c r="T62" s="60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599">
        <v>4680115885950</v>
      </c>
      <c r="E63" s="59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3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01"/>
      <c r="R63" s="601"/>
      <c r="S63" s="601"/>
      <c r="T63" s="60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599">
        <v>4680115881433</v>
      </c>
      <c r="E64" s="59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01"/>
      <c r="R64" s="601"/>
      <c r="S64" s="601"/>
      <c r="T64" s="602"/>
      <c r="U64" s="39" t="s">
        <v>45</v>
      </c>
      <c r="V64" s="39" t="s">
        <v>45</v>
      </c>
      <c r="W64" s="40" t="s">
        <v>0</v>
      </c>
      <c r="X64" s="58">
        <v>982.8</v>
      </c>
      <c r="Y64" s="55">
        <f>IFERROR(IF(X64="",0,CEILING((X64/$H64),1)*$H64),"")</f>
        <v>982.80000000000007</v>
      </c>
      <c r="Z64" s="41">
        <f>IFERROR(IF(Y64=0,"",ROUNDUP(Y64/H64,0)*0.00651),"")</f>
        <v>2.36964</v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1048.32</v>
      </c>
      <c r="BN64" s="78">
        <f>IFERROR(Y64*I64/H64,"0")</f>
        <v>1048.32</v>
      </c>
      <c r="BO64" s="78">
        <f>IFERROR(1/J64*(X64/H64),"0")</f>
        <v>1.9999999999999998</v>
      </c>
      <c r="BP64" s="78">
        <f>IFERROR(1/J64*(Y64/H64),"0")</f>
        <v>2</v>
      </c>
    </row>
    <row r="65" spans="1:68">
      <c r="A65" s="590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596"/>
      <c r="P65" s="593" t="s">
        <v>40</v>
      </c>
      <c r="Q65" s="594"/>
      <c r="R65" s="594"/>
      <c r="S65" s="594"/>
      <c r="T65" s="594"/>
      <c r="U65" s="594"/>
      <c r="V65" s="595"/>
      <c r="W65" s="42" t="s">
        <v>39</v>
      </c>
      <c r="X65" s="43">
        <f>IFERROR(X61/H61,"0")+IFERROR(X62/H62,"0")+IFERROR(X63/H63,"0")+IFERROR(X64/H64,"0")</f>
        <v>619.55555555555543</v>
      </c>
      <c r="Y65" s="43">
        <f>IFERROR(Y61/H61,"0")+IFERROR(Y62/H62,"0")+IFERROR(Y63/H63,"0")+IFERROR(Y64/H64,"0")</f>
        <v>620</v>
      </c>
      <c r="Z65" s="43">
        <f>IFERROR(IF(Z61="",0,Z61),"0")+IFERROR(IF(Z62="",0,Z62),"0")+IFERROR(IF(Z63="",0,Z63),"0")+IFERROR(IF(Z64="",0,Z64),"0")</f>
        <v>7.2285199999999996</v>
      </c>
      <c r="AA65" s="67"/>
      <c r="AB65" s="67"/>
      <c r="AC65" s="67"/>
    </row>
    <row r="66" spans="1:68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596"/>
      <c r="P66" s="593" t="s">
        <v>40</v>
      </c>
      <c r="Q66" s="594"/>
      <c r="R66" s="594"/>
      <c r="S66" s="594"/>
      <c r="T66" s="594"/>
      <c r="U66" s="594"/>
      <c r="V66" s="595"/>
      <c r="W66" s="42" t="s">
        <v>0</v>
      </c>
      <c r="X66" s="43">
        <f>IFERROR(SUM(X61:X64),"0")</f>
        <v>3742.8</v>
      </c>
      <c r="Y66" s="43">
        <f>IFERROR(SUM(Y61:Y64),"0")</f>
        <v>3747.6000000000004</v>
      </c>
      <c r="Z66" s="42"/>
      <c r="AA66" s="67"/>
      <c r="AB66" s="67"/>
      <c r="AC66" s="67"/>
    </row>
    <row r="67" spans="1:68" ht="14.25" customHeight="1">
      <c r="A67" s="598" t="s">
        <v>78</v>
      </c>
      <c r="B67" s="598"/>
      <c r="C67" s="598"/>
      <c r="D67" s="598"/>
      <c r="E67" s="598"/>
      <c r="F67" s="598"/>
      <c r="G67" s="598"/>
      <c r="H67" s="598"/>
      <c r="I67" s="598"/>
      <c r="J67" s="598"/>
      <c r="K67" s="598"/>
      <c r="L67" s="598"/>
      <c r="M67" s="598"/>
      <c r="N67" s="598"/>
      <c r="O67" s="598"/>
      <c r="P67" s="598"/>
      <c r="Q67" s="598"/>
      <c r="R67" s="598"/>
      <c r="S67" s="598"/>
      <c r="T67" s="598"/>
      <c r="U67" s="598"/>
      <c r="V67" s="598"/>
      <c r="W67" s="598"/>
      <c r="X67" s="598"/>
      <c r="Y67" s="598"/>
      <c r="Z67" s="598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599">
        <v>4680115885073</v>
      </c>
      <c r="E68" s="59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01"/>
      <c r="R68" s="601"/>
      <c r="S68" s="601"/>
      <c r="T68" s="60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599">
        <v>4680115885059</v>
      </c>
      <c r="E69" s="59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2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01"/>
      <c r="R69" s="601"/>
      <c r="S69" s="601"/>
      <c r="T69" s="60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599">
        <v>4680115885097</v>
      </c>
      <c r="E70" s="59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2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01"/>
      <c r="R70" s="601"/>
      <c r="S70" s="601"/>
      <c r="T70" s="60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90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596"/>
      <c r="P71" s="593" t="s">
        <v>40</v>
      </c>
      <c r="Q71" s="594"/>
      <c r="R71" s="594"/>
      <c r="S71" s="594"/>
      <c r="T71" s="594"/>
      <c r="U71" s="594"/>
      <c r="V71" s="59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596"/>
      <c r="P72" s="593" t="s">
        <v>40</v>
      </c>
      <c r="Q72" s="594"/>
      <c r="R72" s="594"/>
      <c r="S72" s="594"/>
      <c r="T72" s="594"/>
      <c r="U72" s="594"/>
      <c r="V72" s="59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598" t="s">
        <v>85</v>
      </c>
      <c r="B73" s="598"/>
      <c r="C73" s="598"/>
      <c r="D73" s="598"/>
      <c r="E73" s="598"/>
      <c r="F73" s="598"/>
      <c r="G73" s="598"/>
      <c r="H73" s="598"/>
      <c r="I73" s="598"/>
      <c r="J73" s="598"/>
      <c r="K73" s="598"/>
      <c r="L73" s="598"/>
      <c r="M73" s="598"/>
      <c r="N73" s="598"/>
      <c r="O73" s="598"/>
      <c r="P73" s="598"/>
      <c r="Q73" s="598"/>
      <c r="R73" s="598"/>
      <c r="S73" s="598"/>
      <c r="T73" s="598"/>
      <c r="U73" s="598"/>
      <c r="V73" s="598"/>
      <c r="W73" s="598"/>
      <c r="X73" s="598"/>
      <c r="Y73" s="598"/>
      <c r="Z73" s="598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599">
        <v>4680115881891</v>
      </c>
      <c r="E74" s="59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01"/>
      <c r="R74" s="601"/>
      <c r="S74" s="601"/>
      <c r="T74" s="60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599">
        <v>4680115885769</v>
      </c>
      <c r="E75" s="59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2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01"/>
      <c r="R75" s="601"/>
      <c r="S75" s="601"/>
      <c r="T75" s="60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599">
        <v>4680115884410</v>
      </c>
      <c r="E76" s="59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01"/>
      <c r="R76" s="601"/>
      <c r="S76" s="601"/>
      <c r="T76" s="60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599">
        <v>4680115884311</v>
      </c>
      <c r="E77" s="59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2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01"/>
      <c r="R77" s="601"/>
      <c r="S77" s="601"/>
      <c r="T77" s="60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599">
        <v>4680115885929</v>
      </c>
      <c r="E78" s="59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01"/>
      <c r="R78" s="601"/>
      <c r="S78" s="601"/>
      <c r="T78" s="60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599">
        <v>4680115884403</v>
      </c>
      <c r="E79" s="59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01"/>
      <c r="R79" s="601"/>
      <c r="S79" s="601"/>
      <c r="T79" s="60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90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596"/>
      <c r="P80" s="593" t="s">
        <v>40</v>
      </c>
      <c r="Q80" s="594"/>
      <c r="R80" s="594"/>
      <c r="S80" s="594"/>
      <c r="T80" s="594"/>
      <c r="U80" s="594"/>
      <c r="V80" s="595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596"/>
      <c r="P81" s="593" t="s">
        <v>40</v>
      </c>
      <c r="Q81" s="594"/>
      <c r="R81" s="594"/>
      <c r="S81" s="594"/>
      <c r="T81" s="594"/>
      <c r="U81" s="594"/>
      <c r="V81" s="595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>
      <c r="A82" s="598" t="s">
        <v>185</v>
      </c>
      <c r="B82" s="598"/>
      <c r="C82" s="598"/>
      <c r="D82" s="598"/>
      <c r="E82" s="598"/>
      <c r="F82" s="598"/>
      <c r="G82" s="598"/>
      <c r="H82" s="598"/>
      <c r="I82" s="598"/>
      <c r="J82" s="598"/>
      <c r="K82" s="598"/>
      <c r="L82" s="598"/>
      <c r="M82" s="598"/>
      <c r="N82" s="598"/>
      <c r="O82" s="598"/>
      <c r="P82" s="598"/>
      <c r="Q82" s="598"/>
      <c r="R82" s="598"/>
      <c r="S82" s="598"/>
      <c r="T82" s="598"/>
      <c r="U82" s="598"/>
      <c r="V82" s="598"/>
      <c r="W82" s="598"/>
      <c r="X82" s="598"/>
      <c r="Y82" s="598"/>
      <c r="Z82" s="598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599">
        <v>4680115881532</v>
      </c>
      <c r="E83" s="59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2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01"/>
      <c r="R83" s="601"/>
      <c r="S83" s="601"/>
      <c r="T83" s="602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599">
        <v>4680115881464</v>
      </c>
      <c r="E84" s="59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1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01"/>
      <c r="R84" s="601"/>
      <c r="S84" s="601"/>
      <c r="T84" s="60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90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596"/>
      <c r="P85" s="593" t="s">
        <v>40</v>
      </c>
      <c r="Q85" s="594"/>
      <c r="R85" s="594"/>
      <c r="S85" s="594"/>
      <c r="T85" s="594"/>
      <c r="U85" s="594"/>
      <c r="V85" s="595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596"/>
      <c r="P86" s="593" t="s">
        <v>40</v>
      </c>
      <c r="Q86" s="594"/>
      <c r="R86" s="594"/>
      <c r="S86" s="594"/>
      <c r="T86" s="594"/>
      <c r="U86" s="594"/>
      <c r="V86" s="595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597" t="s">
        <v>192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65"/>
      <c r="AB87" s="65"/>
      <c r="AC87" s="79"/>
    </row>
    <row r="88" spans="1:68" ht="14.25" customHeight="1">
      <c r="A88" s="598" t="s">
        <v>114</v>
      </c>
      <c r="B88" s="598"/>
      <c r="C88" s="598"/>
      <c r="D88" s="598"/>
      <c r="E88" s="598"/>
      <c r="F88" s="598"/>
      <c r="G88" s="598"/>
      <c r="H88" s="598"/>
      <c r="I88" s="598"/>
      <c r="J88" s="598"/>
      <c r="K88" s="598"/>
      <c r="L88" s="598"/>
      <c r="M88" s="598"/>
      <c r="N88" s="598"/>
      <c r="O88" s="598"/>
      <c r="P88" s="598"/>
      <c r="Q88" s="598"/>
      <c r="R88" s="598"/>
      <c r="S88" s="598"/>
      <c r="T88" s="598"/>
      <c r="U88" s="598"/>
      <c r="V88" s="598"/>
      <c r="W88" s="598"/>
      <c r="X88" s="598"/>
      <c r="Y88" s="598"/>
      <c r="Z88" s="598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599">
        <v>4680115881327</v>
      </c>
      <c r="E89" s="59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1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01"/>
      <c r="R89" s="601"/>
      <c r="S89" s="601"/>
      <c r="T89" s="60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599">
        <v>4680115881518</v>
      </c>
      <c r="E90" s="59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01"/>
      <c r="R90" s="601"/>
      <c r="S90" s="601"/>
      <c r="T90" s="60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599">
        <v>4680115881303</v>
      </c>
      <c r="E91" s="59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81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01"/>
      <c r="R91" s="601"/>
      <c r="S91" s="601"/>
      <c r="T91" s="602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590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596"/>
      <c r="P92" s="593" t="s">
        <v>40</v>
      </c>
      <c r="Q92" s="594"/>
      <c r="R92" s="594"/>
      <c r="S92" s="594"/>
      <c r="T92" s="594"/>
      <c r="U92" s="594"/>
      <c r="V92" s="595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596"/>
      <c r="P93" s="593" t="s">
        <v>40</v>
      </c>
      <c r="Q93" s="594"/>
      <c r="R93" s="594"/>
      <c r="S93" s="594"/>
      <c r="T93" s="594"/>
      <c r="U93" s="594"/>
      <c r="V93" s="595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>
      <c r="A94" s="598" t="s">
        <v>85</v>
      </c>
      <c r="B94" s="598"/>
      <c r="C94" s="598"/>
      <c r="D94" s="598"/>
      <c r="E94" s="598"/>
      <c r="F94" s="598"/>
      <c r="G94" s="598"/>
      <c r="H94" s="598"/>
      <c r="I94" s="598"/>
      <c r="J94" s="598"/>
      <c r="K94" s="598"/>
      <c r="L94" s="598"/>
      <c r="M94" s="598"/>
      <c r="N94" s="598"/>
      <c r="O94" s="598"/>
      <c r="P94" s="598"/>
      <c r="Q94" s="598"/>
      <c r="R94" s="598"/>
      <c r="S94" s="598"/>
      <c r="T94" s="598"/>
      <c r="U94" s="598"/>
      <c r="V94" s="598"/>
      <c r="W94" s="598"/>
      <c r="X94" s="598"/>
      <c r="Y94" s="598"/>
      <c r="Z94" s="598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599">
        <v>4607091386967</v>
      </c>
      <c r="E95" s="59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17" t="s">
        <v>202</v>
      </c>
      <c r="Q95" s="601"/>
      <c r="R95" s="601"/>
      <c r="S95" s="601"/>
      <c r="T95" s="602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599">
        <v>4607091386967</v>
      </c>
      <c r="E96" s="599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1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01"/>
      <c r="R96" s="601"/>
      <c r="S96" s="601"/>
      <c r="T96" s="602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599">
        <v>4680115884953</v>
      </c>
      <c r="E97" s="599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1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01"/>
      <c r="R97" s="601"/>
      <c r="S97" s="601"/>
      <c r="T97" s="602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599">
        <v>4607091385731</v>
      </c>
      <c r="E98" s="59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01"/>
      <c r="R98" s="601"/>
      <c r="S98" s="601"/>
      <c r="T98" s="602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599">
        <v>4607091385731</v>
      </c>
      <c r="E99" s="599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01"/>
      <c r="R99" s="601"/>
      <c r="S99" s="601"/>
      <c r="T99" s="602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599">
        <v>4680115880894</v>
      </c>
      <c r="E100" s="599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01"/>
      <c r="R100" s="601"/>
      <c r="S100" s="601"/>
      <c r="T100" s="602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590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596"/>
      <c r="P101" s="593" t="s">
        <v>40</v>
      </c>
      <c r="Q101" s="594"/>
      <c r="R101" s="594"/>
      <c r="S101" s="594"/>
      <c r="T101" s="594"/>
      <c r="U101" s="594"/>
      <c r="V101" s="595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596"/>
      <c r="P102" s="593" t="s">
        <v>40</v>
      </c>
      <c r="Q102" s="594"/>
      <c r="R102" s="594"/>
      <c r="S102" s="594"/>
      <c r="T102" s="594"/>
      <c r="U102" s="594"/>
      <c r="V102" s="595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>
      <c r="A103" s="597" t="s">
        <v>215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65"/>
      <c r="AB103" s="65"/>
      <c r="AC103" s="79"/>
    </row>
    <row r="104" spans="1:68" ht="14.25" customHeight="1">
      <c r="A104" s="598" t="s">
        <v>114</v>
      </c>
      <c r="B104" s="598"/>
      <c r="C104" s="598"/>
      <c r="D104" s="598"/>
      <c r="E104" s="598"/>
      <c r="F104" s="598"/>
      <c r="G104" s="598"/>
      <c r="H104" s="598"/>
      <c r="I104" s="598"/>
      <c r="J104" s="598"/>
      <c r="K104" s="598"/>
      <c r="L104" s="598"/>
      <c r="M104" s="598"/>
      <c r="N104" s="598"/>
      <c r="O104" s="598"/>
      <c r="P104" s="598"/>
      <c r="Q104" s="598"/>
      <c r="R104" s="598"/>
      <c r="S104" s="598"/>
      <c r="T104" s="598"/>
      <c r="U104" s="598"/>
      <c r="V104" s="598"/>
      <c r="W104" s="598"/>
      <c r="X104" s="598"/>
      <c r="Y104" s="598"/>
      <c r="Z104" s="598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599">
        <v>4680115882133</v>
      </c>
      <c r="E105" s="599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01"/>
      <c r="R105" s="601"/>
      <c r="S105" s="601"/>
      <c r="T105" s="60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599">
        <v>4680115880269</v>
      </c>
      <c r="E106" s="599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01"/>
      <c r="R106" s="601"/>
      <c r="S106" s="601"/>
      <c r="T106" s="60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599">
        <v>4680115880429</v>
      </c>
      <c r="E107" s="599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8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01"/>
      <c r="R107" s="601"/>
      <c r="S107" s="601"/>
      <c r="T107" s="60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599">
        <v>4680115881457</v>
      </c>
      <c r="E108" s="599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01"/>
      <c r="R108" s="601"/>
      <c r="S108" s="601"/>
      <c r="T108" s="60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590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596"/>
      <c r="P109" s="593" t="s">
        <v>40</v>
      </c>
      <c r="Q109" s="594"/>
      <c r="R109" s="594"/>
      <c r="S109" s="594"/>
      <c r="T109" s="594"/>
      <c r="U109" s="594"/>
      <c r="V109" s="595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596"/>
      <c r="P110" s="593" t="s">
        <v>40</v>
      </c>
      <c r="Q110" s="594"/>
      <c r="R110" s="594"/>
      <c r="S110" s="594"/>
      <c r="T110" s="594"/>
      <c r="U110" s="594"/>
      <c r="V110" s="595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>
      <c r="A111" s="598" t="s">
        <v>150</v>
      </c>
      <c r="B111" s="598"/>
      <c r="C111" s="598"/>
      <c r="D111" s="598"/>
      <c r="E111" s="598"/>
      <c r="F111" s="598"/>
      <c r="G111" s="598"/>
      <c r="H111" s="598"/>
      <c r="I111" s="598"/>
      <c r="J111" s="598"/>
      <c r="K111" s="598"/>
      <c r="L111" s="598"/>
      <c r="M111" s="598"/>
      <c r="N111" s="598"/>
      <c r="O111" s="598"/>
      <c r="P111" s="598"/>
      <c r="Q111" s="598"/>
      <c r="R111" s="598"/>
      <c r="S111" s="598"/>
      <c r="T111" s="598"/>
      <c r="U111" s="598"/>
      <c r="V111" s="598"/>
      <c r="W111" s="598"/>
      <c r="X111" s="598"/>
      <c r="Y111" s="598"/>
      <c r="Z111" s="598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599">
        <v>4680115881488</v>
      </c>
      <c r="E112" s="599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01"/>
      <c r="R112" s="601"/>
      <c r="S112" s="601"/>
      <c r="T112" s="60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599">
        <v>4680115882775</v>
      </c>
      <c r="E113" s="599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8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01"/>
      <c r="R113" s="601"/>
      <c r="S113" s="601"/>
      <c r="T113" s="60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599">
        <v>4680115880658</v>
      </c>
      <c r="E114" s="599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01"/>
      <c r="R114" s="601"/>
      <c r="S114" s="601"/>
      <c r="T114" s="60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590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596"/>
      <c r="P115" s="593" t="s">
        <v>40</v>
      </c>
      <c r="Q115" s="594"/>
      <c r="R115" s="594"/>
      <c r="S115" s="594"/>
      <c r="T115" s="594"/>
      <c r="U115" s="594"/>
      <c r="V115" s="595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596"/>
      <c r="P116" s="593" t="s">
        <v>40</v>
      </c>
      <c r="Q116" s="594"/>
      <c r="R116" s="594"/>
      <c r="S116" s="594"/>
      <c r="T116" s="594"/>
      <c r="U116" s="594"/>
      <c r="V116" s="595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598" t="s">
        <v>85</v>
      </c>
      <c r="B117" s="598"/>
      <c r="C117" s="598"/>
      <c r="D117" s="598"/>
      <c r="E117" s="598"/>
      <c r="F117" s="598"/>
      <c r="G117" s="598"/>
      <c r="H117" s="598"/>
      <c r="I117" s="598"/>
      <c r="J117" s="598"/>
      <c r="K117" s="598"/>
      <c r="L117" s="598"/>
      <c r="M117" s="598"/>
      <c r="N117" s="598"/>
      <c r="O117" s="598"/>
      <c r="P117" s="598"/>
      <c r="Q117" s="598"/>
      <c r="R117" s="598"/>
      <c r="S117" s="598"/>
      <c r="T117" s="598"/>
      <c r="U117" s="598"/>
      <c r="V117" s="598"/>
      <c r="W117" s="598"/>
      <c r="X117" s="598"/>
      <c r="Y117" s="598"/>
      <c r="Z117" s="598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599">
        <v>4607091385168</v>
      </c>
      <c r="E118" s="599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01"/>
      <c r="R118" s="601"/>
      <c r="S118" s="601"/>
      <c r="T118" s="60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232</v>
      </c>
      <c r="B119" s="63" t="s">
        <v>235</v>
      </c>
      <c r="C119" s="36">
        <v>4301051360</v>
      </c>
      <c r="D119" s="599">
        <v>4607091385168</v>
      </c>
      <c r="E119" s="599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01"/>
      <c r="R119" s="601"/>
      <c r="S119" s="601"/>
      <c r="T119" s="60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237</v>
      </c>
      <c r="B120" s="63" t="s">
        <v>238</v>
      </c>
      <c r="C120" s="36">
        <v>4301051730</v>
      </c>
      <c r="D120" s="599">
        <v>4607091383256</v>
      </c>
      <c r="E120" s="599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01"/>
      <c r="R120" s="601"/>
      <c r="S120" s="601"/>
      <c r="T120" s="60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>
      <c r="A121" s="63" t="s">
        <v>239</v>
      </c>
      <c r="B121" s="63" t="s">
        <v>240</v>
      </c>
      <c r="C121" s="36">
        <v>4301051721</v>
      </c>
      <c r="D121" s="599">
        <v>4607091385748</v>
      </c>
      <c r="E121" s="599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80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01"/>
      <c r="R121" s="601"/>
      <c r="S121" s="601"/>
      <c r="T121" s="60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>
      <c r="A122" s="63" t="s">
        <v>241</v>
      </c>
      <c r="B122" s="63" t="s">
        <v>242</v>
      </c>
      <c r="C122" s="36">
        <v>4301051740</v>
      </c>
      <c r="D122" s="599">
        <v>4680115884533</v>
      </c>
      <c r="E122" s="599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80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01"/>
      <c r="R122" s="601"/>
      <c r="S122" s="601"/>
      <c r="T122" s="60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596"/>
      <c r="P123" s="593" t="s">
        <v>40</v>
      </c>
      <c r="Q123" s="594"/>
      <c r="R123" s="594"/>
      <c r="S123" s="594"/>
      <c r="T123" s="594"/>
      <c r="U123" s="594"/>
      <c r="V123" s="595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6"/>
      <c r="P124" s="593" t="s">
        <v>40</v>
      </c>
      <c r="Q124" s="594"/>
      <c r="R124" s="594"/>
      <c r="S124" s="594"/>
      <c r="T124" s="594"/>
      <c r="U124" s="594"/>
      <c r="V124" s="595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>
      <c r="A125" s="598" t="s">
        <v>185</v>
      </c>
      <c r="B125" s="598"/>
      <c r="C125" s="598"/>
      <c r="D125" s="598"/>
      <c r="E125" s="598"/>
      <c r="F125" s="598"/>
      <c r="G125" s="598"/>
      <c r="H125" s="598"/>
      <c r="I125" s="598"/>
      <c r="J125" s="598"/>
      <c r="K125" s="598"/>
      <c r="L125" s="598"/>
      <c r="M125" s="598"/>
      <c r="N125" s="598"/>
      <c r="O125" s="598"/>
      <c r="P125" s="598"/>
      <c r="Q125" s="598"/>
      <c r="R125" s="598"/>
      <c r="S125" s="598"/>
      <c r="T125" s="598"/>
      <c r="U125" s="598"/>
      <c r="V125" s="598"/>
      <c r="W125" s="598"/>
      <c r="X125" s="598"/>
      <c r="Y125" s="598"/>
      <c r="Z125" s="598"/>
      <c r="AA125" s="66"/>
      <c r="AB125" s="66"/>
      <c r="AC125" s="80"/>
    </row>
    <row r="126" spans="1:68" ht="27" customHeight="1">
      <c r="A126" s="63" t="s">
        <v>244</v>
      </c>
      <c r="B126" s="63" t="s">
        <v>245</v>
      </c>
      <c r="C126" s="36">
        <v>4301060357</v>
      </c>
      <c r="D126" s="599">
        <v>4680115882652</v>
      </c>
      <c r="E126" s="599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9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01"/>
      <c r="R126" s="601"/>
      <c r="S126" s="601"/>
      <c r="T126" s="602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>
      <c r="A127" s="63" t="s">
        <v>247</v>
      </c>
      <c r="B127" s="63" t="s">
        <v>248</v>
      </c>
      <c r="C127" s="36">
        <v>4301060317</v>
      </c>
      <c r="D127" s="599">
        <v>4680115880238</v>
      </c>
      <c r="E127" s="599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01"/>
      <c r="R127" s="601"/>
      <c r="S127" s="601"/>
      <c r="T127" s="602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596"/>
      <c r="P128" s="593" t="s">
        <v>40</v>
      </c>
      <c r="Q128" s="594"/>
      <c r="R128" s="594"/>
      <c r="S128" s="594"/>
      <c r="T128" s="594"/>
      <c r="U128" s="594"/>
      <c r="V128" s="595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6"/>
      <c r="P129" s="593" t="s">
        <v>40</v>
      </c>
      <c r="Q129" s="594"/>
      <c r="R129" s="594"/>
      <c r="S129" s="594"/>
      <c r="T129" s="594"/>
      <c r="U129" s="594"/>
      <c r="V129" s="595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>
      <c r="A130" s="597" t="s">
        <v>250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65"/>
      <c r="AB130" s="65"/>
      <c r="AC130" s="79"/>
    </row>
    <row r="131" spans="1:68" ht="14.25" customHeight="1">
      <c r="A131" s="598" t="s">
        <v>114</v>
      </c>
      <c r="B131" s="598"/>
      <c r="C131" s="598"/>
      <c r="D131" s="598"/>
      <c r="E131" s="598"/>
      <c r="F131" s="598"/>
      <c r="G131" s="598"/>
      <c r="H131" s="598"/>
      <c r="I131" s="598"/>
      <c r="J131" s="598"/>
      <c r="K131" s="598"/>
      <c r="L131" s="598"/>
      <c r="M131" s="598"/>
      <c r="N131" s="598"/>
      <c r="O131" s="598"/>
      <c r="P131" s="598"/>
      <c r="Q131" s="598"/>
      <c r="R131" s="598"/>
      <c r="S131" s="598"/>
      <c r="T131" s="598"/>
      <c r="U131" s="598"/>
      <c r="V131" s="598"/>
      <c r="W131" s="598"/>
      <c r="X131" s="598"/>
      <c r="Y131" s="598"/>
      <c r="Z131" s="598"/>
      <c r="AA131" s="66"/>
      <c r="AB131" s="66"/>
      <c r="AC131" s="80"/>
    </row>
    <row r="132" spans="1:68" ht="27" customHeight="1">
      <c r="A132" s="63" t="s">
        <v>251</v>
      </c>
      <c r="B132" s="63" t="s">
        <v>252</v>
      </c>
      <c r="C132" s="36">
        <v>4301011564</v>
      </c>
      <c r="D132" s="599">
        <v>4680115882577</v>
      </c>
      <c r="E132" s="599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9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01"/>
      <c r="R132" s="601"/>
      <c r="S132" s="601"/>
      <c r="T132" s="60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>
      <c r="A133" s="63" t="s">
        <v>251</v>
      </c>
      <c r="B133" s="63" t="s">
        <v>254</v>
      </c>
      <c r="C133" s="36">
        <v>4301011562</v>
      </c>
      <c r="D133" s="599">
        <v>4680115882577</v>
      </c>
      <c r="E133" s="599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01"/>
      <c r="R133" s="601"/>
      <c r="S133" s="601"/>
      <c r="T133" s="60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596"/>
      <c r="P134" s="593" t="s">
        <v>40</v>
      </c>
      <c r="Q134" s="594"/>
      <c r="R134" s="594"/>
      <c r="S134" s="594"/>
      <c r="T134" s="594"/>
      <c r="U134" s="594"/>
      <c r="V134" s="595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6"/>
      <c r="P135" s="593" t="s">
        <v>40</v>
      </c>
      <c r="Q135" s="594"/>
      <c r="R135" s="594"/>
      <c r="S135" s="594"/>
      <c r="T135" s="594"/>
      <c r="U135" s="594"/>
      <c r="V135" s="595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>
      <c r="A136" s="598" t="s">
        <v>78</v>
      </c>
      <c r="B136" s="598"/>
      <c r="C136" s="598"/>
      <c r="D136" s="598"/>
      <c r="E136" s="598"/>
      <c r="F136" s="598"/>
      <c r="G136" s="598"/>
      <c r="H136" s="598"/>
      <c r="I136" s="598"/>
      <c r="J136" s="598"/>
      <c r="K136" s="598"/>
      <c r="L136" s="598"/>
      <c r="M136" s="598"/>
      <c r="N136" s="598"/>
      <c r="O136" s="598"/>
      <c r="P136" s="598"/>
      <c r="Q136" s="598"/>
      <c r="R136" s="598"/>
      <c r="S136" s="598"/>
      <c r="T136" s="598"/>
      <c r="U136" s="598"/>
      <c r="V136" s="598"/>
      <c r="W136" s="598"/>
      <c r="X136" s="598"/>
      <c r="Y136" s="598"/>
      <c r="Z136" s="598"/>
      <c r="AA136" s="66"/>
      <c r="AB136" s="66"/>
      <c r="AC136" s="80"/>
    </row>
    <row r="137" spans="1:68" ht="27" customHeight="1">
      <c r="A137" s="63" t="s">
        <v>255</v>
      </c>
      <c r="B137" s="63" t="s">
        <v>256</v>
      </c>
      <c r="C137" s="36">
        <v>4301031235</v>
      </c>
      <c r="D137" s="599">
        <v>4680115883444</v>
      </c>
      <c r="E137" s="599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01"/>
      <c r="R137" s="601"/>
      <c r="S137" s="601"/>
      <c r="T137" s="602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>
      <c r="A138" s="63" t="s">
        <v>255</v>
      </c>
      <c r="B138" s="63" t="s">
        <v>258</v>
      </c>
      <c r="C138" s="36">
        <v>4301031234</v>
      </c>
      <c r="D138" s="599">
        <v>4680115883444</v>
      </c>
      <c r="E138" s="599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9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01"/>
      <c r="R138" s="601"/>
      <c r="S138" s="601"/>
      <c r="T138" s="60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596"/>
      <c r="P139" s="593" t="s">
        <v>40</v>
      </c>
      <c r="Q139" s="594"/>
      <c r="R139" s="594"/>
      <c r="S139" s="594"/>
      <c r="T139" s="594"/>
      <c r="U139" s="594"/>
      <c r="V139" s="595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6"/>
      <c r="P140" s="593" t="s">
        <v>40</v>
      </c>
      <c r="Q140" s="594"/>
      <c r="R140" s="594"/>
      <c r="S140" s="594"/>
      <c r="T140" s="594"/>
      <c r="U140" s="594"/>
      <c r="V140" s="595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>
      <c r="A141" s="598" t="s">
        <v>85</v>
      </c>
      <c r="B141" s="598"/>
      <c r="C141" s="598"/>
      <c r="D141" s="598"/>
      <c r="E141" s="598"/>
      <c r="F141" s="598"/>
      <c r="G141" s="598"/>
      <c r="H141" s="598"/>
      <c r="I141" s="598"/>
      <c r="J141" s="598"/>
      <c r="K141" s="598"/>
      <c r="L141" s="598"/>
      <c r="M141" s="598"/>
      <c r="N141" s="598"/>
      <c r="O141" s="598"/>
      <c r="P141" s="598"/>
      <c r="Q141" s="598"/>
      <c r="R141" s="598"/>
      <c r="S141" s="598"/>
      <c r="T141" s="598"/>
      <c r="U141" s="598"/>
      <c r="V141" s="598"/>
      <c r="W141" s="598"/>
      <c r="X141" s="598"/>
      <c r="Y141" s="598"/>
      <c r="Z141" s="598"/>
      <c r="AA141" s="66"/>
      <c r="AB141" s="66"/>
      <c r="AC141" s="80"/>
    </row>
    <row r="142" spans="1:68" ht="16.5" customHeight="1">
      <c r="A142" s="63" t="s">
        <v>259</v>
      </c>
      <c r="B142" s="63" t="s">
        <v>260</v>
      </c>
      <c r="C142" s="36">
        <v>4301051477</v>
      </c>
      <c r="D142" s="599">
        <v>4680115882584</v>
      </c>
      <c r="E142" s="599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9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01"/>
      <c r="R142" s="601"/>
      <c r="S142" s="601"/>
      <c r="T142" s="602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>
      <c r="A143" s="63" t="s">
        <v>259</v>
      </c>
      <c r="B143" s="63" t="s">
        <v>261</v>
      </c>
      <c r="C143" s="36">
        <v>4301051476</v>
      </c>
      <c r="D143" s="599">
        <v>4680115882584</v>
      </c>
      <c r="E143" s="599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8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01"/>
      <c r="R143" s="601"/>
      <c r="S143" s="601"/>
      <c r="T143" s="60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596"/>
      <c r="P144" s="593" t="s">
        <v>40</v>
      </c>
      <c r="Q144" s="594"/>
      <c r="R144" s="594"/>
      <c r="S144" s="594"/>
      <c r="T144" s="594"/>
      <c r="U144" s="594"/>
      <c r="V144" s="595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6"/>
      <c r="P145" s="593" t="s">
        <v>40</v>
      </c>
      <c r="Q145" s="594"/>
      <c r="R145" s="594"/>
      <c r="S145" s="594"/>
      <c r="T145" s="594"/>
      <c r="U145" s="594"/>
      <c r="V145" s="595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>
      <c r="A146" s="597" t="s">
        <v>112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65"/>
      <c r="AB146" s="65"/>
      <c r="AC146" s="79"/>
    </row>
    <row r="147" spans="1:68" ht="14.25" customHeight="1">
      <c r="A147" s="598" t="s">
        <v>114</v>
      </c>
      <c r="B147" s="598"/>
      <c r="C147" s="598"/>
      <c r="D147" s="598"/>
      <c r="E147" s="598"/>
      <c r="F147" s="598"/>
      <c r="G147" s="598"/>
      <c r="H147" s="598"/>
      <c r="I147" s="598"/>
      <c r="J147" s="598"/>
      <c r="K147" s="598"/>
      <c r="L147" s="598"/>
      <c r="M147" s="598"/>
      <c r="N147" s="598"/>
      <c r="O147" s="598"/>
      <c r="P147" s="598"/>
      <c r="Q147" s="598"/>
      <c r="R147" s="598"/>
      <c r="S147" s="598"/>
      <c r="T147" s="598"/>
      <c r="U147" s="598"/>
      <c r="V147" s="598"/>
      <c r="W147" s="598"/>
      <c r="X147" s="598"/>
      <c r="Y147" s="598"/>
      <c r="Z147" s="598"/>
      <c r="AA147" s="66"/>
      <c r="AB147" s="66"/>
      <c r="AC147" s="80"/>
    </row>
    <row r="148" spans="1:68" ht="27" customHeight="1">
      <c r="A148" s="63" t="s">
        <v>262</v>
      </c>
      <c r="B148" s="63" t="s">
        <v>263</v>
      </c>
      <c r="C148" s="36">
        <v>4301011705</v>
      </c>
      <c r="D148" s="599">
        <v>4607091384604</v>
      </c>
      <c r="E148" s="599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01"/>
      <c r="R148" s="601"/>
      <c r="S148" s="601"/>
      <c r="T148" s="60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596"/>
      <c r="P149" s="593" t="s">
        <v>40</v>
      </c>
      <c r="Q149" s="594"/>
      <c r="R149" s="594"/>
      <c r="S149" s="594"/>
      <c r="T149" s="594"/>
      <c r="U149" s="594"/>
      <c r="V149" s="595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6"/>
      <c r="P150" s="593" t="s">
        <v>40</v>
      </c>
      <c r="Q150" s="594"/>
      <c r="R150" s="594"/>
      <c r="S150" s="594"/>
      <c r="T150" s="594"/>
      <c r="U150" s="594"/>
      <c r="V150" s="595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>
      <c r="A151" s="598" t="s">
        <v>78</v>
      </c>
      <c r="B151" s="598"/>
      <c r="C151" s="598"/>
      <c r="D151" s="598"/>
      <c r="E151" s="598"/>
      <c r="F151" s="598"/>
      <c r="G151" s="598"/>
      <c r="H151" s="598"/>
      <c r="I151" s="598"/>
      <c r="J151" s="598"/>
      <c r="K151" s="598"/>
      <c r="L151" s="598"/>
      <c r="M151" s="598"/>
      <c r="N151" s="598"/>
      <c r="O151" s="598"/>
      <c r="P151" s="598"/>
      <c r="Q151" s="598"/>
      <c r="R151" s="598"/>
      <c r="S151" s="598"/>
      <c r="T151" s="598"/>
      <c r="U151" s="598"/>
      <c r="V151" s="598"/>
      <c r="W151" s="598"/>
      <c r="X151" s="598"/>
      <c r="Y151" s="598"/>
      <c r="Z151" s="598"/>
      <c r="AA151" s="66"/>
      <c r="AB151" s="66"/>
      <c r="AC151" s="80"/>
    </row>
    <row r="152" spans="1:68" ht="16.5" customHeight="1">
      <c r="A152" s="63" t="s">
        <v>265</v>
      </c>
      <c r="B152" s="63" t="s">
        <v>266</v>
      </c>
      <c r="C152" s="36">
        <v>4301030895</v>
      </c>
      <c r="D152" s="599">
        <v>4607091387667</v>
      </c>
      <c r="E152" s="59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01"/>
      <c r="R152" s="601"/>
      <c r="S152" s="601"/>
      <c r="T152" s="60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>
      <c r="A153" s="63" t="s">
        <v>268</v>
      </c>
      <c r="B153" s="63" t="s">
        <v>269</v>
      </c>
      <c r="C153" s="36">
        <v>4301030961</v>
      </c>
      <c r="D153" s="599">
        <v>4607091387636</v>
      </c>
      <c r="E153" s="599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01"/>
      <c r="R153" s="601"/>
      <c r="S153" s="601"/>
      <c r="T153" s="602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>
      <c r="A154" s="63" t="s">
        <v>271</v>
      </c>
      <c r="B154" s="63" t="s">
        <v>272</v>
      </c>
      <c r="C154" s="36">
        <v>4301030963</v>
      </c>
      <c r="D154" s="599">
        <v>4607091382426</v>
      </c>
      <c r="E154" s="599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01"/>
      <c r="R154" s="601"/>
      <c r="S154" s="601"/>
      <c r="T154" s="602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596"/>
      <c r="P155" s="593" t="s">
        <v>40</v>
      </c>
      <c r="Q155" s="594"/>
      <c r="R155" s="594"/>
      <c r="S155" s="594"/>
      <c r="T155" s="594"/>
      <c r="U155" s="594"/>
      <c r="V155" s="595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596"/>
      <c r="P156" s="593" t="s">
        <v>40</v>
      </c>
      <c r="Q156" s="594"/>
      <c r="R156" s="594"/>
      <c r="S156" s="594"/>
      <c r="T156" s="594"/>
      <c r="U156" s="594"/>
      <c r="V156" s="595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>
      <c r="A157" s="615" t="s">
        <v>274</v>
      </c>
      <c r="B157" s="615"/>
      <c r="C157" s="615"/>
      <c r="D157" s="615"/>
      <c r="E157" s="615"/>
      <c r="F157" s="615"/>
      <c r="G157" s="615"/>
      <c r="H157" s="615"/>
      <c r="I157" s="615"/>
      <c r="J157" s="615"/>
      <c r="K157" s="615"/>
      <c r="L157" s="615"/>
      <c r="M157" s="615"/>
      <c r="N157" s="615"/>
      <c r="O157" s="615"/>
      <c r="P157" s="615"/>
      <c r="Q157" s="615"/>
      <c r="R157" s="615"/>
      <c r="S157" s="615"/>
      <c r="T157" s="615"/>
      <c r="U157" s="615"/>
      <c r="V157" s="615"/>
      <c r="W157" s="615"/>
      <c r="X157" s="615"/>
      <c r="Y157" s="615"/>
      <c r="Z157" s="615"/>
      <c r="AA157" s="54"/>
      <c r="AB157" s="54"/>
      <c r="AC157" s="54"/>
    </row>
    <row r="158" spans="1:68" ht="16.5" customHeight="1">
      <c r="A158" s="597" t="s">
        <v>275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65"/>
      <c r="AB158" s="65"/>
      <c r="AC158" s="79"/>
    </row>
    <row r="159" spans="1:68" ht="14.25" customHeight="1">
      <c r="A159" s="598" t="s">
        <v>150</v>
      </c>
      <c r="B159" s="598"/>
      <c r="C159" s="598"/>
      <c r="D159" s="598"/>
      <c r="E159" s="598"/>
      <c r="F159" s="598"/>
      <c r="G159" s="598"/>
      <c r="H159" s="598"/>
      <c r="I159" s="598"/>
      <c r="J159" s="598"/>
      <c r="K159" s="598"/>
      <c r="L159" s="598"/>
      <c r="M159" s="598"/>
      <c r="N159" s="598"/>
      <c r="O159" s="598"/>
      <c r="P159" s="598"/>
      <c r="Q159" s="598"/>
      <c r="R159" s="598"/>
      <c r="S159" s="598"/>
      <c r="T159" s="598"/>
      <c r="U159" s="598"/>
      <c r="V159" s="598"/>
      <c r="W159" s="598"/>
      <c r="X159" s="598"/>
      <c r="Y159" s="598"/>
      <c r="Z159" s="598"/>
      <c r="AA159" s="66"/>
      <c r="AB159" s="66"/>
      <c r="AC159" s="80"/>
    </row>
    <row r="160" spans="1:68" ht="27" customHeight="1">
      <c r="A160" s="63" t="s">
        <v>276</v>
      </c>
      <c r="B160" s="63" t="s">
        <v>277</v>
      </c>
      <c r="C160" s="36">
        <v>4301020323</v>
      </c>
      <c r="D160" s="599">
        <v>4680115886223</v>
      </c>
      <c r="E160" s="599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01"/>
      <c r="R160" s="601"/>
      <c r="S160" s="601"/>
      <c r="T160" s="602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596"/>
      <c r="P161" s="593" t="s">
        <v>40</v>
      </c>
      <c r="Q161" s="594"/>
      <c r="R161" s="594"/>
      <c r="S161" s="594"/>
      <c r="T161" s="594"/>
      <c r="U161" s="594"/>
      <c r="V161" s="595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6"/>
      <c r="P162" s="593" t="s">
        <v>40</v>
      </c>
      <c r="Q162" s="594"/>
      <c r="R162" s="594"/>
      <c r="S162" s="594"/>
      <c r="T162" s="594"/>
      <c r="U162" s="594"/>
      <c r="V162" s="595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>
      <c r="A163" s="598" t="s">
        <v>78</v>
      </c>
      <c r="B163" s="598"/>
      <c r="C163" s="598"/>
      <c r="D163" s="598"/>
      <c r="E163" s="598"/>
      <c r="F163" s="598"/>
      <c r="G163" s="598"/>
      <c r="H163" s="598"/>
      <c r="I163" s="598"/>
      <c r="J163" s="598"/>
      <c r="K163" s="598"/>
      <c r="L163" s="598"/>
      <c r="M163" s="598"/>
      <c r="N163" s="598"/>
      <c r="O163" s="598"/>
      <c r="P163" s="598"/>
      <c r="Q163" s="598"/>
      <c r="R163" s="598"/>
      <c r="S163" s="598"/>
      <c r="T163" s="598"/>
      <c r="U163" s="598"/>
      <c r="V163" s="598"/>
      <c r="W163" s="598"/>
      <c r="X163" s="598"/>
      <c r="Y163" s="598"/>
      <c r="Z163" s="598"/>
      <c r="AA163" s="66"/>
      <c r="AB163" s="66"/>
      <c r="AC163" s="80"/>
    </row>
    <row r="164" spans="1:68" ht="27" customHeight="1">
      <c r="A164" s="63" t="s">
        <v>279</v>
      </c>
      <c r="B164" s="63" t="s">
        <v>280</v>
      </c>
      <c r="C164" s="36">
        <v>4301031191</v>
      </c>
      <c r="D164" s="599">
        <v>4680115880993</v>
      </c>
      <c r="E164" s="599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01"/>
      <c r="R164" s="601"/>
      <c r="S164" s="601"/>
      <c r="T164" s="60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>
      <c r="A165" s="63" t="s">
        <v>282</v>
      </c>
      <c r="B165" s="63" t="s">
        <v>283</v>
      </c>
      <c r="C165" s="36">
        <v>4301031204</v>
      </c>
      <c r="D165" s="599">
        <v>4680115881761</v>
      </c>
      <c r="E165" s="599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01"/>
      <c r="R165" s="601"/>
      <c r="S165" s="601"/>
      <c r="T165" s="60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>
      <c r="A166" s="63" t="s">
        <v>285</v>
      </c>
      <c r="B166" s="63" t="s">
        <v>286</v>
      </c>
      <c r="C166" s="36">
        <v>4301031201</v>
      </c>
      <c r="D166" s="599">
        <v>4680115881563</v>
      </c>
      <c r="E166" s="599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01"/>
      <c r="R166" s="601"/>
      <c r="S166" s="601"/>
      <c r="T166" s="60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>
      <c r="A167" s="63" t="s">
        <v>288</v>
      </c>
      <c r="B167" s="63" t="s">
        <v>289</v>
      </c>
      <c r="C167" s="36">
        <v>4301031199</v>
      </c>
      <c r="D167" s="599">
        <v>4680115880986</v>
      </c>
      <c r="E167" s="599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01"/>
      <c r="R167" s="601"/>
      <c r="S167" s="601"/>
      <c r="T167" s="60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>
      <c r="A168" s="63" t="s">
        <v>290</v>
      </c>
      <c r="B168" s="63" t="s">
        <v>291</v>
      </c>
      <c r="C168" s="36">
        <v>4301031205</v>
      </c>
      <c r="D168" s="599">
        <v>4680115881785</v>
      </c>
      <c r="E168" s="599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01"/>
      <c r="R168" s="601"/>
      <c r="S168" s="601"/>
      <c r="T168" s="60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>
      <c r="A169" s="63" t="s">
        <v>292</v>
      </c>
      <c r="B169" s="63" t="s">
        <v>293</v>
      </c>
      <c r="C169" s="36">
        <v>4301031399</v>
      </c>
      <c r="D169" s="599">
        <v>4680115886537</v>
      </c>
      <c r="E169" s="599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01"/>
      <c r="R169" s="601"/>
      <c r="S169" s="601"/>
      <c r="T169" s="60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>
      <c r="A170" s="63" t="s">
        <v>295</v>
      </c>
      <c r="B170" s="63" t="s">
        <v>296</v>
      </c>
      <c r="C170" s="36">
        <v>4301031202</v>
      </c>
      <c r="D170" s="599">
        <v>4680115881679</v>
      </c>
      <c r="E170" s="599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01"/>
      <c r="R170" s="601"/>
      <c r="S170" s="601"/>
      <c r="T170" s="60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>
      <c r="A171" s="63" t="s">
        <v>297</v>
      </c>
      <c r="B171" s="63" t="s">
        <v>298</v>
      </c>
      <c r="C171" s="36">
        <v>4301031158</v>
      </c>
      <c r="D171" s="599">
        <v>4680115880191</v>
      </c>
      <c r="E171" s="599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01"/>
      <c r="R171" s="601"/>
      <c r="S171" s="601"/>
      <c r="T171" s="602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>
      <c r="A172" s="63" t="s">
        <v>299</v>
      </c>
      <c r="B172" s="63" t="s">
        <v>300</v>
      </c>
      <c r="C172" s="36">
        <v>4301031245</v>
      </c>
      <c r="D172" s="599">
        <v>4680115883963</v>
      </c>
      <c r="E172" s="599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01"/>
      <c r="R172" s="601"/>
      <c r="S172" s="601"/>
      <c r="T172" s="602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596"/>
      <c r="P173" s="593" t="s">
        <v>40</v>
      </c>
      <c r="Q173" s="594"/>
      <c r="R173" s="594"/>
      <c r="S173" s="594"/>
      <c r="T173" s="594"/>
      <c r="U173" s="594"/>
      <c r="V173" s="595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6"/>
      <c r="P174" s="593" t="s">
        <v>40</v>
      </c>
      <c r="Q174" s="594"/>
      <c r="R174" s="594"/>
      <c r="S174" s="594"/>
      <c r="T174" s="594"/>
      <c r="U174" s="594"/>
      <c r="V174" s="595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>
      <c r="A175" s="598" t="s">
        <v>106</v>
      </c>
      <c r="B175" s="598"/>
      <c r="C175" s="598"/>
      <c r="D175" s="598"/>
      <c r="E175" s="598"/>
      <c r="F175" s="598"/>
      <c r="G175" s="598"/>
      <c r="H175" s="598"/>
      <c r="I175" s="598"/>
      <c r="J175" s="598"/>
      <c r="K175" s="598"/>
      <c r="L175" s="598"/>
      <c r="M175" s="598"/>
      <c r="N175" s="598"/>
      <c r="O175" s="598"/>
      <c r="P175" s="598"/>
      <c r="Q175" s="598"/>
      <c r="R175" s="598"/>
      <c r="S175" s="598"/>
      <c r="T175" s="598"/>
      <c r="U175" s="598"/>
      <c r="V175" s="598"/>
      <c r="W175" s="598"/>
      <c r="X175" s="598"/>
      <c r="Y175" s="598"/>
      <c r="Z175" s="598"/>
      <c r="AA175" s="66"/>
      <c r="AB175" s="66"/>
      <c r="AC175" s="80"/>
    </row>
    <row r="176" spans="1:68" ht="27" customHeight="1">
      <c r="A176" s="63" t="s">
        <v>302</v>
      </c>
      <c r="B176" s="63" t="s">
        <v>303</v>
      </c>
      <c r="C176" s="36">
        <v>4301032053</v>
      </c>
      <c r="D176" s="599">
        <v>4680115886780</v>
      </c>
      <c r="E176" s="59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7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01"/>
      <c r="R176" s="601"/>
      <c r="S176" s="601"/>
      <c r="T176" s="60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>
      <c r="A177" s="63" t="s">
        <v>307</v>
      </c>
      <c r="B177" s="63" t="s">
        <v>308</v>
      </c>
      <c r="C177" s="36">
        <v>4301032051</v>
      </c>
      <c r="D177" s="599">
        <v>4680115886742</v>
      </c>
      <c r="E177" s="599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01"/>
      <c r="R177" s="601"/>
      <c r="S177" s="601"/>
      <c r="T177" s="60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>
      <c r="A178" s="63" t="s">
        <v>310</v>
      </c>
      <c r="B178" s="63" t="s">
        <v>311</v>
      </c>
      <c r="C178" s="36">
        <v>4301032052</v>
      </c>
      <c r="D178" s="599">
        <v>4680115886766</v>
      </c>
      <c r="E178" s="599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01"/>
      <c r="R178" s="601"/>
      <c r="S178" s="601"/>
      <c r="T178" s="60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596"/>
      <c r="P179" s="593" t="s">
        <v>40</v>
      </c>
      <c r="Q179" s="594"/>
      <c r="R179" s="594"/>
      <c r="S179" s="594"/>
      <c r="T179" s="594"/>
      <c r="U179" s="594"/>
      <c r="V179" s="595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6"/>
      <c r="P180" s="593" t="s">
        <v>40</v>
      </c>
      <c r="Q180" s="594"/>
      <c r="R180" s="594"/>
      <c r="S180" s="594"/>
      <c r="T180" s="594"/>
      <c r="U180" s="594"/>
      <c r="V180" s="595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>
      <c r="A181" s="598" t="s">
        <v>312</v>
      </c>
      <c r="B181" s="598"/>
      <c r="C181" s="598"/>
      <c r="D181" s="598"/>
      <c r="E181" s="598"/>
      <c r="F181" s="598"/>
      <c r="G181" s="598"/>
      <c r="H181" s="598"/>
      <c r="I181" s="598"/>
      <c r="J181" s="598"/>
      <c r="K181" s="598"/>
      <c r="L181" s="598"/>
      <c r="M181" s="598"/>
      <c r="N181" s="598"/>
      <c r="O181" s="598"/>
      <c r="P181" s="598"/>
      <c r="Q181" s="598"/>
      <c r="R181" s="598"/>
      <c r="S181" s="598"/>
      <c r="T181" s="598"/>
      <c r="U181" s="598"/>
      <c r="V181" s="598"/>
      <c r="W181" s="598"/>
      <c r="X181" s="598"/>
      <c r="Y181" s="598"/>
      <c r="Z181" s="598"/>
      <c r="AA181" s="66"/>
      <c r="AB181" s="66"/>
      <c r="AC181" s="80"/>
    </row>
    <row r="182" spans="1:68" ht="27" customHeight="1">
      <c r="A182" s="63" t="s">
        <v>313</v>
      </c>
      <c r="B182" s="63" t="s">
        <v>314</v>
      </c>
      <c r="C182" s="36">
        <v>4301170013</v>
      </c>
      <c r="D182" s="599">
        <v>4680115886797</v>
      </c>
      <c r="E182" s="599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7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01"/>
      <c r="R182" s="601"/>
      <c r="S182" s="601"/>
      <c r="T182" s="60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596"/>
      <c r="P183" s="593" t="s">
        <v>40</v>
      </c>
      <c r="Q183" s="594"/>
      <c r="R183" s="594"/>
      <c r="S183" s="594"/>
      <c r="T183" s="594"/>
      <c r="U183" s="594"/>
      <c r="V183" s="595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6"/>
      <c r="P184" s="593" t="s">
        <v>40</v>
      </c>
      <c r="Q184" s="594"/>
      <c r="R184" s="594"/>
      <c r="S184" s="594"/>
      <c r="T184" s="594"/>
      <c r="U184" s="594"/>
      <c r="V184" s="595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>
      <c r="A185" s="597" t="s">
        <v>315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65"/>
      <c r="AB185" s="65"/>
      <c r="AC185" s="79"/>
    </row>
    <row r="186" spans="1:68" ht="14.25" customHeight="1">
      <c r="A186" s="598" t="s">
        <v>114</v>
      </c>
      <c r="B186" s="598"/>
      <c r="C186" s="598"/>
      <c r="D186" s="598"/>
      <c r="E186" s="598"/>
      <c r="F186" s="598"/>
      <c r="G186" s="598"/>
      <c r="H186" s="598"/>
      <c r="I186" s="598"/>
      <c r="J186" s="598"/>
      <c r="K186" s="598"/>
      <c r="L186" s="598"/>
      <c r="M186" s="598"/>
      <c r="N186" s="598"/>
      <c r="O186" s="598"/>
      <c r="P186" s="598"/>
      <c r="Q186" s="598"/>
      <c r="R186" s="598"/>
      <c r="S186" s="598"/>
      <c r="T186" s="598"/>
      <c r="U186" s="598"/>
      <c r="V186" s="598"/>
      <c r="W186" s="598"/>
      <c r="X186" s="598"/>
      <c r="Y186" s="598"/>
      <c r="Z186" s="598"/>
      <c r="AA186" s="66"/>
      <c r="AB186" s="66"/>
      <c r="AC186" s="80"/>
    </row>
    <row r="187" spans="1:68" ht="16.5" customHeight="1">
      <c r="A187" s="63" t="s">
        <v>316</v>
      </c>
      <c r="B187" s="63" t="s">
        <v>317</v>
      </c>
      <c r="C187" s="36">
        <v>4301011450</v>
      </c>
      <c r="D187" s="599">
        <v>4680115881402</v>
      </c>
      <c r="E187" s="599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01"/>
      <c r="R187" s="601"/>
      <c r="S187" s="601"/>
      <c r="T187" s="602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>
      <c r="A188" s="63" t="s">
        <v>319</v>
      </c>
      <c r="B188" s="63" t="s">
        <v>320</v>
      </c>
      <c r="C188" s="36">
        <v>4301011768</v>
      </c>
      <c r="D188" s="599">
        <v>4680115881396</v>
      </c>
      <c r="E188" s="599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01"/>
      <c r="R188" s="601"/>
      <c r="S188" s="601"/>
      <c r="T188" s="602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596"/>
      <c r="P189" s="593" t="s">
        <v>40</v>
      </c>
      <c r="Q189" s="594"/>
      <c r="R189" s="594"/>
      <c r="S189" s="594"/>
      <c r="T189" s="594"/>
      <c r="U189" s="594"/>
      <c r="V189" s="595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6"/>
      <c r="P190" s="593" t="s">
        <v>40</v>
      </c>
      <c r="Q190" s="594"/>
      <c r="R190" s="594"/>
      <c r="S190" s="594"/>
      <c r="T190" s="594"/>
      <c r="U190" s="594"/>
      <c r="V190" s="595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>
      <c r="A191" s="598" t="s">
        <v>150</v>
      </c>
      <c r="B191" s="598"/>
      <c r="C191" s="598"/>
      <c r="D191" s="598"/>
      <c r="E191" s="598"/>
      <c r="F191" s="598"/>
      <c r="G191" s="598"/>
      <c r="H191" s="598"/>
      <c r="I191" s="598"/>
      <c r="J191" s="598"/>
      <c r="K191" s="598"/>
      <c r="L191" s="598"/>
      <c r="M191" s="598"/>
      <c r="N191" s="598"/>
      <c r="O191" s="598"/>
      <c r="P191" s="598"/>
      <c r="Q191" s="598"/>
      <c r="R191" s="598"/>
      <c r="S191" s="598"/>
      <c r="T191" s="598"/>
      <c r="U191" s="598"/>
      <c r="V191" s="598"/>
      <c r="W191" s="598"/>
      <c r="X191" s="598"/>
      <c r="Y191" s="598"/>
      <c r="Z191" s="598"/>
      <c r="AA191" s="66"/>
      <c r="AB191" s="66"/>
      <c r="AC191" s="80"/>
    </row>
    <row r="192" spans="1:68" ht="16.5" customHeight="1">
      <c r="A192" s="63" t="s">
        <v>321</v>
      </c>
      <c r="B192" s="63" t="s">
        <v>322</v>
      </c>
      <c r="C192" s="36">
        <v>4301020262</v>
      </c>
      <c r="D192" s="599">
        <v>4680115882935</v>
      </c>
      <c r="E192" s="599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01"/>
      <c r="R192" s="601"/>
      <c r="S192" s="601"/>
      <c r="T192" s="602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>
      <c r="A193" s="63" t="s">
        <v>324</v>
      </c>
      <c r="B193" s="63" t="s">
        <v>325</v>
      </c>
      <c r="C193" s="36">
        <v>4301020220</v>
      </c>
      <c r="D193" s="599">
        <v>4680115880764</v>
      </c>
      <c r="E193" s="599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01"/>
      <c r="R193" s="601"/>
      <c r="S193" s="601"/>
      <c r="T193" s="602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596"/>
      <c r="P194" s="593" t="s">
        <v>40</v>
      </c>
      <c r="Q194" s="594"/>
      <c r="R194" s="594"/>
      <c r="S194" s="594"/>
      <c r="T194" s="594"/>
      <c r="U194" s="594"/>
      <c r="V194" s="595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6"/>
      <c r="P195" s="593" t="s">
        <v>40</v>
      </c>
      <c r="Q195" s="594"/>
      <c r="R195" s="594"/>
      <c r="S195" s="594"/>
      <c r="T195" s="594"/>
      <c r="U195" s="594"/>
      <c r="V195" s="595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>
      <c r="A196" s="598" t="s">
        <v>78</v>
      </c>
      <c r="B196" s="598"/>
      <c r="C196" s="598"/>
      <c r="D196" s="598"/>
      <c r="E196" s="598"/>
      <c r="F196" s="598"/>
      <c r="G196" s="598"/>
      <c r="H196" s="598"/>
      <c r="I196" s="598"/>
      <c r="J196" s="598"/>
      <c r="K196" s="598"/>
      <c r="L196" s="598"/>
      <c r="M196" s="598"/>
      <c r="N196" s="598"/>
      <c r="O196" s="598"/>
      <c r="P196" s="598"/>
      <c r="Q196" s="598"/>
      <c r="R196" s="598"/>
      <c r="S196" s="598"/>
      <c r="T196" s="598"/>
      <c r="U196" s="598"/>
      <c r="V196" s="598"/>
      <c r="W196" s="598"/>
      <c r="X196" s="598"/>
      <c r="Y196" s="598"/>
      <c r="Z196" s="598"/>
      <c r="AA196" s="66"/>
      <c r="AB196" s="66"/>
      <c r="AC196" s="80"/>
    </row>
    <row r="197" spans="1:68" ht="27" customHeight="1">
      <c r="A197" s="63" t="s">
        <v>326</v>
      </c>
      <c r="B197" s="63" t="s">
        <v>327</v>
      </c>
      <c r="C197" s="36">
        <v>4301031224</v>
      </c>
      <c r="D197" s="599">
        <v>4680115882683</v>
      </c>
      <c r="E197" s="59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01"/>
      <c r="R197" s="601"/>
      <c r="S197" s="601"/>
      <c r="T197" s="60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>
      <c r="A198" s="63" t="s">
        <v>329</v>
      </c>
      <c r="B198" s="63" t="s">
        <v>330</v>
      </c>
      <c r="C198" s="36">
        <v>4301031230</v>
      </c>
      <c r="D198" s="599">
        <v>4680115882690</v>
      </c>
      <c r="E198" s="59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01"/>
      <c r="R198" s="601"/>
      <c r="S198" s="601"/>
      <c r="T198" s="60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>
      <c r="A199" s="63" t="s">
        <v>332</v>
      </c>
      <c r="B199" s="63" t="s">
        <v>333</v>
      </c>
      <c r="C199" s="36">
        <v>4301031220</v>
      </c>
      <c r="D199" s="599">
        <v>4680115882669</v>
      </c>
      <c r="E199" s="599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01"/>
      <c r="R199" s="601"/>
      <c r="S199" s="601"/>
      <c r="T199" s="60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>
      <c r="A200" s="63" t="s">
        <v>335</v>
      </c>
      <c r="B200" s="63" t="s">
        <v>336</v>
      </c>
      <c r="C200" s="36">
        <v>4301031221</v>
      </c>
      <c r="D200" s="599">
        <v>4680115882676</v>
      </c>
      <c r="E200" s="599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01"/>
      <c r="R200" s="601"/>
      <c r="S200" s="601"/>
      <c r="T200" s="60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>
      <c r="A201" s="63" t="s">
        <v>338</v>
      </c>
      <c r="B201" s="63" t="s">
        <v>339</v>
      </c>
      <c r="C201" s="36">
        <v>4301031223</v>
      </c>
      <c r="D201" s="599">
        <v>4680115884014</v>
      </c>
      <c r="E201" s="599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01"/>
      <c r="R201" s="601"/>
      <c r="S201" s="601"/>
      <c r="T201" s="60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>
      <c r="A202" s="63" t="s">
        <v>340</v>
      </c>
      <c r="B202" s="63" t="s">
        <v>341</v>
      </c>
      <c r="C202" s="36">
        <v>4301031222</v>
      </c>
      <c r="D202" s="599">
        <v>4680115884007</v>
      </c>
      <c r="E202" s="59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01"/>
      <c r="R202" s="601"/>
      <c r="S202" s="601"/>
      <c r="T202" s="60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>
      <c r="A203" s="63" t="s">
        <v>342</v>
      </c>
      <c r="B203" s="63" t="s">
        <v>343</v>
      </c>
      <c r="C203" s="36">
        <v>4301031229</v>
      </c>
      <c r="D203" s="599">
        <v>4680115884038</v>
      </c>
      <c r="E203" s="599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01"/>
      <c r="R203" s="601"/>
      <c r="S203" s="601"/>
      <c r="T203" s="602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>
      <c r="A204" s="63" t="s">
        <v>344</v>
      </c>
      <c r="B204" s="63" t="s">
        <v>345</v>
      </c>
      <c r="C204" s="36">
        <v>4301031225</v>
      </c>
      <c r="D204" s="599">
        <v>4680115884021</v>
      </c>
      <c r="E204" s="599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01"/>
      <c r="R204" s="601"/>
      <c r="S204" s="601"/>
      <c r="T204" s="60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596"/>
      <c r="P205" s="593" t="s">
        <v>40</v>
      </c>
      <c r="Q205" s="594"/>
      <c r="R205" s="594"/>
      <c r="S205" s="594"/>
      <c r="T205" s="594"/>
      <c r="U205" s="594"/>
      <c r="V205" s="595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6"/>
      <c r="P206" s="593" t="s">
        <v>40</v>
      </c>
      <c r="Q206" s="594"/>
      <c r="R206" s="594"/>
      <c r="S206" s="594"/>
      <c r="T206" s="594"/>
      <c r="U206" s="594"/>
      <c r="V206" s="595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>
      <c r="A207" s="598" t="s">
        <v>85</v>
      </c>
      <c r="B207" s="598"/>
      <c r="C207" s="598"/>
      <c r="D207" s="598"/>
      <c r="E207" s="598"/>
      <c r="F207" s="598"/>
      <c r="G207" s="598"/>
      <c r="H207" s="598"/>
      <c r="I207" s="598"/>
      <c r="J207" s="598"/>
      <c r="K207" s="598"/>
      <c r="L207" s="598"/>
      <c r="M207" s="598"/>
      <c r="N207" s="598"/>
      <c r="O207" s="598"/>
      <c r="P207" s="598"/>
      <c r="Q207" s="598"/>
      <c r="R207" s="598"/>
      <c r="S207" s="598"/>
      <c r="T207" s="598"/>
      <c r="U207" s="598"/>
      <c r="V207" s="598"/>
      <c r="W207" s="598"/>
      <c r="X207" s="598"/>
      <c r="Y207" s="598"/>
      <c r="Z207" s="598"/>
      <c r="AA207" s="66"/>
      <c r="AB207" s="66"/>
      <c r="AC207" s="80"/>
    </row>
    <row r="208" spans="1:68" ht="27" customHeight="1">
      <c r="A208" s="63" t="s">
        <v>346</v>
      </c>
      <c r="B208" s="63" t="s">
        <v>347</v>
      </c>
      <c r="C208" s="36">
        <v>4301051408</v>
      </c>
      <c r="D208" s="599">
        <v>4680115881594</v>
      </c>
      <c r="E208" s="599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01"/>
      <c r="R208" s="601"/>
      <c r="S208" s="601"/>
      <c r="T208" s="60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>
      <c r="A209" s="63" t="s">
        <v>349</v>
      </c>
      <c r="B209" s="63" t="s">
        <v>350</v>
      </c>
      <c r="C209" s="36">
        <v>4301051411</v>
      </c>
      <c r="D209" s="599">
        <v>4680115881617</v>
      </c>
      <c r="E209" s="599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01"/>
      <c r="R209" s="601"/>
      <c r="S209" s="601"/>
      <c r="T209" s="60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>
      <c r="A210" s="63" t="s">
        <v>352</v>
      </c>
      <c r="B210" s="63" t="s">
        <v>353</v>
      </c>
      <c r="C210" s="36">
        <v>4301051656</v>
      </c>
      <c r="D210" s="599">
        <v>4680115880573</v>
      </c>
      <c r="E210" s="599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01"/>
      <c r="R210" s="601"/>
      <c r="S210" s="601"/>
      <c r="T210" s="60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>
      <c r="A211" s="63" t="s">
        <v>355</v>
      </c>
      <c r="B211" s="63" t="s">
        <v>356</v>
      </c>
      <c r="C211" s="36">
        <v>4301051407</v>
      </c>
      <c r="D211" s="599">
        <v>4680115882195</v>
      </c>
      <c r="E211" s="599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01"/>
      <c r="R211" s="601"/>
      <c r="S211" s="601"/>
      <c r="T211" s="60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>
      <c r="A212" s="63" t="s">
        <v>357</v>
      </c>
      <c r="B212" s="63" t="s">
        <v>358</v>
      </c>
      <c r="C212" s="36">
        <v>4301051752</v>
      </c>
      <c r="D212" s="599">
        <v>4680115882607</v>
      </c>
      <c r="E212" s="599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01"/>
      <c r="R212" s="601"/>
      <c r="S212" s="601"/>
      <c r="T212" s="60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>
      <c r="A213" s="63" t="s">
        <v>360</v>
      </c>
      <c r="B213" s="63" t="s">
        <v>361</v>
      </c>
      <c r="C213" s="36">
        <v>4301051666</v>
      </c>
      <c r="D213" s="599">
        <v>4680115880092</v>
      </c>
      <c r="E213" s="59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01"/>
      <c r="R213" s="601"/>
      <c r="S213" s="601"/>
      <c r="T213" s="60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>
      <c r="A214" s="63" t="s">
        <v>362</v>
      </c>
      <c r="B214" s="63" t="s">
        <v>363</v>
      </c>
      <c r="C214" s="36">
        <v>4301051668</v>
      </c>
      <c r="D214" s="599">
        <v>4680115880221</v>
      </c>
      <c r="E214" s="599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01"/>
      <c r="R214" s="601"/>
      <c r="S214" s="601"/>
      <c r="T214" s="60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>
      <c r="A215" s="63" t="s">
        <v>364</v>
      </c>
      <c r="B215" s="63" t="s">
        <v>365</v>
      </c>
      <c r="C215" s="36">
        <v>4301051945</v>
      </c>
      <c r="D215" s="599">
        <v>4680115880504</v>
      </c>
      <c r="E215" s="599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01"/>
      <c r="R215" s="601"/>
      <c r="S215" s="601"/>
      <c r="T215" s="60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>
      <c r="A216" s="63" t="s">
        <v>367</v>
      </c>
      <c r="B216" s="63" t="s">
        <v>368</v>
      </c>
      <c r="C216" s="36">
        <v>4301051410</v>
      </c>
      <c r="D216" s="599">
        <v>4680115882164</v>
      </c>
      <c r="E216" s="599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01"/>
      <c r="R216" s="601"/>
      <c r="S216" s="601"/>
      <c r="T216" s="602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596"/>
      <c r="P217" s="593" t="s">
        <v>40</v>
      </c>
      <c r="Q217" s="594"/>
      <c r="R217" s="594"/>
      <c r="S217" s="594"/>
      <c r="T217" s="594"/>
      <c r="U217" s="594"/>
      <c r="V217" s="595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6"/>
      <c r="P218" s="593" t="s">
        <v>40</v>
      </c>
      <c r="Q218" s="594"/>
      <c r="R218" s="594"/>
      <c r="S218" s="594"/>
      <c r="T218" s="594"/>
      <c r="U218" s="594"/>
      <c r="V218" s="595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>
      <c r="A219" s="598" t="s">
        <v>185</v>
      </c>
      <c r="B219" s="598"/>
      <c r="C219" s="598"/>
      <c r="D219" s="598"/>
      <c r="E219" s="598"/>
      <c r="F219" s="598"/>
      <c r="G219" s="598"/>
      <c r="H219" s="598"/>
      <c r="I219" s="598"/>
      <c r="J219" s="598"/>
      <c r="K219" s="598"/>
      <c r="L219" s="598"/>
      <c r="M219" s="598"/>
      <c r="N219" s="598"/>
      <c r="O219" s="598"/>
      <c r="P219" s="598"/>
      <c r="Q219" s="598"/>
      <c r="R219" s="598"/>
      <c r="S219" s="598"/>
      <c r="T219" s="598"/>
      <c r="U219" s="598"/>
      <c r="V219" s="598"/>
      <c r="W219" s="598"/>
      <c r="X219" s="598"/>
      <c r="Y219" s="598"/>
      <c r="Z219" s="598"/>
      <c r="AA219" s="66"/>
      <c r="AB219" s="66"/>
      <c r="AC219" s="80"/>
    </row>
    <row r="220" spans="1:68" ht="27" customHeight="1">
      <c r="A220" s="63" t="s">
        <v>370</v>
      </c>
      <c r="B220" s="63" t="s">
        <v>371</v>
      </c>
      <c r="C220" s="36">
        <v>4301060463</v>
      </c>
      <c r="D220" s="599">
        <v>4680115880818</v>
      </c>
      <c r="E220" s="599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01"/>
      <c r="R220" s="601"/>
      <c r="S220" s="601"/>
      <c r="T220" s="602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>
      <c r="A221" s="63" t="s">
        <v>373</v>
      </c>
      <c r="B221" s="63" t="s">
        <v>374</v>
      </c>
      <c r="C221" s="36">
        <v>4301060389</v>
      </c>
      <c r="D221" s="599">
        <v>4680115880801</v>
      </c>
      <c r="E221" s="599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01"/>
      <c r="R221" s="601"/>
      <c r="S221" s="601"/>
      <c r="T221" s="602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596"/>
      <c r="P222" s="593" t="s">
        <v>40</v>
      </c>
      <c r="Q222" s="594"/>
      <c r="R222" s="594"/>
      <c r="S222" s="594"/>
      <c r="T222" s="594"/>
      <c r="U222" s="594"/>
      <c r="V222" s="595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6"/>
      <c r="P223" s="593" t="s">
        <v>40</v>
      </c>
      <c r="Q223" s="594"/>
      <c r="R223" s="594"/>
      <c r="S223" s="594"/>
      <c r="T223" s="594"/>
      <c r="U223" s="594"/>
      <c r="V223" s="595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>
      <c r="A224" s="597" t="s">
        <v>376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65"/>
      <c r="AB224" s="65"/>
      <c r="AC224" s="79"/>
    </row>
    <row r="225" spans="1:68" ht="14.25" customHeight="1">
      <c r="A225" s="598" t="s">
        <v>114</v>
      </c>
      <c r="B225" s="598"/>
      <c r="C225" s="598"/>
      <c r="D225" s="598"/>
      <c r="E225" s="598"/>
      <c r="F225" s="598"/>
      <c r="G225" s="598"/>
      <c r="H225" s="598"/>
      <c r="I225" s="598"/>
      <c r="J225" s="598"/>
      <c r="K225" s="598"/>
      <c r="L225" s="598"/>
      <c r="M225" s="598"/>
      <c r="N225" s="598"/>
      <c r="O225" s="598"/>
      <c r="P225" s="598"/>
      <c r="Q225" s="598"/>
      <c r="R225" s="598"/>
      <c r="S225" s="598"/>
      <c r="T225" s="598"/>
      <c r="U225" s="598"/>
      <c r="V225" s="598"/>
      <c r="W225" s="598"/>
      <c r="X225" s="598"/>
      <c r="Y225" s="598"/>
      <c r="Z225" s="598"/>
      <c r="AA225" s="66"/>
      <c r="AB225" s="66"/>
      <c r="AC225" s="80"/>
    </row>
    <row r="226" spans="1:68" ht="27" customHeight="1">
      <c r="A226" s="63" t="s">
        <v>377</v>
      </c>
      <c r="B226" s="63" t="s">
        <v>378</v>
      </c>
      <c r="C226" s="36">
        <v>4301011826</v>
      </c>
      <c r="D226" s="599">
        <v>4680115884137</v>
      </c>
      <c r="E226" s="59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01"/>
      <c r="R226" s="601"/>
      <c r="S226" s="601"/>
      <c r="T226" s="60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>
      <c r="A227" s="63" t="s">
        <v>380</v>
      </c>
      <c r="B227" s="63" t="s">
        <v>381</v>
      </c>
      <c r="C227" s="36">
        <v>4301011724</v>
      </c>
      <c r="D227" s="599">
        <v>4680115884236</v>
      </c>
      <c r="E227" s="599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01"/>
      <c r="R227" s="601"/>
      <c r="S227" s="601"/>
      <c r="T227" s="60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>
      <c r="A228" s="63" t="s">
        <v>383</v>
      </c>
      <c r="B228" s="63" t="s">
        <v>384</v>
      </c>
      <c r="C228" s="36">
        <v>4301011721</v>
      </c>
      <c r="D228" s="599">
        <v>4680115884175</v>
      </c>
      <c r="E228" s="599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4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01"/>
      <c r="R228" s="601"/>
      <c r="S228" s="601"/>
      <c r="T228" s="60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>
      <c r="A229" s="63" t="s">
        <v>386</v>
      </c>
      <c r="B229" s="63" t="s">
        <v>387</v>
      </c>
      <c r="C229" s="36">
        <v>4301011824</v>
      </c>
      <c r="D229" s="599">
        <v>4680115884144</v>
      </c>
      <c r="E229" s="599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01"/>
      <c r="R229" s="601"/>
      <c r="S229" s="601"/>
      <c r="T229" s="60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>
      <c r="A230" s="63" t="s">
        <v>388</v>
      </c>
      <c r="B230" s="63" t="s">
        <v>389</v>
      </c>
      <c r="C230" s="36">
        <v>4301012149</v>
      </c>
      <c r="D230" s="599">
        <v>4680115886551</v>
      </c>
      <c r="E230" s="59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01"/>
      <c r="R230" s="601"/>
      <c r="S230" s="601"/>
      <c r="T230" s="60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>
      <c r="A231" s="63" t="s">
        <v>391</v>
      </c>
      <c r="B231" s="63" t="s">
        <v>392</v>
      </c>
      <c r="C231" s="36">
        <v>4301011726</v>
      </c>
      <c r="D231" s="599">
        <v>4680115884182</v>
      </c>
      <c r="E231" s="599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01"/>
      <c r="R231" s="601"/>
      <c r="S231" s="601"/>
      <c r="T231" s="60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>
      <c r="A232" s="63" t="s">
        <v>393</v>
      </c>
      <c r="B232" s="63" t="s">
        <v>394</v>
      </c>
      <c r="C232" s="36">
        <v>4301011722</v>
      </c>
      <c r="D232" s="599">
        <v>4680115884205</v>
      </c>
      <c r="E232" s="599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01"/>
      <c r="R232" s="601"/>
      <c r="S232" s="601"/>
      <c r="T232" s="602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596"/>
      <c r="P233" s="593" t="s">
        <v>40</v>
      </c>
      <c r="Q233" s="594"/>
      <c r="R233" s="594"/>
      <c r="S233" s="594"/>
      <c r="T233" s="594"/>
      <c r="U233" s="594"/>
      <c r="V233" s="595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6"/>
      <c r="P234" s="593" t="s">
        <v>40</v>
      </c>
      <c r="Q234" s="594"/>
      <c r="R234" s="594"/>
      <c r="S234" s="594"/>
      <c r="T234" s="594"/>
      <c r="U234" s="594"/>
      <c r="V234" s="595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>
      <c r="A235" s="598" t="s">
        <v>150</v>
      </c>
      <c r="B235" s="598"/>
      <c r="C235" s="598"/>
      <c r="D235" s="598"/>
      <c r="E235" s="598"/>
      <c r="F235" s="598"/>
      <c r="G235" s="598"/>
      <c r="H235" s="598"/>
      <c r="I235" s="598"/>
      <c r="J235" s="598"/>
      <c r="K235" s="598"/>
      <c r="L235" s="598"/>
      <c r="M235" s="598"/>
      <c r="N235" s="598"/>
      <c r="O235" s="598"/>
      <c r="P235" s="598"/>
      <c r="Q235" s="598"/>
      <c r="R235" s="598"/>
      <c r="S235" s="598"/>
      <c r="T235" s="598"/>
      <c r="U235" s="598"/>
      <c r="V235" s="598"/>
      <c r="W235" s="598"/>
      <c r="X235" s="598"/>
      <c r="Y235" s="598"/>
      <c r="Z235" s="598"/>
      <c r="AA235" s="66"/>
      <c r="AB235" s="66"/>
      <c r="AC235" s="80"/>
    </row>
    <row r="236" spans="1:68" ht="27" customHeight="1">
      <c r="A236" s="63" t="s">
        <v>395</v>
      </c>
      <c r="B236" s="63" t="s">
        <v>396</v>
      </c>
      <c r="C236" s="36">
        <v>4301020340</v>
      </c>
      <c r="D236" s="599">
        <v>4680115885721</v>
      </c>
      <c r="E236" s="599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01"/>
      <c r="R236" s="601"/>
      <c r="S236" s="601"/>
      <c r="T236" s="602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>
      <c r="A237" s="63" t="s">
        <v>395</v>
      </c>
      <c r="B237" s="63" t="s">
        <v>398</v>
      </c>
      <c r="C237" s="36">
        <v>4301020377</v>
      </c>
      <c r="D237" s="599">
        <v>4680115885981</v>
      </c>
      <c r="E237" s="599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01"/>
      <c r="R237" s="601"/>
      <c r="S237" s="601"/>
      <c r="T237" s="602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596"/>
      <c r="P238" s="593" t="s">
        <v>40</v>
      </c>
      <c r="Q238" s="594"/>
      <c r="R238" s="594"/>
      <c r="S238" s="594"/>
      <c r="T238" s="594"/>
      <c r="U238" s="594"/>
      <c r="V238" s="595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6"/>
      <c r="P239" s="593" t="s">
        <v>40</v>
      </c>
      <c r="Q239" s="594"/>
      <c r="R239" s="594"/>
      <c r="S239" s="594"/>
      <c r="T239" s="594"/>
      <c r="U239" s="594"/>
      <c r="V239" s="595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>
      <c r="A240" s="598" t="s">
        <v>399</v>
      </c>
      <c r="B240" s="598"/>
      <c r="C240" s="598"/>
      <c r="D240" s="598"/>
      <c r="E240" s="598"/>
      <c r="F240" s="598"/>
      <c r="G240" s="598"/>
      <c r="H240" s="598"/>
      <c r="I240" s="598"/>
      <c r="J240" s="598"/>
      <c r="K240" s="598"/>
      <c r="L240" s="598"/>
      <c r="M240" s="598"/>
      <c r="N240" s="598"/>
      <c r="O240" s="598"/>
      <c r="P240" s="598"/>
      <c r="Q240" s="598"/>
      <c r="R240" s="598"/>
      <c r="S240" s="598"/>
      <c r="T240" s="598"/>
      <c r="U240" s="598"/>
      <c r="V240" s="598"/>
      <c r="W240" s="598"/>
      <c r="X240" s="598"/>
      <c r="Y240" s="598"/>
      <c r="Z240" s="598"/>
      <c r="AA240" s="66"/>
      <c r="AB240" s="66"/>
      <c r="AC240" s="80"/>
    </row>
    <row r="241" spans="1:68" ht="27" customHeight="1">
      <c r="A241" s="63" t="s">
        <v>400</v>
      </c>
      <c r="B241" s="63" t="s">
        <v>401</v>
      </c>
      <c r="C241" s="36">
        <v>4301040362</v>
      </c>
      <c r="D241" s="599">
        <v>4680115886803</v>
      </c>
      <c r="E241" s="599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37" t="s">
        <v>402</v>
      </c>
      <c r="Q241" s="601"/>
      <c r="R241" s="601"/>
      <c r="S241" s="601"/>
      <c r="T241" s="602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>
      <c r="A242" s="63" t="s">
        <v>400</v>
      </c>
      <c r="B242" s="63" t="s">
        <v>404</v>
      </c>
      <c r="C242" s="36">
        <v>4301040361</v>
      </c>
      <c r="D242" s="599">
        <v>4680115886803</v>
      </c>
      <c r="E242" s="599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3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01"/>
      <c r="R242" s="601"/>
      <c r="S242" s="601"/>
      <c r="T242" s="60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>
      <c r="A243" s="590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6"/>
      <c r="P243" s="593" t="s">
        <v>40</v>
      </c>
      <c r="Q243" s="594"/>
      <c r="R243" s="594"/>
      <c r="S243" s="594"/>
      <c r="T243" s="594"/>
      <c r="U243" s="594"/>
      <c r="V243" s="595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596"/>
      <c r="P244" s="593" t="s">
        <v>40</v>
      </c>
      <c r="Q244" s="594"/>
      <c r="R244" s="594"/>
      <c r="S244" s="594"/>
      <c r="T244" s="594"/>
      <c r="U244" s="594"/>
      <c r="V244" s="595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>
      <c r="A245" s="598" t="s">
        <v>405</v>
      </c>
      <c r="B245" s="598"/>
      <c r="C245" s="598"/>
      <c r="D245" s="598"/>
      <c r="E245" s="598"/>
      <c r="F245" s="598"/>
      <c r="G245" s="598"/>
      <c r="H245" s="598"/>
      <c r="I245" s="598"/>
      <c r="J245" s="598"/>
      <c r="K245" s="598"/>
      <c r="L245" s="598"/>
      <c r="M245" s="598"/>
      <c r="N245" s="598"/>
      <c r="O245" s="598"/>
      <c r="P245" s="598"/>
      <c r="Q245" s="598"/>
      <c r="R245" s="598"/>
      <c r="S245" s="598"/>
      <c r="T245" s="598"/>
      <c r="U245" s="598"/>
      <c r="V245" s="598"/>
      <c r="W245" s="598"/>
      <c r="X245" s="598"/>
      <c r="Y245" s="598"/>
      <c r="Z245" s="598"/>
      <c r="AA245" s="66"/>
      <c r="AB245" s="66"/>
      <c r="AC245" s="80"/>
    </row>
    <row r="246" spans="1:68" ht="27" customHeight="1">
      <c r="A246" s="63" t="s">
        <v>406</v>
      </c>
      <c r="B246" s="63" t="s">
        <v>407</v>
      </c>
      <c r="C246" s="36">
        <v>4301041004</v>
      </c>
      <c r="D246" s="599">
        <v>4680115886704</v>
      </c>
      <c r="E246" s="59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01"/>
      <c r="R246" s="601"/>
      <c r="S246" s="601"/>
      <c r="T246" s="602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>
      <c r="A247" s="63" t="s">
        <v>409</v>
      </c>
      <c r="B247" s="63" t="s">
        <v>410</v>
      </c>
      <c r="C247" s="36">
        <v>4301041008</v>
      </c>
      <c r="D247" s="599">
        <v>4680115886681</v>
      </c>
      <c r="E247" s="599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32" t="s">
        <v>411</v>
      </c>
      <c r="Q247" s="601"/>
      <c r="R247" s="601"/>
      <c r="S247" s="601"/>
      <c r="T247" s="602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>
      <c r="A248" s="63" t="s">
        <v>409</v>
      </c>
      <c r="B248" s="63" t="s">
        <v>412</v>
      </c>
      <c r="C248" s="36">
        <v>4301041003</v>
      </c>
      <c r="D248" s="599">
        <v>4680115886681</v>
      </c>
      <c r="E248" s="599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33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01"/>
      <c r="R248" s="601"/>
      <c r="S248" s="601"/>
      <c r="T248" s="602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>
      <c r="A249" s="63" t="s">
        <v>413</v>
      </c>
      <c r="B249" s="63" t="s">
        <v>414</v>
      </c>
      <c r="C249" s="36">
        <v>4301041007</v>
      </c>
      <c r="D249" s="599">
        <v>4680115886735</v>
      </c>
      <c r="E249" s="599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3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01"/>
      <c r="R249" s="601"/>
      <c r="S249" s="601"/>
      <c r="T249" s="602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>
      <c r="A250" s="63" t="s">
        <v>415</v>
      </c>
      <c r="B250" s="63" t="s">
        <v>416</v>
      </c>
      <c r="C250" s="36">
        <v>4301041006</v>
      </c>
      <c r="D250" s="599">
        <v>4680115886728</v>
      </c>
      <c r="E250" s="599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3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01"/>
      <c r="R250" s="601"/>
      <c r="S250" s="601"/>
      <c r="T250" s="602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>
      <c r="A251" s="63" t="s">
        <v>417</v>
      </c>
      <c r="B251" s="63" t="s">
        <v>418</v>
      </c>
      <c r="C251" s="36">
        <v>4301041005</v>
      </c>
      <c r="D251" s="599">
        <v>4680115886711</v>
      </c>
      <c r="E251" s="599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3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01"/>
      <c r="R251" s="601"/>
      <c r="S251" s="601"/>
      <c r="T251" s="602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>
      <c r="A252" s="590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6"/>
      <c r="P252" s="593" t="s">
        <v>40</v>
      </c>
      <c r="Q252" s="594"/>
      <c r="R252" s="594"/>
      <c r="S252" s="594"/>
      <c r="T252" s="594"/>
      <c r="U252" s="594"/>
      <c r="V252" s="595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6"/>
      <c r="P253" s="593" t="s">
        <v>40</v>
      </c>
      <c r="Q253" s="594"/>
      <c r="R253" s="594"/>
      <c r="S253" s="594"/>
      <c r="T253" s="594"/>
      <c r="U253" s="594"/>
      <c r="V253" s="595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>
      <c r="A254" s="597" t="s">
        <v>419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65"/>
      <c r="AB254" s="65"/>
      <c r="AC254" s="79"/>
    </row>
    <row r="255" spans="1:68" ht="14.25" customHeight="1">
      <c r="A255" s="598" t="s">
        <v>114</v>
      </c>
      <c r="B255" s="598"/>
      <c r="C255" s="598"/>
      <c r="D255" s="598"/>
      <c r="E255" s="598"/>
      <c r="F255" s="598"/>
      <c r="G255" s="598"/>
      <c r="H255" s="598"/>
      <c r="I255" s="598"/>
      <c r="J255" s="598"/>
      <c r="K255" s="598"/>
      <c r="L255" s="598"/>
      <c r="M255" s="598"/>
      <c r="N255" s="598"/>
      <c r="O255" s="598"/>
      <c r="P255" s="598"/>
      <c r="Q255" s="598"/>
      <c r="R255" s="598"/>
      <c r="S255" s="598"/>
      <c r="T255" s="598"/>
      <c r="U255" s="598"/>
      <c r="V255" s="598"/>
      <c r="W255" s="598"/>
      <c r="X255" s="598"/>
      <c r="Y255" s="598"/>
      <c r="Z255" s="598"/>
      <c r="AA255" s="66"/>
      <c r="AB255" s="66"/>
      <c r="AC255" s="80"/>
    </row>
    <row r="256" spans="1:68" ht="27" customHeight="1">
      <c r="A256" s="63" t="s">
        <v>420</v>
      </c>
      <c r="B256" s="63" t="s">
        <v>421</v>
      </c>
      <c r="C256" s="36">
        <v>4301011855</v>
      </c>
      <c r="D256" s="599">
        <v>4680115885837</v>
      </c>
      <c r="E256" s="599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01"/>
      <c r="R256" s="601"/>
      <c r="S256" s="601"/>
      <c r="T256" s="602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>
      <c r="A257" s="63" t="s">
        <v>423</v>
      </c>
      <c r="B257" s="63" t="s">
        <v>424</v>
      </c>
      <c r="C257" s="36">
        <v>4301011850</v>
      </c>
      <c r="D257" s="599">
        <v>4680115885806</v>
      </c>
      <c r="E257" s="599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01"/>
      <c r="R257" s="601"/>
      <c r="S257" s="601"/>
      <c r="T257" s="602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>
      <c r="A258" s="63" t="s">
        <v>426</v>
      </c>
      <c r="B258" s="63" t="s">
        <v>427</v>
      </c>
      <c r="C258" s="36">
        <v>4301011853</v>
      </c>
      <c r="D258" s="599">
        <v>4680115885851</v>
      </c>
      <c r="E258" s="599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2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01"/>
      <c r="R258" s="601"/>
      <c r="S258" s="601"/>
      <c r="T258" s="602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429</v>
      </c>
      <c r="B259" s="63" t="s">
        <v>430</v>
      </c>
      <c r="C259" s="36">
        <v>4301011852</v>
      </c>
      <c r="D259" s="599">
        <v>4680115885844</v>
      </c>
      <c r="E259" s="599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01"/>
      <c r="R259" s="601"/>
      <c r="S259" s="601"/>
      <c r="T259" s="602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432</v>
      </c>
      <c r="B260" s="63" t="s">
        <v>433</v>
      </c>
      <c r="C260" s="36">
        <v>4301011851</v>
      </c>
      <c r="D260" s="599">
        <v>4680115885820</v>
      </c>
      <c r="E260" s="599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2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01"/>
      <c r="R260" s="601"/>
      <c r="S260" s="601"/>
      <c r="T260" s="60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>
      <c r="A261" s="590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6"/>
      <c r="P261" s="593" t="s">
        <v>40</v>
      </c>
      <c r="Q261" s="594"/>
      <c r="R261" s="594"/>
      <c r="S261" s="594"/>
      <c r="T261" s="594"/>
      <c r="U261" s="594"/>
      <c r="V261" s="595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6"/>
      <c r="P262" s="593" t="s">
        <v>40</v>
      </c>
      <c r="Q262" s="594"/>
      <c r="R262" s="594"/>
      <c r="S262" s="594"/>
      <c r="T262" s="594"/>
      <c r="U262" s="594"/>
      <c r="V262" s="595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>
      <c r="A263" s="597" t="s">
        <v>435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65"/>
      <c r="AB263" s="65"/>
      <c r="AC263" s="79"/>
    </row>
    <row r="264" spans="1:68" ht="14.25" customHeight="1">
      <c r="A264" s="598" t="s">
        <v>114</v>
      </c>
      <c r="B264" s="598"/>
      <c r="C264" s="598"/>
      <c r="D264" s="598"/>
      <c r="E264" s="598"/>
      <c r="F264" s="598"/>
      <c r="G264" s="598"/>
      <c r="H264" s="598"/>
      <c r="I264" s="598"/>
      <c r="J264" s="598"/>
      <c r="K264" s="598"/>
      <c r="L264" s="598"/>
      <c r="M264" s="598"/>
      <c r="N264" s="598"/>
      <c r="O264" s="598"/>
      <c r="P264" s="598"/>
      <c r="Q264" s="598"/>
      <c r="R264" s="598"/>
      <c r="S264" s="598"/>
      <c r="T264" s="598"/>
      <c r="U264" s="598"/>
      <c r="V264" s="598"/>
      <c r="W264" s="598"/>
      <c r="X264" s="598"/>
      <c r="Y264" s="598"/>
      <c r="Z264" s="598"/>
      <c r="AA264" s="66"/>
      <c r="AB264" s="66"/>
      <c r="AC264" s="80"/>
    </row>
    <row r="265" spans="1:68" ht="27" customHeight="1">
      <c r="A265" s="63" t="s">
        <v>436</v>
      </c>
      <c r="B265" s="63" t="s">
        <v>437</v>
      </c>
      <c r="C265" s="36">
        <v>4301011223</v>
      </c>
      <c r="D265" s="599">
        <v>4607091383423</v>
      </c>
      <c r="E265" s="599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01"/>
      <c r="R265" s="601"/>
      <c r="S265" s="601"/>
      <c r="T265" s="602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>
      <c r="A266" s="63" t="s">
        <v>438</v>
      </c>
      <c r="B266" s="63" t="s">
        <v>439</v>
      </c>
      <c r="C266" s="36">
        <v>4301012099</v>
      </c>
      <c r="D266" s="599">
        <v>4680115885691</v>
      </c>
      <c r="E266" s="599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01"/>
      <c r="R266" s="601"/>
      <c r="S266" s="601"/>
      <c r="T266" s="602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>
      <c r="A267" s="63" t="s">
        <v>441</v>
      </c>
      <c r="B267" s="63" t="s">
        <v>442</v>
      </c>
      <c r="C267" s="36">
        <v>4301012098</v>
      </c>
      <c r="D267" s="599">
        <v>4680115885660</v>
      </c>
      <c r="E267" s="599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01"/>
      <c r="R267" s="601"/>
      <c r="S267" s="601"/>
      <c r="T267" s="60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>
      <c r="A268" s="63" t="s">
        <v>444</v>
      </c>
      <c r="B268" s="63" t="s">
        <v>445</v>
      </c>
      <c r="C268" s="36">
        <v>4301012176</v>
      </c>
      <c r="D268" s="599">
        <v>4680115886773</v>
      </c>
      <c r="E268" s="599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26" t="s">
        <v>446</v>
      </c>
      <c r="Q268" s="601"/>
      <c r="R268" s="601"/>
      <c r="S268" s="601"/>
      <c r="T268" s="60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>
      <c r="A269" s="590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6"/>
      <c r="P269" s="593" t="s">
        <v>40</v>
      </c>
      <c r="Q269" s="594"/>
      <c r="R269" s="594"/>
      <c r="S269" s="594"/>
      <c r="T269" s="594"/>
      <c r="U269" s="594"/>
      <c r="V269" s="595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6"/>
      <c r="P270" s="593" t="s">
        <v>40</v>
      </c>
      <c r="Q270" s="594"/>
      <c r="R270" s="594"/>
      <c r="S270" s="594"/>
      <c r="T270" s="594"/>
      <c r="U270" s="594"/>
      <c r="V270" s="595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>
      <c r="A271" s="597" t="s">
        <v>448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65"/>
      <c r="AB271" s="65"/>
      <c r="AC271" s="79"/>
    </row>
    <row r="272" spans="1:68" ht="14.25" customHeight="1">
      <c r="A272" s="598" t="s">
        <v>85</v>
      </c>
      <c r="B272" s="598"/>
      <c r="C272" s="598"/>
      <c r="D272" s="598"/>
      <c r="E272" s="598"/>
      <c r="F272" s="598"/>
      <c r="G272" s="598"/>
      <c r="H272" s="598"/>
      <c r="I272" s="598"/>
      <c r="J272" s="598"/>
      <c r="K272" s="598"/>
      <c r="L272" s="598"/>
      <c r="M272" s="598"/>
      <c r="N272" s="598"/>
      <c r="O272" s="598"/>
      <c r="P272" s="598"/>
      <c r="Q272" s="598"/>
      <c r="R272" s="598"/>
      <c r="S272" s="598"/>
      <c r="T272" s="598"/>
      <c r="U272" s="598"/>
      <c r="V272" s="598"/>
      <c r="W272" s="598"/>
      <c r="X272" s="598"/>
      <c r="Y272" s="598"/>
      <c r="Z272" s="598"/>
      <c r="AA272" s="66"/>
      <c r="AB272" s="66"/>
      <c r="AC272" s="80"/>
    </row>
    <row r="273" spans="1:68" ht="27" customHeight="1">
      <c r="A273" s="63" t="s">
        <v>449</v>
      </c>
      <c r="B273" s="63" t="s">
        <v>450</v>
      </c>
      <c r="C273" s="36">
        <v>4301051893</v>
      </c>
      <c r="D273" s="599">
        <v>4680115886186</v>
      </c>
      <c r="E273" s="599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01"/>
      <c r="R273" s="601"/>
      <c r="S273" s="601"/>
      <c r="T273" s="602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>
      <c r="A274" s="63" t="s">
        <v>452</v>
      </c>
      <c r="B274" s="63" t="s">
        <v>453</v>
      </c>
      <c r="C274" s="36">
        <v>4301051795</v>
      </c>
      <c r="D274" s="599">
        <v>4680115881228</v>
      </c>
      <c r="E274" s="599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2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01"/>
      <c r="R274" s="601"/>
      <c r="S274" s="601"/>
      <c r="T274" s="602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>
      <c r="A275" s="63" t="s">
        <v>455</v>
      </c>
      <c r="B275" s="63" t="s">
        <v>456</v>
      </c>
      <c r="C275" s="36">
        <v>4301051388</v>
      </c>
      <c r="D275" s="599">
        <v>4680115881211</v>
      </c>
      <c r="E275" s="599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7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01"/>
      <c r="R275" s="601"/>
      <c r="S275" s="601"/>
      <c r="T275" s="60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590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6"/>
      <c r="P276" s="593" t="s">
        <v>40</v>
      </c>
      <c r="Q276" s="594"/>
      <c r="R276" s="594"/>
      <c r="S276" s="594"/>
      <c r="T276" s="594"/>
      <c r="U276" s="594"/>
      <c r="V276" s="595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6"/>
      <c r="P277" s="593" t="s">
        <v>40</v>
      </c>
      <c r="Q277" s="594"/>
      <c r="R277" s="594"/>
      <c r="S277" s="594"/>
      <c r="T277" s="594"/>
      <c r="U277" s="594"/>
      <c r="V277" s="595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>
      <c r="A278" s="597" t="s">
        <v>458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65"/>
      <c r="AB278" s="65"/>
      <c r="AC278" s="79"/>
    </row>
    <row r="279" spans="1:68" ht="14.25" customHeight="1">
      <c r="A279" s="598" t="s">
        <v>78</v>
      </c>
      <c r="B279" s="598"/>
      <c r="C279" s="598"/>
      <c r="D279" s="598"/>
      <c r="E279" s="598"/>
      <c r="F279" s="598"/>
      <c r="G279" s="598"/>
      <c r="H279" s="598"/>
      <c r="I279" s="598"/>
      <c r="J279" s="598"/>
      <c r="K279" s="598"/>
      <c r="L279" s="598"/>
      <c r="M279" s="598"/>
      <c r="N279" s="598"/>
      <c r="O279" s="598"/>
      <c r="P279" s="598"/>
      <c r="Q279" s="598"/>
      <c r="R279" s="598"/>
      <c r="S279" s="598"/>
      <c r="T279" s="598"/>
      <c r="U279" s="598"/>
      <c r="V279" s="598"/>
      <c r="W279" s="598"/>
      <c r="X279" s="598"/>
      <c r="Y279" s="598"/>
      <c r="Z279" s="598"/>
      <c r="AA279" s="66"/>
      <c r="AB279" s="66"/>
      <c r="AC279" s="80"/>
    </row>
    <row r="280" spans="1:68" ht="27" customHeight="1">
      <c r="A280" s="63" t="s">
        <v>459</v>
      </c>
      <c r="B280" s="63" t="s">
        <v>460</v>
      </c>
      <c r="C280" s="36">
        <v>4301031307</v>
      </c>
      <c r="D280" s="599">
        <v>4680115880344</v>
      </c>
      <c r="E280" s="599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2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01"/>
      <c r="R280" s="601"/>
      <c r="S280" s="601"/>
      <c r="T280" s="602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>
      <c r="A281" s="590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6"/>
      <c r="P281" s="593" t="s">
        <v>40</v>
      </c>
      <c r="Q281" s="594"/>
      <c r="R281" s="594"/>
      <c r="S281" s="594"/>
      <c r="T281" s="594"/>
      <c r="U281" s="594"/>
      <c r="V281" s="595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596"/>
      <c r="P282" s="593" t="s">
        <v>40</v>
      </c>
      <c r="Q282" s="594"/>
      <c r="R282" s="594"/>
      <c r="S282" s="594"/>
      <c r="T282" s="594"/>
      <c r="U282" s="594"/>
      <c r="V282" s="595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>
      <c r="A283" s="598" t="s">
        <v>85</v>
      </c>
      <c r="B283" s="598"/>
      <c r="C283" s="598"/>
      <c r="D283" s="598"/>
      <c r="E283" s="598"/>
      <c r="F283" s="598"/>
      <c r="G283" s="598"/>
      <c r="H283" s="598"/>
      <c r="I283" s="598"/>
      <c r="J283" s="598"/>
      <c r="K283" s="598"/>
      <c r="L283" s="598"/>
      <c r="M283" s="598"/>
      <c r="N283" s="598"/>
      <c r="O283" s="598"/>
      <c r="P283" s="598"/>
      <c r="Q283" s="598"/>
      <c r="R283" s="598"/>
      <c r="S283" s="598"/>
      <c r="T283" s="598"/>
      <c r="U283" s="598"/>
      <c r="V283" s="598"/>
      <c r="W283" s="598"/>
      <c r="X283" s="598"/>
      <c r="Y283" s="598"/>
      <c r="Z283" s="598"/>
      <c r="AA283" s="66"/>
      <c r="AB283" s="66"/>
      <c r="AC283" s="80"/>
    </row>
    <row r="284" spans="1:68" ht="27" customHeight="1">
      <c r="A284" s="63" t="s">
        <v>462</v>
      </c>
      <c r="B284" s="63" t="s">
        <v>463</v>
      </c>
      <c r="C284" s="36">
        <v>4301051782</v>
      </c>
      <c r="D284" s="599">
        <v>4680115884618</v>
      </c>
      <c r="E284" s="599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01"/>
      <c r="R284" s="601"/>
      <c r="S284" s="601"/>
      <c r="T284" s="60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590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6"/>
      <c r="P285" s="593" t="s">
        <v>40</v>
      </c>
      <c r="Q285" s="594"/>
      <c r="R285" s="594"/>
      <c r="S285" s="594"/>
      <c r="T285" s="594"/>
      <c r="U285" s="594"/>
      <c r="V285" s="59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6"/>
      <c r="P286" s="593" t="s">
        <v>40</v>
      </c>
      <c r="Q286" s="594"/>
      <c r="R286" s="594"/>
      <c r="S286" s="594"/>
      <c r="T286" s="594"/>
      <c r="U286" s="594"/>
      <c r="V286" s="59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597" t="s">
        <v>465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65"/>
      <c r="AB287" s="65"/>
      <c r="AC287" s="79"/>
    </row>
    <row r="288" spans="1:68" ht="14.25" customHeight="1">
      <c r="A288" s="598" t="s">
        <v>114</v>
      </c>
      <c r="B288" s="598"/>
      <c r="C288" s="598"/>
      <c r="D288" s="598"/>
      <c r="E288" s="598"/>
      <c r="F288" s="598"/>
      <c r="G288" s="598"/>
      <c r="H288" s="598"/>
      <c r="I288" s="598"/>
      <c r="J288" s="598"/>
      <c r="K288" s="598"/>
      <c r="L288" s="598"/>
      <c r="M288" s="598"/>
      <c r="N288" s="598"/>
      <c r="O288" s="598"/>
      <c r="P288" s="598"/>
      <c r="Q288" s="598"/>
      <c r="R288" s="598"/>
      <c r="S288" s="598"/>
      <c r="T288" s="598"/>
      <c r="U288" s="598"/>
      <c r="V288" s="598"/>
      <c r="W288" s="598"/>
      <c r="X288" s="598"/>
      <c r="Y288" s="598"/>
      <c r="Z288" s="598"/>
      <c r="AA288" s="66"/>
      <c r="AB288" s="66"/>
      <c r="AC288" s="80"/>
    </row>
    <row r="289" spans="1:68" ht="27" customHeight="1">
      <c r="A289" s="63" t="s">
        <v>466</v>
      </c>
      <c r="B289" s="63" t="s">
        <v>467</v>
      </c>
      <c r="C289" s="36">
        <v>4301011662</v>
      </c>
      <c r="D289" s="599">
        <v>4680115883703</v>
      </c>
      <c r="E289" s="59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1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01"/>
      <c r="R289" s="601"/>
      <c r="S289" s="601"/>
      <c r="T289" s="602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>
      <c r="A290" s="590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6"/>
      <c r="P290" s="593" t="s">
        <v>40</v>
      </c>
      <c r="Q290" s="594"/>
      <c r="R290" s="594"/>
      <c r="S290" s="594"/>
      <c r="T290" s="594"/>
      <c r="U290" s="594"/>
      <c r="V290" s="595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6"/>
      <c r="P291" s="593" t="s">
        <v>40</v>
      </c>
      <c r="Q291" s="594"/>
      <c r="R291" s="594"/>
      <c r="S291" s="594"/>
      <c r="T291" s="594"/>
      <c r="U291" s="594"/>
      <c r="V291" s="595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>
      <c r="A292" s="597" t="s">
        <v>470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65"/>
      <c r="AB292" s="65"/>
      <c r="AC292" s="79"/>
    </row>
    <row r="293" spans="1:68" ht="14.25" customHeight="1">
      <c r="A293" s="598" t="s">
        <v>114</v>
      </c>
      <c r="B293" s="598"/>
      <c r="C293" s="598"/>
      <c r="D293" s="598"/>
      <c r="E293" s="598"/>
      <c r="F293" s="598"/>
      <c r="G293" s="598"/>
      <c r="H293" s="598"/>
      <c r="I293" s="598"/>
      <c r="J293" s="598"/>
      <c r="K293" s="598"/>
      <c r="L293" s="598"/>
      <c r="M293" s="598"/>
      <c r="N293" s="598"/>
      <c r="O293" s="598"/>
      <c r="P293" s="598"/>
      <c r="Q293" s="598"/>
      <c r="R293" s="598"/>
      <c r="S293" s="598"/>
      <c r="T293" s="598"/>
      <c r="U293" s="598"/>
      <c r="V293" s="598"/>
      <c r="W293" s="598"/>
      <c r="X293" s="598"/>
      <c r="Y293" s="598"/>
      <c r="Z293" s="598"/>
      <c r="AA293" s="66"/>
      <c r="AB293" s="66"/>
      <c r="AC293" s="80"/>
    </row>
    <row r="294" spans="1:68" ht="27" customHeight="1">
      <c r="A294" s="63" t="s">
        <v>471</v>
      </c>
      <c r="B294" s="63" t="s">
        <v>472</v>
      </c>
      <c r="C294" s="36">
        <v>4301012024</v>
      </c>
      <c r="D294" s="599">
        <v>4680115885615</v>
      </c>
      <c r="E294" s="599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1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01"/>
      <c r="R294" s="601"/>
      <c r="S294" s="601"/>
      <c r="T294" s="60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>
      <c r="A295" s="63" t="s">
        <v>474</v>
      </c>
      <c r="B295" s="63" t="s">
        <v>475</v>
      </c>
      <c r="C295" s="36">
        <v>4301011911</v>
      </c>
      <c r="D295" s="599">
        <v>4680115885554</v>
      </c>
      <c r="E295" s="599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01"/>
      <c r="R295" s="601"/>
      <c r="S295" s="601"/>
      <c r="T295" s="602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>
      <c r="A296" s="63" t="s">
        <v>474</v>
      </c>
      <c r="B296" s="63" t="s">
        <v>478</v>
      </c>
      <c r="C296" s="36">
        <v>4301012016</v>
      </c>
      <c r="D296" s="599">
        <v>4680115885554</v>
      </c>
      <c r="E296" s="599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7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01"/>
      <c r="R296" s="601"/>
      <c r="S296" s="601"/>
      <c r="T296" s="602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>
      <c r="A297" s="63" t="s">
        <v>480</v>
      </c>
      <c r="B297" s="63" t="s">
        <v>481</v>
      </c>
      <c r="C297" s="36">
        <v>4301011858</v>
      </c>
      <c r="D297" s="599">
        <v>4680115885646</v>
      </c>
      <c r="E297" s="599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7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01"/>
      <c r="R297" s="601"/>
      <c r="S297" s="601"/>
      <c r="T297" s="602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>
      <c r="A298" s="63" t="s">
        <v>483</v>
      </c>
      <c r="B298" s="63" t="s">
        <v>484</v>
      </c>
      <c r="C298" s="36">
        <v>4301011857</v>
      </c>
      <c r="D298" s="599">
        <v>4680115885622</v>
      </c>
      <c r="E298" s="599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7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01"/>
      <c r="R298" s="601"/>
      <c r="S298" s="601"/>
      <c r="T298" s="60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>
      <c r="A299" s="63" t="s">
        <v>485</v>
      </c>
      <c r="B299" s="63" t="s">
        <v>486</v>
      </c>
      <c r="C299" s="36">
        <v>4301011859</v>
      </c>
      <c r="D299" s="599">
        <v>4680115885608</v>
      </c>
      <c r="E299" s="599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7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01"/>
      <c r="R299" s="601"/>
      <c r="S299" s="601"/>
      <c r="T299" s="60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>
      <c r="A300" s="590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6"/>
      <c r="P300" s="593" t="s">
        <v>40</v>
      </c>
      <c r="Q300" s="594"/>
      <c r="R300" s="594"/>
      <c r="S300" s="594"/>
      <c r="T300" s="594"/>
      <c r="U300" s="594"/>
      <c r="V300" s="595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596"/>
      <c r="P301" s="593" t="s">
        <v>40</v>
      </c>
      <c r="Q301" s="594"/>
      <c r="R301" s="594"/>
      <c r="S301" s="594"/>
      <c r="T301" s="594"/>
      <c r="U301" s="594"/>
      <c r="V301" s="595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>
      <c r="A302" s="598" t="s">
        <v>78</v>
      </c>
      <c r="B302" s="598"/>
      <c r="C302" s="598"/>
      <c r="D302" s="598"/>
      <c r="E302" s="598"/>
      <c r="F302" s="598"/>
      <c r="G302" s="598"/>
      <c r="H302" s="598"/>
      <c r="I302" s="598"/>
      <c r="J302" s="598"/>
      <c r="K302" s="598"/>
      <c r="L302" s="598"/>
      <c r="M302" s="598"/>
      <c r="N302" s="598"/>
      <c r="O302" s="598"/>
      <c r="P302" s="598"/>
      <c r="Q302" s="598"/>
      <c r="R302" s="598"/>
      <c r="S302" s="598"/>
      <c r="T302" s="598"/>
      <c r="U302" s="598"/>
      <c r="V302" s="598"/>
      <c r="W302" s="598"/>
      <c r="X302" s="598"/>
      <c r="Y302" s="598"/>
      <c r="Z302" s="598"/>
      <c r="AA302" s="66"/>
      <c r="AB302" s="66"/>
      <c r="AC302" s="80"/>
    </row>
    <row r="303" spans="1:68" ht="27" customHeight="1">
      <c r="A303" s="63" t="s">
        <v>488</v>
      </c>
      <c r="B303" s="63" t="s">
        <v>489</v>
      </c>
      <c r="C303" s="36">
        <v>4301030878</v>
      </c>
      <c r="D303" s="599">
        <v>4607091387193</v>
      </c>
      <c r="E303" s="599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7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01"/>
      <c r="R303" s="601"/>
      <c r="S303" s="601"/>
      <c r="T303" s="60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>
      <c r="A304" s="63" t="s">
        <v>491</v>
      </c>
      <c r="B304" s="63" t="s">
        <v>492</v>
      </c>
      <c r="C304" s="36">
        <v>4301031153</v>
      </c>
      <c r="D304" s="599">
        <v>4607091387230</v>
      </c>
      <c r="E304" s="599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7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01"/>
      <c r="R304" s="601"/>
      <c r="S304" s="601"/>
      <c r="T304" s="60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>
      <c r="A305" s="63" t="s">
        <v>494</v>
      </c>
      <c r="B305" s="63" t="s">
        <v>495</v>
      </c>
      <c r="C305" s="36">
        <v>4301031154</v>
      </c>
      <c r="D305" s="599">
        <v>4607091387292</v>
      </c>
      <c r="E305" s="599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7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01"/>
      <c r="R305" s="601"/>
      <c r="S305" s="601"/>
      <c r="T305" s="60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>
      <c r="A306" s="63" t="s">
        <v>497</v>
      </c>
      <c r="B306" s="63" t="s">
        <v>498</v>
      </c>
      <c r="C306" s="36">
        <v>4301031152</v>
      </c>
      <c r="D306" s="599">
        <v>4607091387285</v>
      </c>
      <c r="E306" s="599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01"/>
      <c r="R306" s="601"/>
      <c r="S306" s="601"/>
      <c r="T306" s="602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>
      <c r="A307" s="63" t="s">
        <v>499</v>
      </c>
      <c r="B307" s="63" t="s">
        <v>500</v>
      </c>
      <c r="C307" s="36">
        <v>4301031305</v>
      </c>
      <c r="D307" s="599">
        <v>4607091389845</v>
      </c>
      <c r="E307" s="599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70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01"/>
      <c r="R307" s="601"/>
      <c r="S307" s="601"/>
      <c r="T307" s="602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>
      <c r="A308" s="63" t="s">
        <v>502</v>
      </c>
      <c r="B308" s="63" t="s">
        <v>503</v>
      </c>
      <c r="C308" s="36">
        <v>4301031306</v>
      </c>
      <c r="D308" s="599">
        <v>4680115882881</v>
      </c>
      <c r="E308" s="599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70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01"/>
      <c r="R308" s="601"/>
      <c r="S308" s="601"/>
      <c r="T308" s="602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>
      <c r="A309" s="63" t="s">
        <v>504</v>
      </c>
      <c r="B309" s="63" t="s">
        <v>505</v>
      </c>
      <c r="C309" s="36">
        <v>4301031066</v>
      </c>
      <c r="D309" s="599">
        <v>4607091383836</v>
      </c>
      <c r="E309" s="599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7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01"/>
      <c r="R309" s="601"/>
      <c r="S309" s="601"/>
      <c r="T309" s="602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>
      <c r="A310" s="590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6"/>
      <c r="P310" s="593" t="s">
        <v>40</v>
      </c>
      <c r="Q310" s="594"/>
      <c r="R310" s="594"/>
      <c r="S310" s="594"/>
      <c r="T310" s="594"/>
      <c r="U310" s="594"/>
      <c r="V310" s="595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596"/>
      <c r="P311" s="593" t="s">
        <v>40</v>
      </c>
      <c r="Q311" s="594"/>
      <c r="R311" s="594"/>
      <c r="S311" s="594"/>
      <c r="T311" s="594"/>
      <c r="U311" s="594"/>
      <c r="V311" s="595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>
      <c r="A312" s="598" t="s">
        <v>85</v>
      </c>
      <c r="B312" s="598"/>
      <c r="C312" s="598"/>
      <c r="D312" s="598"/>
      <c r="E312" s="598"/>
      <c r="F312" s="598"/>
      <c r="G312" s="598"/>
      <c r="H312" s="598"/>
      <c r="I312" s="598"/>
      <c r="J312" s="598"/>
      <c r="K312" s="598"/>
      <c r="L312" s="598"/>
      <c r="M312" s="598"/>
      <c r="N312" s="598"/>
      <c r="O312" s="598"/>
      <c r="P312" s="598"/>
      <c r="Q312" s="598"/>
      <c r="R312" s="598"/>
      <c r="S312" s="598"/>
      <c r="T312" s="598"/>
      <c r="U312" s="598"/>
      <c r="V312" s="598"/>
      <c r="W312" s="598"/>
      <c r="X312" s="598"/>
      <c r="Y312" s="598"/>
      <c r="Z312" s="598"/>
      <c r="AA312" s="66"/>
      <c r="AB312" s="66"/>
      <c r="AC312" s="80"/>
    </row>
    <row r="313" spans="1:68" ht="27" customHeight="1">
      <c r="A313" s="63" t="s">
        <v>507</v>
      </c>
      <c r="B313" s="63" t="s">
        <v>508</v>
      </c>
      <c r="C313" s="36">
        <v>4301051100</v>
      </c>
      <c r="D313" s="599">
        <v>4607091387766</v>
      </c>
      <c r="E313" s="599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7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01"/>
      <c r="R313" s="601"/>
      <c r="S313" s="601"/>
      <c r="T313" s="602"/>
      <c r="U313" s="39" t="s">
        <v>45</v>
      </c>
      <c r="V313" s="39" t="s">
        <v>45</v>
      </c>
      <c r="W313" s="40" t="s">
        <v>0</v>
      </c>
      <c r="X313" s="58">
        <v>3600</v>
      </c>
      <c r="Y313" s="55">
        <f>IFERROR(IF(X313="",0,CEILING((X313/$H313),1)*$H313),"")</f>
        <v>3603.6</v>
      </c>
      <c r="Z313" s="41">
        <f>IFERROR(IF(Y313=0,"",ROUNDUP(Y313/H313,0)*0.01898),"")</f>
        <v>8.7687600000000003</v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3836.7692307692314</v>
      </c>
      <c r="BN313" s="78">
        <f>IFERROR(Y313*I313/H313,"0")</f>
        <v>3840.6060000000002</v>
      </c>
      <c r="BO313" s="78">
        <f>IFERROR(1/J313*(X313/H313),"0")</f>
        <v>7.2115384615384617</v>
      </c>
      <c r="BP313" s="78">
        <f>IFERROR(1/J313*(Y313/H313),"0")</f>
        <v>7.21875</v>
      </c>
    </row>
    <row r="314" spans="1:68" ht="27" customHeight="1">
      <c r="A314" s="63" t="s">
        <v>510</v>
      </c>
      <c r="B314" s="63" t="s">
        <v>511</v>
      </c>
      <c r="C314" s="36">
        <v>4301051818</v>
      </c>
      <c r="D314" s="599">
        <v>4607091387957</v>
      </c>
      <c r="E314" s="599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7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01"/>
      <c r="R314" s="601"/>
      <c r="S314" s="601"/>
      <c r="T314" s="60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513</v>
      </c>
      <c r="B315" s="63" t="s">
        <v>514</v>
      </c>
      <c r="C315" s="36">
        <v>4301051819</v>
      </c>
      <c r="D315" s="599">
        <v>4607091387964</v>
      </c>
      <c r="E315" s="599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01"/>
      <c r="R315" s="601"/>
      <c r="S315" s="601"/>
      <c r="T315" s="60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>
      <c r="A316" s="63" t="s">
        <v>516</v>
      </c>
      <c r="B316" s="63" t="s">
        <v>517</v>
      </c>
      <c r="C316" s="36">
        <v>4301051734</v>
      </c>
      <c r="D316" s="599">
        <v>4680115884588</v>
      </c>
      <c r="E316" s="599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01"/>
      <c r="R316" s="601"/>
      <c r="S316" s="601"/>
      <c r="T316" s="60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>
      <c r="A317" s="63" t="s">
        <v>519</v>
      </c>
      <c r="B317" s="63" t="s">
        <v>520</v>
      </c>
      <c r="C317" s="36">
        <v>4301051578</v>
      </c>
      <c r="D317" s="599">
        <v>4607091387513</v>
      </c>
      <c r="E317" s="599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01"/>
      <c r="R317" s="601"/>
      <c r="S317" s="601"/>
      <c r="T317" s="60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>
      <c r="A318" s="590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6"/>
      <c r="P318" s="593" t="s">
        <v>40</v>
      </c>
      <c r="Q318" s="594"/>
      <c r="R318" s="594"/>
      <c r="S318" s="594"/>
      <c r="T318" s="594"/>
      <c r="U318" s="594"/>
      <c r="V318" s="595"/>
      <c r="W318" s="42" t="s">
        <v>39</v>
      </c>
      <c r="X318" s="43">
        <f>IFERROR(X313/H313,"0")+IFERROR(X314/H314,"0")+IFERROR(X315/H315,"0")+IFERROR(X316/H316,"0")+IFERROR(X317/H317,"0")</f>
        <v>461.53846153846155</v>
      </c>
      <c r="Y318" s="43">
        <f>IFERROR(Y313/H313,"0")+IFERROR(Y314/H314,"0")+IFERROR(Y315/H315,"0")+IFERROR(Y316/H316,"0")+IFERROR(Y317/H317,"0")</f>
        <v>462</v>
      </c>
      <c r="Z318" s="43">
        <f>IFERROR(IF(Z313="",0,Z313),"0")+IFERROR(IF(Z314="",0,Z314),"0")+IFERROR(IF(Z315="",0,Z315),"0")+IFERROR(IF(Z316="",0,Z316),"0")+IFERROR(IF(Z317="",0,Z317),"0")</f>
        <v>8.7687600000000003</v>
      </c>
      <c r="AA318" s="67"/>
      <c r="AB318" s="67"/>
      <c r="AC318" s="67"/>
    </row>
    <row r="319" spans="1:68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596"/>
      <c r="P319" s="593" t="s">
        <v>40</v>
      </c>
      <c r="Q319" s="594"/>
      <c r="R319" s="594"/>
      <c r="S319" s="594"/>
      <c r="T319" s="594"/>
      <c r="U319" s="594"/>
      <c r="V319" s="595"/>
      <c r="W319" s="42" t="s">
        <v>0</v>
      </c>
      <c r="X319" s="43">
        <f>IFERROR(SUM(X313:X317),"0")</f>
        <v>3600</v>
      </c>
      <c r="Y319" s="43">
        <f>IFERROR(SUM(Y313:Y317),"0")</f>
        <v>3603.6</v>
      </c>
      <c r="Z319" s="42"/>
      <c r="AA319" s="67"/>
      <c r="AB319" s="67"/>
      <c r="AC319" s="67"/>
    </row>
    <row r="320" spans="1:68" ht="14.25" customHeight="1">
      <c r="A320" s="598" t="s">
        <v>185</v>
      </c>
      <c r="B320" s="598"/>
      <c r="C320" s="598"/>
      <c r="D320" s="598"/>
      <c r="E320" s="598"/>
      <c r="F320" s="598"/>
      <c r="G320" s="598"/>
      <c r="H320" s="598"/>
      <c r="I320" s="598"/>
      <c r="J320" s="598"/>
      <c r="K320" s="598"/>
      <c r="L320" s="598"/>
      <c r="M320" s="598"/>
      <c r="N320" s="598"/>
      <c r="O320" s="598"/>
      <c r="P320" s="598"/>
      <c r="Q320" s="598"/>
      <c r="R320" s="598"/>
      <c r="S320" s="598"/>
      <c r="T320" s="598"/>
      <c r="U320" s="598"/>
      <c r="V320" s="598"/>
      <c r="W320" s="598"/>
      <c r="X320" s="598"/>
      <c r="Y320" s="598"/>
      <c r="Z320" s="598"/>
      <c r="AA320" s="66"/>
      <c r="AB320" s="66"/>
      <c r="AC320" s="80"/>
    </row>
    <row r="321" spans="1:68" ht="27" customHeight="1">
      <c r="A321" s="63" t="s">
        <v>522</v>
      </c>
      <c r="B321" s="63" t="s">
        <v>523</v>
      </c>
      <c r="C321" s="36">
        <v>4301060387</v>
      </c>
      <c r="D321" s="599">
        <v>4607091380880</v>
      </c>
      <c r="E321" s="599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70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01"/>
      <c r="R321" s="601"/>
      <c r="S321" s="601"/>
      <c r="T321" s="60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525</v>
      </c>
      <c r="B322" s="63" t="s">
        <v>526</v>
      </c>
      <c r="C322" s="36">
        <v>4301060406</v>
      </c>
      <c r="D322" s="599">
        <v>4607091384482</v>
      </c>
      <c r="E322" s="599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6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01"/>
      <c r="R322" s="601"/>
      <c r="S322" s="601"/>
      <c r="T322" s="60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>
      <c r="A323" s="63" t="s">
        <v>528</v>
      </c>
      <c r="B323" s="63" t="s">
        <v>529</v>
      </c>
      <c r="C323" s="36">
        <v>4301060484</v>
      </c>
      <c r="D323" s="599">
        <v>4607091380897</v>
      </c>
      <c r="E323" s="599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69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01"/>
      <c r="R323" s="601"/>
      <c r="S323" s="601"/>
      <c r="T323" s="60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>
      <c r="A324" s="590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6"/>
      <c r="P324" s="593" t="s">
        <v>40</v>
      </c>
      <c r="Q324" s="594"/>
      <c r="R324" s="594"/>
      <c r="S324" s="594"/>
      <c r="T324" s="594"/>
      <c r="U324" s="594"/>
      <c r="V324" s="595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596"/>
      <c r="P325" s="593" t="s">
        <v>40</v>
      </c>
      <c r="Q325" s="594"/>
      <c r="R325" s="594"/>
      <c r="S325" s="594"/>
      <c r="T325" s="594"/>
      <c r="U325" s="594"/>
      <c r="V325" s="595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>
      <c r="A326" s="598" t="s">
        <v>106</v>
      </c>
      <c r="B326" s="598"/>
      <c r="C326" s="598"/>
      <c r="D326" s="598"/>
      <c r="E326" s="598"/>
      <c r="F326" s="598"/>
      <c r="G326" s="598"/>
      <c r="H326" s="598"/>
      <c r="I326" s="598"/>
      <c r="J326" s="598"/>
      <c r="K326" s="598"/>
      <c r="L326" s="598"/>
      <c r="M326" s="598"/>
      <c r="N326" s="598"/>
      <c r="O326" s="598"/>
      <c r="P326" s="598"/>
      <c r="Q326" s="598"/>
      <c r="R326" s="598"/>
      <c r="S326" s="598"/>
      <c r="T326" s="598"/>
      <c r="U326" s="598"/>
      <c r="V326" s="598"/>
      <c r="W326" s="598"/>
      <c r="X326" s="598"/>
      <c r="Y326" s="598"/>
      <c r="Z326" s="598"/>
      <c r="AA326" s="66"/>
      <c r="AB326" s="66"/>
      <c r="AC326" s="80"/>
    </row>
    <row r="327" spans="1:68" ht="27" customHeight="1">
      <c r="A327" s="63" t="s">
        <v>531</v>
      </c>
      <c r="B327" s="63" t="s">
        <v>532</v>
      </c>
      <c r="C327" s="36">
        <v>4301030235</v>
      </c>
      <c r="D327" s="599">
        <v>4607091388381</v>
      </c>
      <c r="E327" s="599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697" t="s">
        <v>533</v>
      </c>
      <c r="Q327" s="601"/>
      <c r="R327" s="601"/>
      <c r="S327" s="601"/>
      <c r="T327" s="60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535</v>
      </c>
      <c r="B328" s="63" t="s">
        <v>536</v>
      </c>
      <c r="C328" s="36">
        <v>4301032055</v>
      </c>
      <c r="D328" s="599">
        <v>4680115886476</v>
      </c>
      <c r="E328" s="599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691" t="s">
        <v>537</v>
      </c>
      <c r="Q328" s="601"/>
      <c r="R328" s="601"/>
      <c r="S328" s="601"/>
      <c r="T328" s="602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539</v>
      </c>
      <c r="B329" s="63" t="s">
        <v>540</v>
      </c>
      <c r="C329" s="36">
        <v>4301030232</v>
      </c>
      <c r="D329" s="599">
        <v>4607091388374</v>
      </c>
      <c r="E329" s="599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692" t="s">
        <v>541</v>
      </c>
      <c r="Q329" s="601"/>
      <c r="R329" s="601"/>
      <c r="S329" s="601"/>
      <c r="T329" s="60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542</v>
      </c>
      <c r="B330" s="63" t="s">
        <v>543</v>
      </c>
      <c r="C330" s="36">
        <v>4301032015</v>
      </c>
      <c r="D330" s="599">
        <v>4607091383102</v>
      </c>
      <c r="E330" s="599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69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01"/>
      <c r="R330" s="601"/>
      <c r="S330" s="601"/>
      <c r="T330" s="60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545</v>
      </c>
      <c r="B331" s="63" t="s">
        <v>546</v>
      </c>
      <c r="C331" s="36">
        <v>4301030233</v>
      </c>
      <c r="D331" s="599">
        <v>4607091388404</v>
      </c>
      <c r="E331" s="599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6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01"/>
      <c r="R331" s="601"/>
      <c r="S331" s="601"/>
      <c r="T331" s="60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>
      <c r="A332" s="590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6"/>
      <c r="P332" s="593" t="s">
        <v>40</v>
      </c>
      <c r="Q332" s="594"/>
      <c r="R332" s="594"/>
      <c r="S332" s="594"/>
      <c r="T332" s="594"/>
      <c r="U332" s="594"/>
      <c r="V332" s="595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596"/>
      <c r="P333" s="593" t="s">
        <v>40</v>
      </c>
      <c r="Q333" s="594"/>
      <c r="R333" s="594"/>
      <c r="S333" s="594"/>
      <c r="T333" s="594"/>
      <c r="U333" s="594"/>
      <c r="V333" s="595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>
      <c r="A334" s="598" t="s">
        <v>547</v>
      </c>
      <c r="B334" s="598"/>
      <c r="C334" s="598"/>
      <c r="D334" s="598"/>
      <c r="E334" s="598"/>
      <c r="F334" s="598"/>
      <c r="G334" s="598"/>
      <c r="H334" s="598"/>
      <c r="I334" s="598"/>
      <c r="J334" s="598"/>
      <c r="K334" s="598"/>
      <c r="L334" s="598"/>
      <c r="M334" s="598"/>
      <c r="N334" s="598"/>
      <c r="O334" s="598"/>
      <c r="P334" s="598"/>
      <c r="Q334" s="598"/>
      <c r="R334" s="598"/>
      <c r="S334" s="598"/>
      <c r="T334" s="598"/>
      <c r="U334" s="598"/>
      <c r="V334" s="598"/>
      <c r="W334" s="598"/>
      <c r="X334" s="598"/>
      <c r="Y334" s="598"/>
      <c r="Z334" s="598"/>
      <c r="AA334" s="66"/>
      <c r="AB334" s="66"/>
      <c r="AC334" s="80"/>
    </row>
    <row r="335" spans="1:68" ht="16.5" customHeight="1">
      <c r="A335" s="63" t="s">
        <v>548</v>
      </c>
      <c r="B335" s="63" t="s">
        <v>549</v>
      </c>
      <c r="C335" s="36">
        <v>4301180007</v>
      </c>
      <c r="D335" s="599">
        <v>4680115881808</v>
      </c>
      <c r="E335" s="599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6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01"/>
      <c r="R335" s="601"/>
      <c r="S335" s="601"/>
      <c r="T335" s="60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>
      <c r="A336" s="63" t="s">
        <v>552</v>
      </c>
      <c r="B336" s="63" t="s">
        <v>553</v>
      </c>
      <c r="C336" s="36">
        <v>4301180006</v>
      </c>
      <c r="D336" s="599">
        <v>4680115881822</v>
      </c>
      <c r="E336" s="599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68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01"/>
      <c r="R336" s="601"/>
      <c r="S336" s="601"/>
      <c r="T336" s="60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>
      <c r="A337" s="63" t="s">
        <v>554</v>
      </c>
      <c r="B337" s="63" t="s">
        <v>555</v>
      </c>
      <c r="C337" s="36">
        <v>4301180001</v>
      </c>
      <c r="D337" s="599">
        <v>4680115880016</v>
      </c>
      <c r="E337" s="599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6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01"/>
      <c r="R337" s="601"/>
      <c r="S337" s="601"/>
      <c r="T337" s="60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>
      <c r="A338" s="590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6"/>
      <c r="P338" s="593" t="s">
        <v>40</v>
      </c>
      <c r="Q338" s="594"/>
      <c r="R338" s="594"/>
      <c r="S338" s="594"/>
      <c r="T338" s="594"/>
      <c r="U338" s="594"/>
      <c r="V338" s="595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6"/>
      <c r="P339" s="593" t="s">
        <v>40</v>
      </c>
      <c r="Q339" s="594"/>
      <c r="R339" s="594"/>
      <c r="S339" s="594"/>
      <c r="T339" s="594"/>
      <c r="U339" s="594"/>
      <c r="V339" s="595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>
      <c r="A340" s="597" t="s">
        <v>556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65"/>
      <c r="AB340" s="65"/>
      <c r="AC340" s="79"/>
    </row>
    <row r="341" spans="1:68" ht="14.25" customHeight="1">
      <c r="A341" s="598" t="s">
        <v>85</v>
      </c>
      <c r="B341" s="598"/>
      <c r="C341" s="598"/>
      <c r="D341" s="598"/>
      <c r="E341" s="598"/>
      <c r="F341" s="598"/>
      <c r="G341" s="598"/>
      <c r="H341" s="598"/>
      <c r="I341" s="598"/>
      <c r="J341" s="598"/>
      <c r="K341" s="598"/>
      <c r="L341" s="598"/>
      <c r="M341" s="598"/>
      <c r="N341" s="598"/>
      <c r="O341" s="598"/>
      <c r="P341" s="598"/>
      <c r="Q341" s="598"/>
      <c r="R341" s="598"/>
      <c r="S341" s="598"/>
      <c r="T341" s="598"/>
      <c r="U341" s="598"/>
      <c r="V341" s="598"/>
      <c r="W341" s="598"/>
      <c r="X341" s="598"/>
      <c r="Y341" s="598"/>
      <c r="Z341" s="598"/>
      <c r="AA341" s="66"/>
      <c r="AB341" s="66"/>
      <c r="AC341" s="80"/>
    </row>
    <row r="342" spans="1:68" ht="27" customHeight="1">
      <c r="A342" s="63" t="s">
        <v>557</v>
      </c>
      <c r="B342" s="63" t="s">
        <v>558</v>
      </c>
      <c r="C342" s="36">
        <v>4301051489</v>
      </c>
      <c r="D342" s="599">
        <v>4607091387919</v>
      </c>
      <c r="E342" s="599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6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01"/>
      <c r="R342" s="601"/>
      <c r="S342" s="601"/>
      <c r="T342" s="602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>
      <c r="A343" s="63" t="s">
        <v>560</v>
      </c>
      <c r="B343" s="63" t="s">
        <v>561</v>
      </c>
      <c r="C343" s="36">
        <v>4301051461</v>
      </c>
      <c r="D343" s="599">
        <v>4680115883604</v>
      </c>
      <c r="E343" s="599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68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01"/>
      <c r="R343" s="601"/>
      <c r="S343" s="601"/>
      <c r="T343" s="602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>
      <c r="A344" s="63" t="s">
        <v>563</v>
      </c>
      <c r="B344" s="63" t="s">
        <v>564</v>
      </c>
      <c r="C344" s="36">
        <v>4301051864</v>
      </c>
      <c r="D344" s="599">
        <v>4680115883567</v>
      </c>
      <c r="E344" s="599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6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01"/>
      <c r="R344" s="601"/>
      <c r="S344" s="601"/>
      <c r="T344" s="602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>
      <c r="A345" s="590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596"/>
      <c r="P345" s="593" t="s">
        <v>40</v>
      </c>
      <c r="Q345" s="594"/>
      <c r="R345" s="594"/>
      <c r="S345" s="594"/>
      <c r="T345" s="594"/>
      <c r="U345" s="594"/>
      <c r="V345" s="595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6"/>
      <c r="P346" s="593" t="s">
        <v>40</v>
      </c>
      <c r="Q346" s="594"/>
      <c r="R346" s="594"/>
      <c r="S346" s="594"/>
      <c r="T346" s="594"/>
      <c r="U346" s="594"/>
      <c r="V346" s="595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>
      <c r="A347" s="615" t="s">
        <v>566</v>
      </c>
      <c r="B347" s="615"/>
      <c r="C347" s="615"/>
      <c r="D347" s="615"/>
      <c r="E347" s="615"/>
      <c r="F347" s="615"/>
      <c r="G347" s="615"/>
      <c r="H347" s="615"/>
      <c r="I347" s="615"/>
      <c r="J347" s="615"/>
      <c r="K347" s="615"/>
      <c r="L347" s="615"/>
      <c r="M347" s="615"/>
      <c r="N347" s="615"/>
      <c r="O347" s="615"/>
      <c r="P347" s="615"/>
      <c r="Q347" s="615"/>
      <c r="R347" s="615"/>
      <c r="S347" s="615"/>
      <c r="T347" s="615"/>
      <c r="U347" s="615"/>
      <c r="V347" s="615"/>
      <c r="W347" s="615"/>
      <c r="X347" s="615"/>
      <c r="Y347" s="615"/>
      <c r="Z347" s="615"/>
      <c r="AA347" s="54"/>
      <c r="AB347" s="54"/>
      <c r="AC347" s="54"/>
    </row>
    <row r="348" spans="1:68" ht="16.5" customHeight="1">
      <c r="A348" s="597" t="s">
        <v>567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65"/>
      <c r="AB348" s="65"/>
      <c r="AC348" s="79"/>
    </row>
    <row r="349" spans="1:68" ht="14.25" customHeight="1">
      <c r="A349" s="598" t="s">
        <v>114</v>
      </c>
      <c r="B349" s="598"/>
      <c r="C349" s="598"/>
      <c r="D349" s="598"/>
      <c r="E349" s="598"/>
      <c r="F349" s="598"/>
      <c r="G349" s="598"/>
      <c r="H349" s="598"/>
      <c r="I349" s="598"/>
      <c r="J349" s="598"/>
      <c r="K349" s="598"/>
      <c r="L349" s="598"/>
      <c r="M349" s="598"/>
      <c r="N349" s="598"/>
      <c r="O349" s="598"/>
      <c r="P349" s="598"/>
      <c r="Q349" s="598"/>
      <c r="R349" s="598"/>
      <c r="S349" s="598"/>
      <c r="T349" s="598"/>
      <c r="U349" s="598"/>
      <c r="V349" s="598"/>
      <c r="W349" s="598"/>
      <c r="X349" s="598"/>
      <c r="Y349" s="598"/>
      <c r="Z349" s="598"/>
      <c r="AA349" s="66"/>
      <c r="AB349" s="66"/>
      <c r="AC349" s="80"/>
    </row>
    <row r="350" spans="1:68" ht="37.5" customHeight="1">
      <c r="A350" s="63" t="s">
        <v>568</v>
      </c>
      <c r="B350" s="63" t="s">
        <v>569</v>
      </c>
      <c r="C350" s="36">
        <v>4301011869</v>
      </c>
      <c r="D350" s="599">
        <v>4680115884847</v>
      </c>
      <c r="E350" s="599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6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01"/>
      <c r="R350" s="601"/>
      <c r="S350" s="601"/>
      <c r="T350" s="60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>
      <c r="A351" s="63" t="s">
        <v>571</v>
      </c>
      <c r="B351" s="63" t="s">
        <v>572</v>
      </c>
      <c r="C351" s="36">
        <v>4301011870</v>
      </c>
      <c r="D351" s="599">
        <v>4680115884854</v>
      </c>
      <c r="E351" s="599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6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01"/>
      <c r="R351" s="601"/>
      <c r="S351" s="601"/>
      <c r="T351" s="602"/>
      <c r="U351" s="39" t="s">
        <v>45</v>
      </c>
      <c r="V351" s="39" t="s">
        <v>45</v>
      </c>
      <c r="W351" s="40" t="s">
        <v>0</v>
      </c>
      <c r="X351" s="58">
        <v>2880</v>
      </c>
      <c r="Y351" s="55">
        <f t="shared" si="58"/>
        <v>2880</v>
      </c>
      <c r="Z351" s="41">
        <f>IFERROR(IF(Y351=0,"",ROUNDUP(Y351/H351,0)*0.02175),"")</f>
        <v>4.1760000000000002</v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2972.1600000000003</v>
      </c>
      <c r="BN351" s="78">
        <f t="shared" si="60"/>
        <v>2972.1600000000003</v>
      </c>
      <c r="BO351" s="78">
        <f t="shared" si="61"/>
        <v>4</v>
      </c>
      <c r="BP351" s="78">
        <f t="shared" si="62"/>
        <v>4</v>
      </c>
    </row>
    <row r="352" spans="1:68" ht="27" customHeight="1">
      <c r="A352" s="63" t="s">
        <v>574</v>
      </c>
      <c r="B352" s="63" t="s">
        <v>575</v>
      </c>
      <c r="C352" s="36">
        <v>4301011832</v>
      </c>
      <c r="D352" s="599">
        <v>4607091383997</v>
      </c>
      <c r="E352" s="599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6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01"/>
      <c r="R352" s="601"/>
      <c r="S352" s="601"/>
      <c r="T352" s="602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37.5" customHeight="1">
      <c r="A353" s="63" t="s">
        <v>577</v>
      </c>
      <c r="B353" s="63" t="s">
        <v>578</v>
      </c>
      <c r="C353" s="36">
        <v>4301011867</v>
      </c>
      <c r="D353" s="599">
        <v>4680115884830</v>
      </c>
      <c r="E353" s="599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6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01"/>
      <c r="R353" s="601"/>
      <c r="S353" s="601"/>
      <c r="T353" s="602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>
      <c r="A354" s="63" t="s">
        <v>580</v>
      </c>
      <c r="B354" s="63" t="s">
        <v>581</v>
      </c>
      <c r="C354" s="36">
        <v>4301011433</v>
      </c>
      <c r="D354" s="599">
        <v>4680115882638</v>
      </c>
      <c r="E354" s="599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6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01"/>
      <c r="R354" s="601"/>
      <c r="S354" s="601"/>
      <c r="T354" s="602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>
      <c r="A355" s="63" t="s">
        <v>583</v>
      </c>
      <c r="B355" s="63" t="s">
        <v>584</v>
      </c>
      <c r="C355" s="36">
        <v>4301011952</v>
      </c>
      <c r="D355" s="599">
        <v>4680115884922</v>
      </c>
      <c r="E355" s="599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6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01"/>
      <c r="R355" s="601"/>
      <c r="S355" s="601"/>
      <c r="T355" s="602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>
      <c r="A356" s="63" t="s">
        <v>585</v>
      </c>
      <c r="B356" s="63" t="s">
        <v>586</v>
      </c>
      <c r="C356" s="36">
        <v>4301011868</v>
      </c>
      <c r="D356" s="599">
        <v>4680115884861</v>
      </c>
      <c r="E356" s="599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68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01"/>
      <c r="R356" s="601"/>
      <c r="S356" s="601"/>
      <c r="T356" s="602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>
      <c r="A357" s="590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6"/>
      <c r="P357" s="593" t="s">
        <v>40</v>
      </c>
      <c r="Q357" s="594"/>
      <c r="R357" s="594"/>
      <c r="S357" s="594"/>
      <c r="T357" s="594"/>
      <c r="U357" s="594"/>
      <c r="V357" s="595"/>
      <c r="W357" s="42" t="s">
        <v>39</v>
      </c>
      <c r="X357" s="43">
        <f>IFERROR(X350/H350,"0")+IFERROR(X351/H351,"0")+IFERROR(X352/H352,"0")+IFERROR(X353/H353,"0")+IFERROR(X354/H354,"0")+IFERROR(X355/H355,"0")+IFERROR(X356/H356,"0")</f>
        <v>192</v>
      </c>
      <c r="Y357" s="43">
        <f>IFERROR(Y350/H350,"0")+IFERROR(Y351/H351,"0")+IFERROR(Y352/H352,"0")+IFERROR(Y353/H353,"0")+IFERROR(Y354/H354,"0")+IFERROR(Y355/H355,"0")+IFERROR(Y356/H356,"0")</f>
        <v>192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4.1760000000000002</v>
      </c>
      <c r="AA357" s="67"/>
      <c r="AB357" s="67"/>
      <c r="AC357" s="67"/>
    </row>
    <row r="358" spans="1:68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596"/>
      <c r="P358" s="593" t="s">
        <v>40</v>
      </c>
      <c r="Q358" s="594"/>
      <c r="R358" s="594"/>
      <c r="S358" s="594"/>
      <c r="T358" s="594"/>
      <c r="U358" s="594"/>
      <c r="V358" s="595"/>
      <c r="W358" s="42" t="s">
        <v>0</v>
      </c>
      <c r="X358" s="43">
        <f>IFERROR(SUM(X350:X356),"0")</f>
        <v>2880</v>
      </c>
      <c r="Y358" s="43">
        <f>IFERROR(SUM(Y350:Y356),"0")</f>
        <v>2880</v>
      </c>
      <c r="Z358" s="42"/>
      <c r="AA358" s="67"/>
      <c r="AB358" s="67"/>
      <c r="AC358" s="67"/>
    </row>
    <row r="359" spans="1:68" ht="14.25" customHeight="1">
      <c r="A359" s="598" t="s">
        <v>150</v>
      </c>
      <c r="B359" s="598"/>
      <c r="C359" s="598"/>
      <c r="D359" s="598"/>
      <c r="E359" s="598"/>
      <c r="F359" s="598"/>
      <c r="G359" s="598"/>
      <c r="H359" s="598"/>
      <c r="I359" s="598"/>
      <c r="J359" s="598"/>
      <c r="K359" s="598"/>
      <c r="L359" s="598"/>
      <c r="M359" s="598"/>
      <c r="N359" s="598"/>
      <c r="O359" s="598"/>
      <c r="P359" s="598"/>
      <c r="Q359" s="598"/>
      <c r="R359" s="598"/>
      <c r="S359" s="598"/>
      <c r="T359" s="598"/>
      <c r="U359" s="598"/>
      <c r="V359" s="598"/>
      <c r="W359" s="598"/>
      <c r="X359" s="598"/>
      <c r="Y359" s="598"/>
      <c r="Z359" s="598"/>
      <c r="AA359" s="66"/>
      <c r="AB359" s="66"/>
      <c r="AC359" s="80"/>
    </row>
    <row r="360" spans="1:68" ht="27" customHeight="1">
      <c r="A360" s="63" t="s">
        <v>587</v>
      </c>
      <c r="B360" s="63" t="s">
        <v>588</v>
      </c>
      <c r="C360" s="36">
        <v>4301020178</v>
      </c>
      <c r="D360" s="599">
        <v>4607091383980</v>
      </c>
      <c r="E360" s="599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6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01"/>
      <c r="R360" s="601"/>
      <c r="S360" s="601"/>
      <c r="T360" s="602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16.5" customHeight="1">
      <c r="A361" s="63" t="s">
        <v>590</v>
      </c>
      <c r="B361" s="63" t="s">
        <v>591</v>
      </c>
      <c r="C361" s="36">
        <v>4301020179</v>
      </c>
      <c r="D361" s="599">
        <v>4607091384178</v>
      </c>
      <c r="E361" s="599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6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01"/>
      <c r="R361" s="601"/>
      <c r="S361" s="601"/>
      <c r="T361" s="602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>
      <c r="A362" s="590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6"/>
      <c r="P362" s="593" t="s">
        <v>40</v>
      </c>
      <c r="Q362" s="594"/>
      <c r="R362" s="594"/>
      <c r="S362" s="594"/>
      <c r="T362" s="594"/>
      <c r="U362" s="594"/>
      <c r="V362" s="595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596"/>
      <c r="P363" s="593" t="s">
        <v>40</v>
      </c>
      <c r="Q363" s="594"/>
      <c r="R363" s="594"/>
      <c r="S363" s="594"/>
      <c r="T363" s="594"/>
      <c r="U363" s="594"/>
      <c r="V363" s="595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>
      <c r="A364" s="598" t="s">
        <v>85</v>
      </c>
      <c r="B364" s="598"/>
      <c r="C364" s="598"/>
      <c r="D364" s="598"/>
      <c r="E364" s="598"/>
      <c r="F364" s="598"/>
      <c r="G364" s="598"/>
      <c r="H364" s="598"/>
      <c r="I364" s="598"/>
      <c r="J364" s="598"/>
      <c r="K364" s="598"/>
      <c r="L364" s="598"/>
      <c r="M364" s="598"/>
      <c r="N364" s="598"/>
      <c r="O364" s="598"/>
      <c r="P364" s="598"/>
      <c r="Q364" s="598"/>
      <c r="R364" s="598"/>
      <c r="S364" s="598"/>
      <c r="T364" s="598"/>
      <c r="U364" s="598"/>
      <c r="V364" s="598"/>
      <c r="W364" s="598"/>
      <c r="X364" s="598"/>
      <c r="Y364" s="598"/>
      <c r="Z364" s="598"/>
      <c r="AA364" s="66"/>
      <c r="AB364" s="66"/>
      <c r="AC364" s="80"/>
    </row>
    <row r="365" spans="1:68" ht="27" customHeight="1">
      <c r="A365" s="63" t="s">
        <v>592</v>
      </c>
      <c r="B365" s="63" t="s">
        <v>593</v>
      </c>
      <c r="C365" s="36">
        <v>4301051903</v>
      </c>
      <c r="D365" s="599">
        <v>4607091383928</v>
      </c>
      <c r="E365" s="599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67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01"/>
      <c r="R365" s="601"/>
      <c r="S365" s="601"/>
      <c r="T365" s="602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>
      <c r="A366" s="63" t="s">
        <v>595</v>
      </c>
      <c r="B366" s="63" t="s">
        <v>596</v>
      </c>
      <c r="C366" s="36">
        <v>4301051897</v>
      </c>
      <c r="D366" s="599">
        <v>4607091384260</v>
      </c>
      <c r="E366" s="599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67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01"/>
      <c r="R366" s="601"/>
      <c r="S366" s="601"/>
      <c r="T366" s="602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>
      <c r="A367" s="590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6"/>
      <c r="P367" s="593" t="s">
        <v>40</v>
      </c>
      <c r="Q367" s="594"/>
      <c r="R367" s="594"/>
      <c r="S367" s="594"/>
      <c r="T367" s="594"/>
      <c r="U367" s="594"/>
      <c r="V367" s="595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596"/>
      <c r="P368" s="593" t="s">
        <v>40</v>
      </c>
      <c r="Q368" s="594"/>
      <c r="R368" s="594"/>
      <c r="S368" s="594"/>
      <c r="T368" s="594"/>
      <c r="U368" s="594"/>
      <c r="V368" s="595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customHeight="1">
      <c r="A369" s="598" t="s">
        <v>185</v>
      </c>
      <c r="B369" s="598"/>
      <c r="C369" s="598"/>
      <c r="D369" s="598"/>
      <c r="E369" s="598"/>
      <c r="F369" s="598"/>
      <c r="G369" s="598"/>
      <c r="H369" s="598"/>
      <c r="I369" s="598"/>
      <c r="J369" s="598"/>
      <c r="K369" s="598"/>
      <c r="L369" s="598"/>
      <c r="M369" s="598"/>
      <c r="N369" s="598"/>
      <c r="O369" s="598"/>
      <c r="P369" s="598"/>
      <c r="Q369" s="598"/>
      <c r="R369" s="598"/>
      <c r="S369" s="598"/>
      <c r="T369" s="598"/>
      <c r="U369" s="598"/>
      <c r="V369" s="598"/>
      <c r="W369" s="598"/>
      <c r="X369" s="598"/>
      <c r="Y369" s="598"/>
      <c r="Z369" s="598"/>
      <c r="AA369" s="66"/>
      <c r="AB369" s="66"/>
      <c r="AC369" s="80"/>
    </row>
    <row r="370" spans="1:68" ht="27" customHeight="1">
      <c r="A370" s="63" t="s">
        <v>598</v>
      </c>
      <c r="B370" s="63" t="s">
        <v>599</v>
      </c>
      <c r="C370" s="36">
        <v>4301060439</v>
      </c>
      <c r="D370" s="599">
        <v>4607091384673</v>
      </c>
      <c r="E370" s="599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67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01"/>
      <c r="R370" s="601"/>
      <c r="S370" s="601"/>
      <c r="T370" s="60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590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6"/>
      <c r="P371" s="593" t="s">
        <v>40</v>
      </c>
      <c r="Q371" s="594"/>
      <c r="R371" s="594"/>
      <c r="S371" s="594"/>
      <c r="T371" s="594"/>
      <c r="U371" s="594"/>
      <c r="V371" s="595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6"/>
      <c r="P372" s="593" t="s">
        <v>40</v>
      </c>
      <c r="Q372" s="594"/>
      <c r="R372" s="594"/>
      <c r="S372" s="594"/>
      <c r="T372" s="594"/>
      <c r="U372" s="594"/>
      <c r="V372" s="595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>
      <c r="A373" s="597" t="s">
        <v>601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65"/>
      <c r="AB373" s="65"/>
      <c r="AC373" s="79"/>
    </row>
    <row r="374" spans="1:68" ht="14.25" customHeight="1">
      <c r="A374" s="598" t="s">
        <v>114</v>
      </c>
      <c r="B374" s="598"/>
      <c r="C374" s="598"/>
      <c r="D374" s="598"/>
      <c r="E374" s="598"/>
      <c r="F374" s="598"/>
      <c r="G374" s="598"/>
      <c r="H374" s="598"/>
      <c r="I374" s="598"/>
      <c r="J374" s="598"/>
      <c r="K374" s="598"/>
      <c r="L374" s="598"/>
      <c r="M374" s="598"/>
      <c r="N374" s="598"/>
      <c r="O374" s="598"/>
      <c r="P374" s="598"/>
      <c r="Q374" s="598"/>
      <c r="R374" s="598"/>
      <c r="S374" s="598"/>
      <c r="T374" s="598"/>
      <c r="U374" s="598"/>
      <c r="V374" s="598"/>
      <c r="W374" s="598"/>
      <c r="X374" s="598"/>
      <c r="Y374" s="598"/>
      <c r="Z374" s="598"/>
      <c r="AA374" s="66"/>
      <c r="AB374" s="66"/>
      <c r="AC374" s="80"/>
    </row>
    <row r="375" spans="1:68" ht="37.5" customHeight="1">
      <c r="A375" s="63" t="s">
        <v>602</v>
      </c>
      <c r="B375" s="63" t="s">
        <v>603</v>
      </c>
      <c r="C375" s="36">
        <v>4301011873</v>
      </c>
      <c r="D375" s="599">
        <v>4680115881907</v>
      </c>
      <c r="E375" s="599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7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01"/>
      <c r="R375" s="601"/>
      <c r="S375" s="601"/>
      <c r="T375" s="602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>
      <c r="A376" s="63" t="s">
        <v>605</v>
      </c>
      <c r="B376" s="63" t="s">
        <v>606</v>
      </c>
      <c r="C376" s="36">
        <v>4301011874</v>
      </c>
      <c r="D376" s="599">
        <v>4680115884892</v>
      </c>
      <c r="E376" s="599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6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01"/>
      <c r="R376" s="601"/>
      <c r="S376" s="601"/>
      <c r="T376" s="602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>
      <c r="A377" s="63" t="s">
        <v>608</v>
      </c>
      <c r="B377" s="63" t="s">
        <v>609</v>
      </c>
      <c r="C377" s="36">
        <v>4301011875</v>
      </c>
      <c r="D377" s="599">
        <v>4680115884885</v>
      </c>
      <c r="E377" s="599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6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01"/>
      <c r="R377" s="601"/>
      <c r="S377" s="601"/>
      <c r="T377" s="602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>
      <c r="A378" s="63" t="s">
        <v>610</v>
      </c>
      <c r="B378" s="63" t="s">
        <v>611</v>
      </c>
      <c r="C378" s="36">
        <v>4301011871</v>
      </c>
      <c r="D378" s="599">
        <v>4680115884908</v>
      </c>
      <c r="E378" s="599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66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01"/>
      <c r="R378" s="601"/>
      <c r="S378" s="601"/>
      <c r="T378" s="602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>
      <c r="A379" s="590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6"/>
      <c r="P379" s="593" t="s">
        <v>40</v>
      </c>
      <c r="Q379" s="594"/>
      <c r="R379" s="594"/>
      <c r="S379" s="594"/>
      <c r="T379" s="594"/>
      <c r="U379" s="594"/>
      <c r="V379" s="595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596"/>
      <c r="P380" s="593" t="s">
        <v>40</v>
      </c>
      <c r="Q380" s="594"/>
      <c r="R380" s="594"/>
      <c r="S380" s="594"/>
      <c r="T380" s="594"/>
      <c r="U380" s="594"/>
      <c r="V380" s="595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>
      <c r="A381" s="598" t="s">
        <v>78</v>
      </c>
      <c r="B381" s="598"/>
      <c r="C381" s="598"/>
      <c r="D381" s="598"/>
      <c r="E381" s="598"/>
      <c r="F381" s="598"/>
      <c r="G381" s="598"/>
      <c r="H381" s="598"/>
      <c r="I381" s="598"/>
      <c r="J381" s="598"/>
      <c r="K381" s="598"/>
      <c r="L381" s="598"/>
      <c r="M381" s="598"/>
      <c r="N381" s="598"/>
      <c r="O381" s="598"/>
      <c r="P381" s="598"/>
      <c r="Q381" s="598"/>
      <c r="R381" s="598"/>
      <c r="S381" s="598"/>
      <c r="T381" s="598"/>
      <c r="U381" s="598"/>
      <c r="V381" s="598"/>
      <c r="W381" s="598"/>
      <c r="X381" s="598"/>
      <c r="Y381" s="598"/>
      <c r="Z381" s="598"/>
      <c r="AA381" s="66"/>
      <c r="AB381" s="66"/>
      <c r="AC381" s="80"/>
    </row>
    <row r="382" spans="1:68" ht="27" customHeight="1">
      <c r="A382" s="63" t="s">
        <v>612</v>
      </c>
      <c r="B382" s="63" t="s">
        <v>613</v>
      </c>
      <c r="C382" s="36">
        <v>4301031303</v>
      </c>
      <c r="D382" s="599">
        <v>4607091384802</v>
      </c>
      <c r="E382" s="599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01"/>
      <c r="R382" s="601"/>
      <c r="S382" s="601"/>
      <c r="T382" s="602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>
      <c r="A383" s="590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6"/>
      <c r="P383" s="593" t="s">
        <v>40</v>
      </c>
      <c r="Q383" s="594"/>
      <c r="R383" s="594"/>
      <c r="S383" s="594"/>
      <c r="T383" s="594"/>
      <c r="U383" s="594"/>
      <c r="V383" s="595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596"/>
      <c r="P384" s="593" t="s">
        <v>40</v>
      </c>
      <c r="Q384" s="594"/>
      <c r="R384" s="594"/>
      <c r="S384" s="594"/>
      <c r="T384" s="594"/>
      <c r="U384" s="594"/>
      <c r="V384" s="595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>
      <c r="A385" s="598" t="s">
        <v>85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66"/>
      <c r="AB385" s="66"/>
      <c r="AC385" s="80"/>
    </row>
    <row r="386" spans="1:68" ht="27" customHeight="1">
      <c r="A386" s="63" t="s">
        <v>615</v>
      </c>
      <c r="B386" s="63" t="s">
        <v>616</v>
      </c>
      <c r="C386" s="36">
        <v>4301051899</v>
      </c>
      <c r="D386" s="599">
        <v>4607091384246</v>
      </c>
      <c r="E386" s="599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66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01"/>
      <c r="R386" s="601"/>
      <c r="S386" s="601"/>
      <c r="T386" s="602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>
      <c r="A387" s="63" t="s">
        <v>618</v>
      </c>
      <c r="B387" s="63" t="s">
        <v>619</v>
      </c>
      <c r="C387" s="36">
        <v>4301051660</v>
      </c>
      <c r="D387" s="599">
        <v>4607091384253</v>
      </c>
      <c r="E387" s="599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01"/>
      <c r="R387" s="601"/>
      <c r="S387" s="601"/>
      <c r="T387" s="602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>
      <c r="A388" s="590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6"/>
      <c r="P388" s="593" t="s">
        <v>40</v>
      </c>
      <c r="Q388" s="594"/>
      <c r="R388" s="594"/>
      <c r="S388" s="594"/>
      <c r="T388" s="594"/>
      <c r="U388" s="594"/>
      <c r="V388" s="595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596"/>
      <c r="P389" s="593" t="s">
        <v>40</v>
      </c>
      <c r="Q389" s="594"/>
      <c r="R389" s="594"/>
      <c r="S389" s="594"/>
      <c r="T389" s="594"/>
      <c r="U389" s="594"/>
      <c r="V389" s="595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>
      <c r="A390" s="598" t="s">
        <v>185</v>
      </c>
      <c r="B390" s="598"/>
      <c r="C390" s="598"/>
      <c r="D390" s="598"/>
      <c r="E390" s="598"/>
      <c r="F390" s="598"/>
      <c r="G390" s="598"/>
      <c r="H390" s="598"/>
      <c r="I390" s="598"/>
      <c r="J390" s="598"/>
      <c r="K390" s="598"/>
      <c r="L390" s="598"/>
      <c r="M390" s="598"/>
      <c r="N390" s="598"/>
      <c r="O390" s="598"/>
      <c r="P390" s="598"/>
      <c r="Q390" s="598"/>
      <c r="R390" s="598"/>
      <c r="S390" s="598"/>
      <c r="T390" s="598"/>
      <c r="U390" s="598"/>
      <c r="V390" s="598"/>
      <c r="W390" s="598"/>
      <c r="X390" s="598"/>
      <c r="Y390" s="598"/>
      <c r="Z390" s="598"/>
      <c r="AA390" s="66"/>
      <c r="AB390" s="66"/>
      <c r="AC390" s="80"/>
    </row>
    <row r="391" spans="1:68" ht="27" customHeight="1">
      <c r="A391" s="63" t="s">
        <v>620</v>
      </c>
      <c r="B391" s="63" t="s">
        <v>621</v>
      </c>
      <c r="C391" s="36">
        <v>4301060441</v>
      </c>
      <c r="D391" s="599">
        <v>4607091389357</v>
      </c>
      <c r="E391" s="599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66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01"/>
      <c r="R391" s="601"/>
      <c r="S391" s="601"/>
      <c r="T391" s="602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>
      <c r="A392" s="590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596"/>
      <c r="P392" s="593" t="s">
        <v>40</v>
      </c>
      <c r="Q392" s="594"/>
      <c r="R392" s="594"/>
      <c r="S392" s="594"/>
      <c r="T392" s="594"/>
      <c r="U392" s="594"/>
      <c r="V392" s="595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6"/>
      <c r="P393" s="593" t="s">
        <v>40</v>
      </c>
      <c r="Q393" s="594"/>
      <c r="R393" s="594"/>
      <c r="S393" s="594"/>
      <c r="T393" s="594"/>
      <c r="U393" s="594"/>
      <c r="V393" s="595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>
      <c r="A394" s="615" t="s">
        <v>623</v>
      </c>
      <c r="B394" s="615"/>
      <c r="C394" s="615"/>
      <c r="D394" s="615"/>
      <c r="E394" s="615"/>
      <c r="F394" s="615"/>
      <c r="G394" s="615"/>
      <c r="H394" s="615"/>
      <c r="I394" s="615"/>
      <c r="J394" s="615"/>
      <c r="K394" s="615"/>
      <c r="L394" s="615"/>
      <c r="M394" s="615"/>
      <c r="N394" s="615"/>
      <c r="O394" s="615"/>
      <c r="P394" s="615"/>
      <c r="Q394" s="615"/>
      <c r="R394" s="615"/>
      <c r="S394" s="615"/>
      <c r="T394" s="615"/>
      <c r="U394" s="615"/>
      <c r="V394" s="615"/>
      <c r="W394" s="615"/>
      <c r="X394" s="615"/>
      <c r="Y394" s="615"/>
      <c r="Z394" s="615"/>
      <c r="AA394" s="54"/>
      <c r="AB394" s="54"/>
      <c r="AC394" s="54"/>
    </row>
    <row r="395" spans="1:68" ht="16.5" customHeight="1">
      <c r="A395" s="597" t="s">
        <v>624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65"/>
      <c r="AB395" s="65"/>
      <c r="AC395" s="79"/>
    </row>
    <row r="396" spans="1:68" ht="14.25" customHeight="1">
      <c r="A396" s="598" t="s">
        <v>78</v>
      </c>
      <c r="B396" s="598"/>
      <c r="C396" s="598"/>
      <c r="D396" s="598"/>
      <c r="E396" s="598"/>
      <c r="F396" s="598"/>
      <c r="G396" s="598"/>
      <c r="H396" s="598"/>
      <c r="I396" s="598"/>
      <c r="J396" s="598"/>
      <c r="K396" s="598"/>
      <c r="L396" s="598"/>
      <c r="M396" s="598"/>
      <c r="N396" s="598"/>
      <c r="O396" s="598"/>
      <c r="P396" s="598"/>
      <c r="Q396" s="598"/>
      <c r="R396" s="598"/>
      <c r="S396" s="598"/>
      <c r="T396" s="598"/>
      <c r="U396" s="598"/>
      <c r="V396" s="598"/>
      <c r="W396" s="598"/>
      <c r="X396" s="598"/>
      <c r="Y396" s="598"/>
      <c r="Z396" s="598"/>
      <c r="AA396" s="66"/>
      <c r="AB396" s="66"/>
      <c r="AC396" s="80"/>
    </row>
    <row r="397" spans="1:68" ht="27" customHeight="1">
      <c r="A397" s="63" t="s">
        <v>625</v>
      </c>
      <c r="B397" s="63" t="s">
        <v>626</v>
      </c>
      <c r="C397" s="36">
        <v>4301031405</v>
      </c>
      <c r="D397" s="599">
        <v>4680115886100</v>
      </c>
      <c r="E397" s="599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01"/>
      <c r="R397" s="601"/>
      <c r="S397" s="601"/>
      <c r="T397" s="60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>
      <c r="A398" s="63" t="s">
        <v>628</v>
      </c>
      <c r="B398" s="63" t="s">
        <v>629</v>
      </c>
      <c r="C398" s="36">
        <v>4301031406</v>
      </c>
      <c r="D398" s="599">
        <v>4680115886117</v>
      </c>
      <c r="E398" s="599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01"/>
      <c r="R398" s="601"/>
      <c r="S398" s="601"/>
      <c r="T398" s="60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>
      <c r="A399" s="63" t="s">
        <v>628</v>
      </c>
      <c r="B399" s="63" t="s">
        <v>631</v>
      </c>
      <c r="C399" s="36">
        <v>4301031382</v>
      </c>
      <c r="D399" s="599">
        <v>4680115886117</v>
      </c>
      <c r="E399" s="599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6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01"/>
      <c r="R399" s="601"/>
      <c r="S399" s="601"/>
      <c r="T399" s="60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>
      <c r="A400" s="63" t="s">
        <v>632</v>
      </c>
      <c r="B400" s="63" t="s">
        <v>633</v>
      </c>
      <c r="C400" s="36">
        <v>4301031402</v>
      </c>
      <c r="D400" s="599">
        <v>4680115886124</v>
      </c>
      <c r="E400" s="599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6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01"/>
      <c r="R400" s="601"/>
      <c r="S400" s="601"/>
      <c r="T400" s="602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>
      <c r="A401" s="63" t="s">
        <v>635</v>
      </c>
      <c r="B401" s="63" t="s">
        <v>636</v>
      </c>
      <c r="C401" s="36">
        <v>4301031366</v>
      </c>
      <c r="D401" s="599">
        <v>4680115883147</v>
      </c>
      <c r="E401" s="599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01"/>
      <c r="R401" s="601"/>
      <c r="S401" s="601"/>
      <c r="T401" s="602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>
      <c r="A402" s="63" t="s">
        <v>637</v>
      </c>
      <c r="B402" s="63" t="s">
        <v>638</v>
      </c>
      <c r="C402" s="36">
        <v>4301031362</v>
      </c>
      <c r="D402" s="599">
        <v>4607091384338</v>
      </c>
      <c r="E402" s="599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01"/>
      <c r="R402" s="601"/>
      <c r="S402" s="601"/>
      <c r="T402" s="602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>
      <c r="A403" s="63" t="s">
        <v>639</v>
      </c>
      <c r="B403" s="63" t="s">
        <v>640</v>
      </c>
      <c r="C403" s="36">
        <v>4301031361</v>
      </c>
      <c r="D403" s="599">
        <v>4607091389524</v>
      </c>
      <c r="E403" s="599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01"/>
      <c r="R403" s="601"/>
      <c r="S403" s="601"/>
      <c r="T403" s="602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>
      <c r="A404" s="63" t="s">
        <v>642</v>
      </c>
      <c r="B404" s="63" t="s">
        <v>643</v>
      </c>
      <c r="C404" s="36">
        <v>4301031364</v>
      </c>
      <c r="D404" s="599">
        <v>4680115883161</v>
      </c>
      <c r="E404" s="599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01"/>
      <c r="R404" s="601"/>
      <c r="S404" s="601"/>
      <c r="T404" s="602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>
      <c r="A405" s="63" t="s">
        <v>645</v>
      </c>
      <c r="B405" s="63" t="s">
        <v>646</v>
      </c>
      <c r="C405" s="36">
        <v>4301031358</v>
      </c>
      <c r="D405" s="599">
        <v>4607091389531</v>
      </c>
      <c r="E405" s="599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01"/>
      <c r="R405" s="601"/>
      <c r="S405" s="601"/>
      <c r="T405" s="602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>
      <c r="A406" s="63" t="s">
        <v>648</v>
      </c>
      <c r="B406" s="63" t="s">
        <v>649</v>
      </c>
      <c r="C406" s="36">
        <v>4301031360</v>
      </c>
      <c r="D406" s="599">
        <v>4607091384345</v>
      </c>
      <c r="E406" s="599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6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01"/>
      <c r="R406" s="601"/>
      <c r="S406" s="601"/>
      <c r="T406" s="602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>
      <c r="A407" s="590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6"/>
      <c r="P407" s="593" t="s">
        <v>40</v>
      </c>
      <c r="Q407" s="594"/>
      <c r="R407" s="594"/>
      <c r="S407" s="594"/>
      <c r="T407" s="594"/>
      <c r="U407" s="594"/>
      <c r="V407" s="595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596"/>
      <c r="P408" s="593" t="s">
        <v>40</v>
      </c>
      <c r="Q408" s="594"/>
      <c r="R408" s="594"/>
      <c r="S408" s="594"/>
      <c r="T408" s="594"/>
      <c r="U408" s="594"/>
      <c r="V408" s="595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>
      <c r="A409" s="598" t="s">
        <v>85</v>
      </c>
      <c r="B409" s="598"/>
      <c r="C409" s="598"/>
      <c r="D409" s="598"/>
      <c r="E409" s="598"/>
      <c r="F409" s="598"/>
      <c r="G409" s="598"/>
      <c r="H409" s="598"/>
      <c r="I409" s="598"/>
      <c r="J409" s="598"/>
      <c r="K409" s="598"/>
      <c r="L409" s="598"/>
      <c r="M409" s="598"/>
      <c r="N409" s="598"/>
      <c r="O409" s="598"/>
      <c r="P409" s="598"/>
      <c r="Q409" s="598"/>
      <c r="R409" s="598"/>
      <c r="S409" s="598"/>
      <c r="T409" s="598"/>
      <c r="U409" s="598"/>
      <c r="V409" s="598"/>
      <c r="W409" s="598"/>
      <c r="X409" s="598"/>
      <c r="Y409" s="598"/>
      <c r="Z409" s="598"/>
      <c r="AA409" s="66"/>
      <c r="AB409" s="66"/>
      <c r="AC409" s="80"/>
    </row>
    <row r="410" spans="1:68" ht="27" customHeight="1">
      <c r="A410" s="63" t="s">
        <v>650</v>
      </c>
      <c r="B410" s="63" t="s">
        <v>651</v>
      </c>
      <c r="C410" s="36">
        <v>4301051284</v>
      </c>
      <c r="D410" s="599">
        <v>4607091384352</v>
      </c>
      <c r="E410" s="599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6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01"/>
      <c r="R410" s="601"/>
      <c r="S410" s="601"/>
      <c r="T410" s="60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>
      <c r="A411" s="63" t="s">
        <v>653</v>
      </c>
      <c r="B411" s="63" t="s">
        <v>654</v>
      </c>
      <c r="C411" s="36">
        <v>4301051431</v>
      </c>
      <c r="D411" s="599">
        <v>4607091389654</v>
      </c>
      <c r="E411" s="599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6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01"/>
      <c r="R411" s="601"/>
      <c r="S411" s="601"/>
      <c r="T411" s="602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>
      <c r="A412" s="590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6"/>
      <c r="P412" s="593" t="s">
        <v>40</v>
      </c>
      <c r="Q412" s="594"/>
      <c r="R412" s="594"/>
      <c r="S412" s="594"/>
      <c r="T412" s="594"/>
      <c r="U412" s="594"/>
      <c r="V412" s="595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6"/>
      <c r="P413" s="593" t="s">
        <v>40</v>
      </c>
      <c r="Q413" s="594"/>
      <c r="R413" s="594"/>
      <c r="S413" s="594"/>
      <c r="T413" s="594"/>
      <c r="U413" s="594"/>
      <c r="V413" s="595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>
      <c r="A414" s="597" t="s">
        <v>656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65"/>
      <c r="AB414" s="65"/>
      <c r="AC414" s="79"/>
    </row>
    <row r="415" spans="1:68" ht="14.25" customHeight="1">
      <c r="A415" s="598" t="s">
        <v>150</v>
      </c>
      <c r="B415" s="598"/>
      <c r="C415" s="598"/>
      <c r="D415" s="598"/>
      <c r="E415" s="598"/>
      <c r="F415" s="598"/>
      <c r="G415" s="598"/>
      <c r="H415" s="598"/>
      <c r="I415" s="598"/>
      <c r="J415" s="598"/>
      <c r="K415" s="598"/>
      <c r="L415" s="598"/>
      <c r="M415" s="598"/>
      <c r="N415" s="598"/>
      <c r="O415" s="598"/>
      <c r="P415" s="598"/>
      <c r="Q415" s="598"/>
      <c r="R415" s="598"/>
      <c r="S415" s="598"/>
      <c r="T415" s="598"/>
      <c r="U415" s="598"/>
      <c r="V415" s="598"/>
      <c r="W415" s="598"/>
      <c r="X415" s="598"/>
      <c r="Y415" s="598"/>
      <c r="Z415" s="598"/>
      <c r="AA415" s="66"/>
      <c r="AB415" s="66"/>
      <c r="AC415" s="80"/>
    </row>
    <row r="416" spans="1:68" ht="27" customHeight="1">
      <c r="A416" s="63" t="s">
        <v>657</v>
      </c>
      <c r="B416" s="63" t="s">
        <v>658</v>
      </c>
      <c r="C416" s="36">
        <v>4301020319</v>
      </c>
      <c r="D416" s="599">
        <v>4680115885240</v>
      </c>
      <c r="E416" s="599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65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01"/>
      <c r="R416" s="601"/>
      <c r="S416" s="601"/>
      <c r="T416" s="60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>
      <c r="A417" s="63" t="s">
        <v>660</v>
      </c>
      <c r="B417" s="63" t="s">
        <v>661</v>
      </c>
      <c r="C417" s="36">
        <v>4301020315</v>
      </c>
      <c r="D417" s="599">
        <v>4607091389364</v>
      </c>
      <c r="E417" s="599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65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01"/>
      <c r="R417" s="601"/>
      <c r="S417" s="601"/>
      <c r="T417" s="60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>
      <c r="A418" s="590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6"/>
      <c r="P418" s="593" t="s">
        <v>40</v>
      </c>
      <c r="Q418" s="594"/>
      <c r="R418" s="594"/>
      <c r="S418" s="594"/>
      <c r="T418" s="594"/>
      <c r="U418" s="594"/>
      <c r="V418" s="595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596"/>
      <c r="P419" s="593" t="s">
        <v>40</v>
      </c>
      <c r="Q419" s="594"/>
      <c r="R419" s="594"/>
      <c r="S419" s="594"/>
      <c r="T419" s="594"/>
      <c r="U419" s="594"/>
      <c r="V419" s="595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>
      <c r="A420" s="598" t="s">
        <v>78</v>
      </c>
      <c r="B420" s="598"/>
      <c r="C420" s="598"/>
      <c r="D420" s="598"/>
      <c r="E420" s="598"/>
      <c r="F420" s="598"/>
      <c r="G420" s="598"/>
      <c r="H420" s="598"/>
      <c r="I420" s="598"/>
      <c r="J420" s="598"/>
      <c r="K420" s="598"/>
      <c r="L420" s="598"/>
      <c r="M420" s="598"/>
      <c r="N420" s="598"/>
      <c r="O420" s="598"/>
      <c r="P420" s="598"/>
      <c r="Q420" s="598"/>
      <c r="R420" s="598"/>
      <c r="S420" s="598"/>
      <c r="T420" s="598"/>
      <c r="U420" s="598"/>
      <c r="V420" s="598"/>
      <c r="W420" s="598"/>
      <c r="X420" s="598"/>
      <c r="Y420" s="598"/>
      <c r="Z420" s="598"/>
      <c r="AA420" s="66"/>
      <c r="AB420" s="66"/>
      <c r="AC420" s="80"/>
    </row>
    <row r="421" spans="1:68" ht="27" customHeight="1">
      <c r="A421" s="63" t="s">
        <v>663</v>
      </c>
      <c r="B421" s="63" t="s">
        <v>664</v>
      </c>
      <c r="C421" s="36">
        <v>4301031403</v>
      </c>
      <c r="D421" s="599">
        <v>4680115886094</v>
      </c>
      <c r="E421" s="599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64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01"/>
      <c r="R421" s="601"/>
      <c r="S421" s="601"/>
      <c r="T421" s="602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>
      <c r="A422" s="63" t="s">
        <v>666</v>
      </c>
      <c r="B422" s="63" t="s">
        <v>667</v>
      </c>
      <c r="C422" s="36">
        <v>4301031363</v>
      </c>
      <c r="D422" s="599">
        <v>4607091389425</v>
      </c>
      <c r="E422" s="599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4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01"/>
      <c r="R422" s="601"/>
      <c r="S422" s="601"/>
      <c r="T422" s="60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>
      <c r="A423" s="63" t="s">
        <v>669</v>
      </c>
      <c r="B423" s="63" t="s">
        <v>670</v>
      </c>
      <c r="C423" s="36">
        <v>4301031373</v>
      </c>
      <c r="D423" s="599">
        <v>4680115880771</v>
      </c>
      <c r="E423" s="599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64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01"/>
      <c r="R423" s="601"/>
      <c r="S423" s="601"/>
      <c r="T423" s="602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>
      <c r="A424" s="63" t="s">
        <v>672</v>
      </c>
      <c r="B424" s="63" t="s">
        <v>673</v>
      </c>
      <c r="C424" s="36">
        <v>4301031359</v>
      </c>
      <c r="D424" s="599">
        <v>4607091389500</v>
      </c>
      <c r="E424" s="599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6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01"/>
      <c r="R424" s="601"/>
      <c r="S424" s="601"/>
      <c r="T424" s="602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>
      <c r="A425" s="590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6"/>
      <c r="P425" s="593" t="s">
        <v>40</v>
      </c>
      <c r="Q425" s="594"/>
      <c r="R425" s="594"/>
      <c r="S425" s="594"/>
      <c r="T425" s="594"/>
      <c r="U425" s="594"/>
      <c r="V425" s="595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6"/>
      <c r="P426" s="593" t="s">
        <v>40</v>
      </c>
      <c r="Q426" s="594"/>
      <c r="R426" s="594"/>
      <c r="S426" s="594"/>
      <c r="T426" s="594"/>
      <c r="U426" s="594"/>
      <c r="V426" s="595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>
      <c r="A427" s="597" t="s">
        <v>674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65"/>
      <c r="AB427" s="65"/>
      <c r="AC427" s="79"/>
    </row>
    <row r="428" spans="1:68" ht="14.25" customHeight="1">
      <c r="A428" s="598" t="s">
        <v>78</v>
      </c>
      <c r="B428" s="598"/>
      <c r="C428" s="598"/>
      <c r="D428" s="598"/>
      <c r="E428" s="598"/>
      <c r="F428" s="598"/>
      <c r="G428" s="598"/>
      <c r="H428" s="598"/>
      <c r="I428" s="598"/>
      <c r="J428" s="598"/>
      <c r="K428" s="598"/>
      <c r="L428" s="598"/>
      <c r="M428" s="598"/>
      <c r="N428" s="598"/>
      <c r="O428" s="598"/>
      <c r="P428" s="598"/>
      <c r="Q428" s="598"/>
      <c r="R428" s="598"/>
      <c r="S428" s="598"/>
      <c r="T428" s="598"/>
      <c r="U428" s="598"/>
      <c r="V428" s="598"/>
      <c r="W428" s="598"/>
      <c r="X428" s="598"/>
      <c r="Y428" s="598"/>
      <c r="Z428" s="598"/>
      <c r="AA428" s="66"/>
      <c r="AB428" s="66"/>
      <c r="AC428" s="80"/>
    </row>
    <row r="429" spans="1:68" ht="27" customHeight="1">
      <c r="A429" s="63" t="s">
        <v>675</v>
      </c>
      <c r="B429" s="63" t="s">
        <v>676</v>
      </c>
      <c r="C429" s="36">
        <v>4301031347</v>
      </c>
      <c r="D429" s="599">
        <v>4680115885110</v>
      </c>
      <c r="E429" s="599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64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01"/>
      <c r="R429" s="601"/>
      <c r="S429" s="601"/>
      <c r="T429" s="602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>
      <c r="A430" s="590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6"/>
      <c r="P430" s="593" t="s">
        <v>40</v>
      </c>
      <c r="Q430" s="594"/>
      <c r="R430" s="594"/>
      <c r="S430" s="594"/>
      <c r="T430" s="594"/>
      <c r="U430" s="594"/>
      <c r="V430" s="595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6"/>
      <c r="P431" s="593" t="s">
        <v>40</v>
      </c>
      <c r="Q431" s="594"/>
      <c r="R431" s="594"/>
      <c r="S431" s="594"/>
      <c r="T431" s="594"/>
      <c r="U431" s="594"/>
      <c r="V431" s="595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>
      <c r="A432" s="597" t="s">
        <v>678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65"/>
      <c r="AB432" s="65"/>
      <c r="AC432" s="79"/>
    </row>
    <row r="433" spans="1:68" ht="14.25" customHeight="1">
      <c r="A433" s="598" t="s">
        <v>78</v>
      </c>
      <c r="B433" s="598"/>
      <c r="C433" s="598"/>
      <c r="D433" s="598"/>
      <c r="E433" s="598"/>
      <c r="F433" s="598"/>
      <c r="G433" s="598"/>
      <c r="H433" s="598"/>
      <c r="I433" s="598"/>
      <c r="J433" s="598"/>
      <c r="K433" s="598"/>
      <c r="L433" s="598"/>
      <c r="M433" s="598"/>
      <c r="N433" s="598"/>
      <c r="O433" s="598"/>
      <c r="P433" s="598"/>
      <c r="Q433" s="598"/>
      <c r="R433" s="598"/>
      <c r="S433" s="598"/>
      <c r="T433" s="598"/>
      <c r="U433" s="598"/>
      <c r="V433" s="598"/>
      <c r="W433" s="598"/>
      <c r="X433" s="598"/>
      <c r="Y433" s="598"/>
      <c r="Z433" s="598"/>
      <c r="AA433" s="66"/>
      <c r="AB433" s="66"/>
      <c r="AC433" s="80"/>
    </row>
    <row r="434" spans="1:68" ht="27" customHeight="1">
      <c r="A434" s="63" t="s">
        <v>679</v>
      </c>
      <c r="B434" s="63" t="s">
        <v>680</v>
      </c>
      <c r="C434" s="36">
        <v>4301031261</v>
      </c>
      <c r="D434" s="599">
        <v>4680115885103</v>
      </c>
      <c r="E434" s="599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64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01"/>
      <c r="R434" s="601"/>
      <c r="S434" s="601"/>
      <c r="T434" s="602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>
      <c r="A435" s="590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596"/>
      <c r="P435" s="593" t="s">
        <v>40</v>
      </c>
      <c r="Q435" s="594"/>
      <c r="R435" s="594"/>
      <c r="S435" s="594"/>
      <c r="T435" s="594"/>
      <c r="U435" s="594"/>
      <c r="V435" s="595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6"/>
      <c r="P436" s="593" t="s">
        <v>40</v>
      </c>
      <c r="Q436" s="594"/>
      <c r="R436" s="594"/>
      <c r="S436" s="594"/>
      <c r="T436" s="594"/>
      <c r="U436" s="594"/>
      <c r="V436" s="595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>
      <c r="A437" s="615" t="s">
        <v>682</v>
      </c>
      <c r="B437" s="615"/>
      <c r="C437" s="615"/>
      <c r="D437" s="615"/>
      <c r="E437" s="615"/>
      <c r="F437" s="615"/>
      <c r="G437" s="615"/>
      <c r="H437" s="615"/>
      <c r="I437" s="615"/>
      <c r="J437" s="615"/>
      <c r="K437" s="615"/>
      <c r="L437" s="615"/>
      <c r="M437" s="615"/>
      <c r="N437" s="615"/>
      <c r="O437" s="615"/>
      <c r="P437" s="615"/>
      <c r="Q437" s="615"/>
      <c r="R437" s="615"/>
      <c r="S437" s="615"/>
      <c r="T437" s="615"/>
      <c r="U437" s="615"/>
      <c r="V437" s="615"/>
      <c r="W437" s="615"/>
      <c r="X437" s="615"/>
      <c r="Y437" s="615"/>
      <c r="Z437" s="615"/>
      <c r="AA437" s="54"/>
      <c r="AB437" s="54"/>
      <c r="AC437" s="54"/>
    </row>
    <row r="438" spans="1:68" ht="16.5" customHeight="1">
      <c r="A438" s="597" t="s">
        <v>682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65"/>
      <c r="AB438" s="65"/>
      <c r="AC438" s="79"/>
    </row>
    <row r="439" spans="1:68" ht="14.25" customHeight="1">
      <c r="A439" s="598" t="s">
        <v>114</v>
      </c>
      <c r="B439" s="598"/>
      <c r="C439" s="598"/>
      <c r="D439" s="598"/>
      <c r="E439" s="598"/>
      <c r="F439" s="598"/>
      <c r="G439" s="598"/>
      <c r="H439" s="598"/>
      <c r="I439" s="598"/>
      <c r="J439" s="598"/>
      <c r="K439" s="598"/>
      <c r="L439" s="598"/>
      <c r="M439" s="598"/>
      <c r="N439" s="598"/>
      <c r="O439" s="598"/>
      <c r="P439" s="598"/>
      <c r="Q439" s="598"/>
      <c r="R439" s="598"/>
      <c r="S439" s="598"/>
      <c r="T439" s="598"/>
      <c r="U439" s="598"/>
      <c r="V439" s="598"/>
      <c r="W439" s="598"/>
      <c r="X439" s="598"/>
      <c r="Y439" s="598"/>
      <c r="Z439" s="598"/>
      <c r="AA439" s="66"/>
      <c r="AB439" s="66"/>
      <c r="AC439" s="80"/>
    </row>
    <row r="440" spans="1:68" ht="27" customHeight="1">
      <c r="A440" s="63" t="s">
        <v>683</v>
      </c>
      <c r="B440" s="63" t="s">
        <v>684</v>
      </c>
      <c r="C440" s="36">
        <v>4301011795</v>
      </c>
      <c r="D440" s="599">
        <v>4607091389067</v>
      </c>
      <c r="E440" s="599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6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01"/>
      <c r="R440" s="601"/>
      <c r="S440" s="601"/>
      <c r="T440" s="60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2" si="69">IFERROR(IF(X440="",0,CEILING((X440/$H440),1)*$H440),"")</f>
        <v>0</v>
      </c>
      <c r="Z440" s="41" t="str">
        <f t="shared" ref="Z440:Z445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2" si="71">IFERROR(X440*I440/H440,"0")</f>
        <v>0</v>
      </c>
      <c r="BN440" s="78">
        <f t="shared" ref="BN440:BN452" si="72">IFERROR(Y440*I440/H440,"0")</f>
        <v>0</v>
      </c>
      <c r="BO440" s="78">
        <f t="shared" ref="BO440:BO452" si="73">IFERROR(1/J440*(X440/H440),"0")</f>
        <v>0</v>
      </c>
      <c r="BP440" s="78">
        <f t="shared" ref="BP440:BP452" si="74">IFERROR(1/J440*(Y440/H440),"0")</f>
        <v>0</v>
      </c>
    </row>
    <row r="441" spans="1:68" ht="27" customHeight="1">
      <c r="A441" s="63" t="s">
        <v>686</v>
      </c>
      <c r="B441" s="63" t="s">
        <v>687</v>
      </c>
      <c r="C441" s="36">
        <v>4301011961</v>
      </c>
      <c r="D441" s="599">
        <v>4680115885271</v>
      </c>
      <c r="E441" s="599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4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01"/>
      <c r="R441" s="601"/>
      <c r="S441" s="601"/>
      <c r="T441" s="60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>
      <c r="A442" s="63" t="s">
        <v>689</v>
      </c>
      <c r="B442" s="63" t="s">
        <v>690</v>
      </c>
      <c r="C442" s="36">
        <v>4301011376</v>
      </c>
      <c r="D442" s="599">
        <v>4680115885226</v>
      </c>
      <c r="E442" s="599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6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01"/>
      <c r="R442" s="601"/>
      <c r="S442" s="601"/>
      <c r="T442" s="60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16.5" customHeight="1">
      <c r="A443" s="63" t="s">
        <v>692</v>
      </c>
      <c r="B443" s="63" t="s">
        <v>693</v>
      </c>
      <c r="C443" s="36">
        <v>4301011774</v>
      </c>
      <c r="D443" s="599">
        <v>4680115884502</v>
      </c>
      <c r="E443" s="599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601"/>
      <c r="R443" s="601"/>
      <c r="S443" s="601"/>
      <c r="T443" s="60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694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>
      <c r="A444" s="63" t="s">
        <v>695</v>
      </c>
      <c r="B444" s="63" t="s">
        <v>696</v>
      </c>
      <c r="C444" s="36">
        <v>4301011771</v>
      </c>
      <c r="D444" s="599">
        <v>4607091389104</v>
      </c>
      <c r="E444" s="599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6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601"/>
      <c r="R444" s="601"/>
      <c r="S444" s="601"/>
      <c r="T444" s="60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697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16.5" customHeight="1">
      <c r="A445" s="63" t="s">
        <v>698</v>
      </c>
      <c r="B445" s="63" t="s">
        <v>699</v>
      </c>
      <c r="C445" s="36">
        <v>4301011799</v>
      </c>
      <c r="D445" s="599">
        <v>4680115884519</v>
      </c>
      <c r="E445" s="599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89</v>
      </c>
      <c r="N445" s="38"/>
      <c r="O445" s="37">
        <v>60</v>
      </c>
      <c r="P445" s="6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601"/>
      <c r="R445" s="601"/>
      <c r="S445" s="601"/>
      <c r="T445" s="60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700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>
      <c r="A446" s="63" t="s">
        <v>701</v>
      </c>
      <c r="B446" s="63" t="s">
        <v>702</v>
      </c>
      <c r="C446" s="36">
        <v>4301012125</v>
      </c>
      <c r="D446" s="599">
        <v>4680115886391</v>
      </c>
      <c r="E446" s="599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90</v>
      </c>
      <c r="L446" s="37" t="s">
        <v>45</v>
      </c>
      <c r="M446" s="38" t="s">
        <v>89</v>
      </c>
      <c r="N446" s="38"/>
      <c r="O446" s="37">
        <v>60</v>
      </c>
      <c r="P446" s="6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601"/>
      <c r="R446" s="601"/>
      <c r="S446" s="601"/>
      <c r="T446" s="60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2" t="s">
        <v>685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>
      <c r="A447" s="63" t="s">
        <v>703</v>
      </c>
      <c r="B447" s="63" t="s">
        <v>704</v>
      </c>
      <c r="C447" s="36">
        <v>4301011778</v>
      </c>
      <c r="D447" s="599">
        <v>4680115880603</v>
      </c>
      <c r="E447" s="599"/>
      <c r="F447" s="62">
        <v>0.6</v>
      </c>
      <c r="G447" s="37">
        <v>6</v>
      </c>
      <c r="H447" s="62">
        <v>3.6</v>
      </c>
      <c r="I447" s="62">
        <v>3.81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6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601"/>
      <c r="R447" s="601"/>
      <c r="S447" s="601"/>
      <c r="T447" s="602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>
      <c r="A448" s="63" t="s">
        <v>703</v>
      </c>
      <c r="B448" s="63" t="s">
        <v>705</v>
      </c>
      <c r="C448" s="36">
        <v>4301012035</v>
      </c>
      <c r="D448" s="599">
        <v>4680115880603</v>
      </c>
      <c r="E448" s="599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601"/>
      <c r="R448" s="601"/>
      <c r="S448" s="601"/>
      <c r="T448" s="602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>
      <c r="A449" s="63" t="s">
        <v>706</v>
      </c>
      <c r="B449" s="63" t="s">
        <v>707</v>
      </c>
      <c r="C449" s="36">
        <v>4301012036</v>
      </c>
      <c r="D449" s="599">
        <v>4680115882782</v>
      </c>
      <c r="E449" s="599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01"/>
      <c r="R449" s="601"/>
      <c r="S449" s="601"/>
      <c r="T449" s="60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688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>
      <c r="A450" s="63" t="s">
        <v>708</v>
      </c>
      <c r="B450" s="63" t="s">
        <v>709</v>
      </c>
      <c r="C450" s="36">
        <v>4301012050</v>
      </c>
      <c r="D450" s="599">
        <v>4680115885479</v>
      </c>
      <c r="E450" s="599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6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01"/>
      <c r="R450" s="601"/>
      <c r="S450" s="601"/>
      <c r="T450" s="60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697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>
      <c r="A451" s="63" t="s">
        <v>710</v>
      </c>
      <c r="B451" s="63" t="s">
        <v>711</v>
      </c>
      <c r="C451" s="36">
        <v>4301011784</v>
      </c>
      <c r="D451" s="599">
        <v>4607091389982</v>
      </c>
      <c r="E451" s="599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01"/>
      <c r="R451" s="601"/>
      <c r="S451" s="601"/>
      <c r="T451" s="602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697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>
      <c r="A452" s="63" t="s">
        <v>710</v>
      </c>
      <c r="B452" s="63" t="s">
        <v>712</v>
      </c>
      <c r="C452" s="36">
        <v>4301012034</v>
      </c>
      <c r="D452" s="599">
        <v>4607091389982</v>
      </c>
      <c r="E452" s="599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6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01"/>
      <c r="R452" s="601"/>
      <c r="S452" s="601"/>
      <c r="T452" s="602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697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>
      <c r="A453" s="590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596"/>
      <c r="P453" s="593" t="s">
        <v>40</v>
      </c>
      <c r="Q453" s="594"/>
      <c r="R453" s="594"/>
      <c r="S453" s="594"/>
      <c r="T453" s="594"/>
      <c r="U453" s="594"/>
      <c r="V453" s="595"/>
      <c r="W453" s="42" t="s">
        <v>39</v>
      </c>
      <c r="X453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596"/>
      <c r="P454" s="593" t="s">
        <v>40</v>
      </c>
      <c r="Q454" s="594"/>
      <c r="R454" s="594"/>
      <c r="S454" s="594"/>
      <c r="T454" s="594"/>
      <c r="U454" s="594"/>
      <c r="V454" s="595"/>
      <c r="W454" s="42" t="s">
        <v>0</v>
      </c>
      <c r="X454" s="43">
        <f>IFERROR(SUM(X440:X452),"0")</f>
        <v>0</v>
      </c>
      <c r="Y454" s="43">
        <f>IFERROR(SUM(Y440:Y452),"0")</f>
        <v>0</v>
      </c>
      <c r="Z454" s="42"/>
      <c r="AA454" s="67"/>
      <c r="AB454" s="67"/>
      <c r="AC454" s="67"/>
    </row>
    <row r="455" spans="1:68" ht="14.25" customHeight="1">
      <c r="A455" s="598" t="s">
        <v>150</v>
      </c>
      <c r="B455" s="598"/>
      <c r="C455" s="598"/>
      <c r="D455" s="598"/>
      <c r="E455" s="598"/>
      <c r="F455" s="598"/>
      <c r="G455" s="598"/>
      <c r="H455" s="598"/>
      <c r="I455" s="598"/>
      <c r="J455" s="598"/>
      <c r="K455" s="598"/>
      <c r="L455" s="598"/>
      <c r="M455" s="598"/>
      <c r="N455" s="598"/>
      <c r="O455" s="598"/>
      <c r="P455" s="598"/>
      <c r="Q455" s="598"/>
      <c r="R455" s="598"/>
      <c r="S455" s="598"/>
      <c r="T455" s="598"/>
      <c r="U455" s="598"/>
      <c r="V455" s="598"/>
      <c r="W455" s="598"/>
      <c r="X455" s="598"/>
      <c r="Y455" s="598"/>
      <c r="Z455" s="598"/>
      <c r="AA455" s="66"/>
      <c r="AB455" s="66"/>
      <c r="AC455" s="80"/>
    </row>
    <row r="456" spans="1:68" ht="16.5" customHeight="1">
      <c r="A456" s="63" t="s">
        <v>713</v>
      </c>
      <c r="B456" s="63" t="s">
        <v>714</v>
      </c>
      <c r="C456" s="36">
        <v>4301020334</v>
      </c>
      <c r="D456" s="599">
        <v>4607091388930</v>
      </c>
      <c r="E456" s="59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62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01"/>
      <c r="R456" s="601"/>
      <c r="S456" s="601"/>
      <c r="T456" s="602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715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>
      <c r="A457" s="63" t="s">
        <v>716</v>
      </c>
      <c r="B457" s="63" t="s">
        <v>717</v>
      </c>
      <c r="C457" s="36">
        <v>4301020384</v>
      </c>
      <c r="D457" s="599">
        <v>4680115886407</v>
      </c>
      <c r="E457" s="599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6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01"/>
      <c r="R457" s="601"/>
      <c r="S457" s="601"/>
      <c r="T457" s="602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>
      <c r="A458" s="63" t="s">
        <v>718</v>
      </c>
      <c r="B458" s="63" t="s">
        <v>719</v>
      </c>
      <c r="C458" s="36">
        <v>4301020385</v>
      </c>
      <c r="D458" s="599">
        <v>4680115880054</v>
      </c>
      <c r="E458" s="599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6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01"/>
      <c r="R458" s="601"/>
      <c r="S458" s="601"/>
      <c r="T458" s="602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>
      <c r="A459" s="590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596"/>
      <c r="P459" s="593" t="s">
        <v>40</v>
      </c>
      <c r="Q459" s="594"/>
      <c r="R459" s="594"/>
      <c r="S459" s="594"/>
      <c r="T459" s="594"/>
      <c r="U459" s="594"/>
      <c r="V459" s="595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596"/>
      <c r="P460" s="593" t="s">
        <v>40</v>
      </c>
      <c r="Q460" s="594"/>
      <c r="R460" s="594"/>
      <c r="S460" s="594"/>
      <c r="T460" s="594"/>
      <c r="U460" s="594"/>
      <c r="V460" s="595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customHeight="1">
      <c r="A461" s="598" t="s">
        <v>78</v>
      </c>
      <c r="B461" s="598"/>
      <c r="C461" s="598"/>
      <c r="D461" s="598"/>
      <c r="E461" s="598"/>
      <c r="F461" s="598"/>
      <c r="G461" s="598"/>
      <c r="H461" s="598"/>
      <c r="I461" s="598"/>
      <c r="J461" s="598"/>
      <c r="K461" s="598"/>
      <c r="L461" s="598"/>
      <c r="M461" s="598"/>
      <c r="N461" s="598"/>
      <c r="O461" s="598"/>
      <c r="P461" s="598"/>
      <c r="Q461" s="598"/>
      <c r="R461" s="598"/>
      <c r="S461" s="598"/>
      <c r="T461" s="598"/>
      <c r="U461" s="598"/>
      <c r="V461" s="598"/>
      <c r="W461" s="598"/>
      <c r="X461" s="598"/>
      <c r="Y461" s="598"/>
      <c r="Z461" s="598"/>
      <c r="AA461" s="66"/>
      <c r="AB461" s="66"/>
      <c r="AC461" s="80"/>
    </row>
    <row r="462" spans="1:68" ht="27" customHeight="1">
      <c r="A462" s="63" t="s">
        <v>720</v>
      </c>
      <c r="B462" s="63" t="s">
        <v>721</v>
      </c>
      <c r="C462" s="36">
        <v>4301031349</v>
      </c>
      <c r="D462" s="599">
        <v>4680115883116</v>
      </c>
      <c r="E462" s="599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6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01"/>
      <c r="R462" s="601"/>
      <c r="S462" s="601"/>
      <c r="T462" s="60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>
      <c r="A463" s="63" t="s">
        <v>723</v>
      </c>
      <c r="B463" s="63" t="s">
        <v>724</v>
      </c>
      <c r="C463" s="36">
        <v>4301031350</v>
      </c>
      <c r="D463" s="599">
        <v>4680115883093</v>
      </c>
      <c r="E463" s="599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6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01"/>
      <c r="R463" s="601"/>
      <c r="S463" s="601"/>
      <c r="T463" s="602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725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>
      <c r="A464" s="63" t="s">
        <v>726</v>
      </c>
      <c r="B464" s="63" t="s">
        <v>727</v>
      </c>
      <c r="C464" s="36">
        <v>4301031353</v>
      </c>
      <c r="D464" s="599">
        <v>4680115883109</v>
      </c>
      <c r="E464" s="599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62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01"/>
      <c r="R464" s="601"/>
      <c r="S464" s="601"/>
      <c r="T464" s="602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728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customHeight="1">
      <c r="A465" s="63" t="s">
        <v>729</v>
      </c>
      <c r="B465" s="63" t="s">
        <v>730</v>
      </c>
      <c r="C465" s="36">
        <v>4301031351</v>
      </c>
      <c r="D465" s="599">
        <v>4680115882072</v>
      </c>
      <c r="E465" s="599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62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01"/>
      <c r="R465" s="601"/>
      <c r="S465" s="601"/>
      <c r="T465" s="602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>
      <c r="A466" s="63" t="s">
        <v>729</v>
      </c>
      <c r="B466" s="63" t="s">
        <v>731</v>
      </c>
      <c r="C466" s="36">
        <v>4301031419</v>
      </c>
      <c r="D466" s="599">
        <v>4680115882072</v>
      </c>
      <c r="E466" s="599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62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01"/>
      <c r="R466" s="601"/>
      <c r="S466" s="601"/>
      <c r="T466" s="602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722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>
      <c r="A467" s="63" t="s">
        <v>732</v>
      </c>
      <c r="B467" s="63" t="s">
        <v>733</v>
      </c>
      <c r="C467" s="36">
        <v>4301031418</v>
      </c>
      <c r="D467" s="599">
        <v>4680115882102</v>
      </c>
      <c r="E467" s="599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6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01"/>
      <c r="R467" s="601"/>
      <c r="S467" s="601"/>
      <c r="T467" s="602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725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>
      <c r="A468" s="63" t="s">
        <v>734</v>
      </c>
      <c r="B468" s="63" t="s">
        <v>735</v>
      </c>
      <c r="C468" s="36">
        <v>4301031417</v>
      </c>
      <c r="D468" s="599">
        <v>4680115882096</v>
      </c>
      <c r="E468" s="599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6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01"/>
      <c r="R468" s="601"/>
      <c r="S468" s="601"/>
      <c r="T468" s="602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728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>
      <c r="A469" s="590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596"/>
      <c r="P469" s="593" t="s">
        <v>40</v>
      </c>
      <c r="Q469" s="594"/>
      <c r="R469" s="594"/>
      <c r="S469" s="594"/>
      <c r="T469" s="594"/>
      <c r="U469" s="594"/>
      <c r="V469" s="595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596"/>
      <c r="P470" s="593" t="s">
        <v>40</v>
      </c>
      <c r="Q470" s="594"/>
      <c r="R470" s="594"/>
      <c r="S470" s="594"/>
      <c r="T470" s="594"/>
      <c r="U470" s="594"/>
      <c r="V470" s="595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customHeight="1">
      <c r="A471" s="598" t="s">
        <v>85</v>
      </c>
      <c r="B471" s="598"/>
      <c r="C471" s="598"/>
      <c r="D471" s="598"/>
      <c r="E471" s="598"/>
      <c r="F471" s="598"/>
      <c r="G471" s="598"/>
      <c r="H471" s="598"/>
      <c r="I471" s="598"/>
      <c r="J471" s="598"/>
      <c r="K471" s="598"/>
      <c r="L471" s="598"/>
      <c r="M471" s="598"/>
      <c r="N471" s="598"/>
      <c r="O471" s="598"/>
      <c r="P471" s="598"/>
      <c r="Q471" s="598"/>
      <c r="R471" s="598"/>
      <c r="S471" s="598"/>
      <c r="T471" s="598"/>
      <c r="U471" s="598"/>
      <c r="V471" s="598"/>
      <c r="W471" s="598"/>
      <c r="X471" s="598"/>
      <c r="Y471" s="598"/>
      <c r="Z471" s="598"/>
      <c r="AA471" s="66"/>
      <c r="AB471" s="66"/>
      <c r="AC471" s="80"/>
    </row>
    <row r="472" spans="1:68" ht="16.5" customHeight="1">
      <c r="A472" s="63" t="s">
        <v>736</v>
      </c>
      <c r="B472" s="63" t="s">
        <v>737</v>
      </c>
      <c r="C472" s="36">
        <v>4301051232</v>
      </c>
      <c r="D472" s="599">
        <v>4607091383409</v>
      </c>
      <c r="E472" s="599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61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01"/>
      <c r="R472" s="601"/>
      <c r="S472" s="601"/>
      <c r="T472" s="602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738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>
      <c r="A473" s="63" t="s">
        <v>739</v>
      </c>
      <c r="B473" s="63" t="s">
        <v>740</v>
      </c>
      <c r="C473" s="36">
        <v>4301051233</v>
      </c>
      <c r="D473" s="599">
        <v>4607091383416</v>
      </c>
      <c r="E473" s="599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6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01"/>
      <c r="R473" s="601"/>
      <c r="S473" s="601"/>
      <c r="T473" s="60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741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>
      <c r="A474" s="63" t="s">
        <v>742</v>
      </c>
      <c r="B474" s="63" t="s">
        <v>743</v>
      </c>
      <c r="C474" s="36">
        <v>4301051064</v>
      </c>
      <c r="D474" s="599">
        <v>4680115883536</v>
      </c>
      <c r="E474" s="599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62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01"/>
      <c r="R474" s="601"/>
      <c r="S474" s="601"/>
      <c r="T474" s="60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744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>
      <c r="A475" s="590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596"/>
      <c r="P475" s="593" t="s">
        <v>40</v>
      </c>
      <c r="Q475" s="594"/>
      <c r="R475" s="594"/>
      <c r="S475" s="594"/>
      <c r="T475" s="594"/>
      <c r="U475" s="594"/>
      <c r="V475" s="595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596"/>
      <c r="P476" s="593" t="s">
        <v>40</v>
      </c>
      <c r="Q476" s="594"/>
      <c r="R476" s="594"/>
      <c r="S476" s="594"/>
      <c r="T476" s="594"/>
      <c r="U476" s="594"/>
      <c r="V476" s="595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>
      <c r="A477" s="615" t="s">
        <v>745</v>
      </c>
      <c r="B477" s="615"/>
      <c r="C477" s="615"/>
      <c r="D477" s="615"/>
      <c r="E477" s="615"/>
      <c r="F477" s="615"/>
      <c r="G477" s="615"/>
      <c r="H477" s="615"/>
      <c r="I477" s="615"/>
      <c r="J477" s="615"/>
      <c r="K477" s="615"/>
      <c r="L477" s="615"/>
      <c r="M477" s="615"/>
      <c r="N477" s="615"/>
      <c r="O477" s="615"/>
      <c r="P477" s="615"/>
      <c r="Q477" s="615"/>
      <c r="R477" s="615"/>
      <c r="S477" s="615"/>
      <c r="T477" s="615"/>
      <c r="U477" s="615"/>
      <c r="V477" s="615"/>
      <c r="W477" s="615"/>
      <c r="X477" s="615"/>
      <c r="Y477" s="615"/>
      <c r="Z477" s="615"/>
      <c r="AA477" s="54"/>
      <c r="AB477" s="54"/>
      <c r="AC477" s="54"/>
    </row>
    <row r="478" spans="1:68" ht="16.5" customHeight="1">
      <c r="A478" s="597" t="s">
        <v>745</v>
      </c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597"/>
      <c r="P478" s="597"/>
      <c r="Q478" s="597"/>
      <c r="R478" s="597"/>
      <c r="S478" s="597"/>
      <c r="T478" s="597"/>
      <c r="U478" s="597"/>
      <c r="V478" s="597"/>
      <c r="W478" s="597"/>
      <c r="X478" s="597"/>
      <c r="Y478" s="597"/>
      <c r="Z478" s="597"/>
      <c r="AA478" s="65"/>
      <c r="AB478" s="65"/>
      <c r="AC478" s="79"/>
    </row>
    <row r="479" spans="1:68" ht="14.25" customHeight="1">
      <c r="A479" s="598" t="s">
        <v>114</v>
      </c>
      <c r="B479" s="598"/>
      <c r="C479" s="598"/>
      <c r="D479" s="598"/>
      <c r="E479" s="598"/>
      <c r="F479" s="598"/>
      <c r="G479" s="598"/>
      <c r="H479" s="598"/>
      <c r="I479" s="598"/>
      <c r="J479" s="598"/>
      <c r="K479" s="598"/>
      <c r="L479" s="598"/>
      <c r="M479" s="598"/>
      <c r="N479" s="598"/>
      <c r="O479" s="598"/>
      <c r="P479" s="598"/>
      <c r="Q479" s="598"/>
      <c r="R479" s="598"/>
      <c r="S479" s="598"/>
      <c r="T479" s="598"/>
      <c r="U479" s="598"/>
      <c r="V479" s="598"/>
      <c r="W479" s="598"/>
      <c r="X479" s="598"/>
      <c r="Y479" s="598"/>
      <c r="Z479" s="598"/>
      <c r="AA479" s="66"/>
      <c r="AB479" s="66"/>
      <c r="AC479" s="80"/>
    </row>
    <row r="480" spans="1:68" ht="27" customHeight="1">
      <c r="A480" s="63" t="s">
        <v>746</v>
      </c>
      <c r="B480" s="63" t="s">
        <v>747</v>
      </c>
      <c r="C480" s="36">
        <v>4301011763</v>
      </c>
      <c r="D480" s="599">
        <v>4640242181011</v>
      </c>
      <c r="E480" s="599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616" t="s">
        <v>748</v>
      </c>
      <c r="Q480" s="601"/>
      <c r="R480" s="601"/>
      <c r="S480" s="601"/>
      <c r="T480" s="602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749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>
      <c r="A481" s="63" t="s">
        <v>750</v>
      </c>
      <c r="B481" s="63" t="s">
        <v>751</v>
      </c>
      <c r="C481" s="36">
        <v>4301011585</v>
      </c>
      <c r="D481" s="599">
        <v>4640242180441</v>
      </c>
      <c r="E481" s="59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617" t="s">
        <v>752</v>
      </c>
      <c r="Q481" s="601"/>
      <c r="R481" s="601"/>
      <c r="S481" s="601"/>
      <c r="T481" s="60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753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754</v>
      </c>
      <c r="B482" s="63" t="s">
        <v>755</v>
      </c>
      <c r="C482" s="36">
        <v>4301011584</v>
      </c>
      <c r="D482" s="599">
        <v>4640242180564</v>
      </c>
      <c r="E482" s="599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618" t="s">
        <v>756</v>
      </c>
      <c r="Q482" s="601"/>
      <c r="R482" s="601"/>
      <c r="S482" s="601"/>
      <c r="T482" s="60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>
      <c r="A483" s="590"/>
      <c r="B483" s="590"/>
      <c r="C483" s="590"/>
      <c r="D483" s="590"/>
      <c r="E483" s="590"/>
      <c r="F483" s="590"/>
      <c r="G483" s="590"/>
      <c r="H483" s="590"/>
      <c r="I483" s="590"/>
      <c r="J483" s="590"/>
      <c r="K483" s="590"/>
      <c r="L483" s="590"/>
      <c r="M483" s="590"/>
      <c r="N483" s="590"/>
      <c r="O483" s="596"/>
      <c r="P483" s="593" t="s">
        <v>40</v>
      </c>
      <c r="Q483" s="594"/>
      <c r="R483" s="594"/>
      <c r="S483" s="594"/>
      <c r="T483" s="594"/>
      <c r="U483" s="594"/>
      <c r="V483" s="595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>
      <c r="A484" s="590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596"/>
      <c r="P484" s="593" t="s">
        <v>40</v>
      </c>
      <c r="Q484" s="594"/>
      <c r="R484" s="594"/>
      <c r="S484" s="594"/>
      <c r="T484" s="594"/>
      <c r="U484" s="594"/>
      <c r="V484" s="595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customHeight="1">
      <c r="A485" s="598" t="s">
        <v>150</v>
      </c>
      <c r="B485" s="598"/>
      <c r="C485" s="598"/>
      <c r="D485" s="598"/>
      <c r="E485" s="598"/>
      <c r="F485" s="598"/>
      <c r="G485" s="598"/>
      <c r="H485" s="598"/>
      <c r="I485" s="598"/>
      <c r="J485" s="598"/>
      <c r="K485" s="598"/>
      <c r="L485" s="598"/>
      <c r="M485" s="598"/>
      <c r="N485" s="598"/>
      <c r="O485" s="598"/>
      <c r="P485" s="598"/>
      <c r="Q485" s="598"/>
      <c r="R485" s="598"/>
      <c r="S485" s="598"/>
      <c r="T485" s="598"/>
      <c r="U485" s="598"/>
      <c r="V485" s="598"/>
      <c r="W485" s="598"/>
      <c r="X485" s="598"/>
      <c r="Y485" s="598"/>
      <c r="Z485" s="598"/>
      <c r="AA485" s="66"/>
      <c r="AB485" s="66"/>
      <c r="AC485" s="80"/>
    </row>
    <row r="486" spans="1:68" ht="27" customHeight="1">
      <c r="A486" s="63" t="s">
        <v>758</v>
      </c>
      <c r="B486" s="63" t="s">
        <v>759</v>
      </c>
      <c r="C486" s="36">
        <v>4301020269</v>
      </c>
      <c r="D486" s="599">
        <v>4640242180519</v>
      </c>
      <c r="E486" s="599"/>
      <c r="F486" s="62">
        <v>1.35</v>
      </c>
      <c r="G486" s="37">
        <v>8</v>
      </c>
      <c r="H486" s="62">
        <v>10.8</v>
      </c>
      <c r="I486" s="62">
        <v>11.234999999999999</v>
      </c>
      <c r="J486" s="37">
        <v>64</v>
      </c>
      <c r="K486" s="37" t="s">
        <v>119</v>
      </c>
      <c r="L486" s="37" t="s">
        <v>45</v>
      </c>
      <c r="M486" s="38" t="s">
        <v>89</v>
      </c>
      <c r="N486" s="38"/>
      <c r="O486" s="37">
        <v>50</v>
      </c>
      <c r="P486" s="612" t="s">
        <v>760</v>
      </c>
      <c r="Q486" s="601"/>
      <c r="R486" s="601"/>
      <c r="S486" s="601"/>
      <c r="T486" s="602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>
      <c r="A487" s="63" t="s">
        <v>758</v>
      </c>
      <c r="B487" s="63" t="s">
        <v>762</v>
      </c>
      <c r="C487" s="36">
        <v>4301020400</v>
      </c>
      <c r="D487" s="599">
        <v>4640242180519</v>
      </c>
      <c r="E487" s="599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613" t="s">
        <v>763</v>
      </c>
      <c r="Q487" s="601"/>
      <c r="R487" s="601"/>
      <c r="S487" s="601"/>
      <c r="T487" s="60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764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>
      <c r="A488" s="63" t="s">
        <v>765</v>
      </c>
      <c r="B488" s="63" t="s">
        <v>766</v>
      </c>
      <c r="C488" s="36">
        <v>4301020260</v>
      </c>
      <c r="D488" s="599">
        <v>4640242180526</v>
      </c>
      <c r="E488" s="599"/>
      <c r="F488" s="62">
        <v>1.8</v>
      </c>
      <c r="G488" s="37">
        <v>6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614" t="s">
        <v>767</v>
      </c>
      <c r="Q488" s="601"/>
      <c r="R488" s="601"/>
      <c r="S488" s="601"/>
      <c r="T488" s="60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761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768</v>
      </c>
      <c r="B489" s="63" t="s">
        <v>769</v>
      </c>
      <c r="C489" s="36">
        <v>4301020295</v>
      </c>
      <c r="D489" s="599">
        <v>4640242181363</v>
      </c>
      <c r="E489" s="599"/>
      <c r="F489" s="62">
        <v>0.4</v>
      </c>
      <c r="G489" s="37">
        <v>10</v>
      </c>
      <c r="H489" s="62">
        <v>4</v>
      </c>
      <c r="I489" s="62">
        <v>4.21</v>
      </c>
      <c r="J489" s="37">
        <v>132</v>
      </c>
      <c r="K489" s="37" t="s">
        <v>122</v>
      </c>
      <c r="L489" s="37" t="s">
        <v>45</v>
      </c>
      <c r="M489" s="38" t="s">
        <v>118</v>
      </c>
      <c r="N489" s="38"/>
      <c r="O489" s="37">
        <v>50</v>
      </c>
      <c r="P489" s="609" t="s">
        <v>770</v>
      </c>
      <c r="Q489" s="601"/>
      <c r="R489" s="601"/>
      <c r="S489" s="601"/>
      <c r="T489" s="602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>
      <c r="A490" s="590"/>
      <c r="B490" s="590"/>
      <c r="C490" s="590"/>
      <c r="D490" s="590"/>
      <c r="E490" s="590"/>
      <c r="F490" s="590"/>
      <c r="G490" s="590"/>
      <c r="H490" s="590"/>
      <c r="I490" s="590"/>
      <c r="J490" s="590"/>
      <c r="K490" s="590"/>
      <c r="L490" s="590"/>
      <c r="M490" s="590"/>
      <c r="N490" s="590"/>
      <c r="O490" s="596"/>
      <c r="P490" s="593" t="s">
        <v>40</v>
      </c>
      <c r="Q490" s="594"/>
      <c r="R490" s="594"/>
      <c r="S490" s="594"/>
      <c r="T490" s="594"/>
      <c r="U490" s="594"/>
      <c r="V490" s="595"/>
      <c r="W490" s="42" t="s">
        <v>39</v>
      </c>
      <c r="X490" s="43">
        <f>IFERROR(X486/H486,"0")+IFERROR(X487/H487,"0")+IFERROR(X488/H488,"0")+IFERROR(X489/H489,"0")</f>
        <v>0</v>
      </c>
      <c r="Y490" s="43">
        <f>IFERROR(Y486/H486,"0")+IFERROR(Y487/H487,"0")+IFERROR(Y488/H488,"0")+IFERROR(Y489/H489,"0")</f>
        <v>0</v>
      </c>
      <c r="Z490" s="43">
        <f>IFERROR(IF(Z486="",0,Z486),"0")+IFERROR(IF(Z487="",0,Z487),"0")+IFERROR(IF(Z488="",0,Z488),"0")+IFERROR(IF(Z489="",0,Z489),"0")</f>
        <v>0</v>
      </c>
      <c r="AA490" s="67"/>
      <c r="AB490" s="67"/>
      <c r="AC490" s="67"/>
    </row>
    <row r="491" spans="1:68">
      <c r="A491" s="590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596"/>
      <c r="P491" s="593" t="s">
        <v>40</v>
      </c>
      <c r="Q491" s="594"/>
      <c r="R491" s="594"/>
      <c r="S491" s="594"/>
      <c r="T491" s="594"/>
      <c r="U491" s="594"/>
      <c r="V491" s="595"/>
      <c r="W491" s="42" t="s">
        <v>0</v>
      </c>
      <c r="X491" s="43">
        <f>IFERROR(SUM(X486:X489),"0")</f>
        <v>0</v>
      </c>
      <c r="Y491" s="43">
        <f>IFERROR(SUM(Y486:Y489),"0")</f>
        <v>0</v>
      </c>
      <c r="Z491" s="42"/>
      <c r="AA491" s="67"/>
      <c r="AB491" s="67"/>
      <c r="AC491" s="67"/>
    </row>
    <row r="492" spans="1:68" ht="14.25" customHeight="1">
      <c r="A492" s="598" t="s">
        <v>78</v>
      </c>
      <c r="B492" s="598"/>
      <c r="C492" s="598"/>
      <c r="D492" s="598"/>
      <c r="E492" s="598"/>
      <c r="F492" s="598"/>
      <c r="G492" s="598"/>
      <c r="H492" s="598"/>
      <c r="I492" s="598"/>
      <c r="J492" s="598"/>
      <c r="K492" s="598"/>
      <c r="L492" s="598"/>
      <c r="M492" s="598"/>
      <c r="N492" s="598"/>
      <c r="O492" s="598"/>
      <c r="P492" s="598"/>
      <c r="Q492" s="598"/>
      <c r="R492" s="598"/>
      <c r="S492" s="598"/>
      <c r="T492" s="598"/>
      <c r="U492" s="598"/>
      <c r="V492" s="598"/>
      <c r="W492" s="598"/>
      <c r="X492" s="598"/>
      <c r="Y492" s="598"/>
      <c r="Z492" s="598"/>
      <c r="AA492" s="66"/>
      <c r="AB492" s="66"/>
      <c r="AC492" s="80"/>
    </row>
    <row r="493" spans="1:68" ht="27" customHeight="1">
      <c r="A493" s="63" t="s">
        <v>772</v>
      </c>
      <c r="B493" s="63" t="s">
        <v>773</v>
      </c>
      <c r="C493" s="36">
        <v>4301031280</v>
      </c>
      <c r="D493" s="599">
        <v>4640242180816</v>
      </c>
      <c r="E493" s="599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610" t="s">
        <v>774</v>
      </c>
      <c r="Q493" s="601"/>
      <c r="R493" s="601"/>
      <c r="S493" s="601"/>
      <c r="T493" s="60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775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>
      <c r="A494" s="63" t="s">
        <v>776</v>
      </c>
      <c r="B494" s="63" t="s">
        <v>777</v>
      </c>
      <c r="C494" s="36">
        <v>4301031244</v>
      </c>
      <c r="D494" s="599">
        <v>4640242180595</v>
      </c>
      <c r="E494" s="599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611" t="s">
        <v>778</v>
      </c>
      <c r="Q494" s="601"/>
      <c r="R494" s="601"/>
      <c r="S494" s="601"/>
      <c r="T494" s="602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779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>
      <c r="A495" s="590"/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6"/>
      <c r="P495" s="593" t="s">
        <v>40</v>
      </c>
      <c r="Q495" s="594"/>
      <c r="R495" s="594"/>
      <c r="S495" s="594"/>
      <c r="T495" s="594"/>
      <c r="U495" s="594"/>
      <c r="V495" s="595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>
      <c r="A496" s="590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596"/>
      <c r="P496" s="593" t="s">
        <v>40</v>
      </c>
      <c r="Q496" s="594"/>
      <c r="R496" s="594"/>
      <c r="S496" s="594"/>
      <c r="T496" s="594"/>
      <c r="U496" s="594"/>
      <c r="V496" s="595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>
      <c r="A497" s="598" t="s">
        <v>85</v>
      </c>
      <c r="B497" s="598"/>
      <c r="C497" s="598"/>
      <c r="D497" s="598"/>
      <c r="E497" s="598"/>
      <c r="F497" s="598"/>
      <c r="G497" s="598"/>
      <c r="H497" s="598"/>
      <c r="I497" s="598"/>
      <c r="J497" s="598"/>
      <c r="K497" s="598"/>
      <c r="L497" s="598"/>
      <c r="M497" s="598"/>
      <c r="N497" s="598"/>
      <c r="O497" s="598"/>
      <c r="P497" s="598"/>
      <c r="Q497" s="598"/>
      <c r="R497" s="598"/>
      <c r="S497" s="598"/>
      <c r="T497" s="598"/>
      <c r="U497" s="598"/>
      <c r="V497" s="598"/>
      <c r="W497" s="598"/>
      <c r="X497" s="598"/>
      <c r="Y497" s="598"/>
      <c r="Z497" s="598"/>
      <c r="AA497" s="66"/>
      <c r="AB497" s="66"/>
      <c r="AC497" s="80"/>
    </row>
    <row r="498" spans="1:68" ht="27" customHeight="1">
      <c r="A498" s="63" t="s">
        <v>780</v>
      </c>
      <c r="B498" s="63" t="s">
        <v>781</v>
      </c>
      <c r="C498" s="36">
        <v>4301052046</v>
      </c>
      <c r="D498" s="599">
        <v>4640242180533</v>
      </c>
      <c r="E498" s="599"/>
      <c r="F498" s="62">
        <v>1.5</v>
      </c>
      <c r="G498" s="37">
        <v>6</v>
      </c>
      <c r="H498" s="62">
        <v>9</v>
      </c>
      <c r="I498" s="62">
        <v>9.5190000000000001</v>
      </c>
      <c r="J498" s="37">
        <v>64</v>
      </c>
      <c r="K498" s="37" t="s">
        <v>119</v>
      </c>
      <c r="L498" s="37" t="s">
        <v>45</v>
      </c>
      <c r="M498" s="38" t="s">
        <v>105</v>
      </c>
      <c r="N498" s="38"/>
      <c r="O498" s="37">
        <v>45</v>
      </c>
      <c r="P498" s="607" t="s">
        <v>782</v>
      </c>
      <c r="Q498" s="601"/>
      <c r="R498" s="601"/>
      <c r="S498" s="601"/>
      <c r="T498" s="60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783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>
      <c r="A499" s="63" t="s">
        <v>780</v>
      </c>
      <c r="B499" s="63" t="s">
        <v>784</v>
      </c>
      <c r="C499" s="36">
        <v>4301051887</v>
      </c>
      <c r="D499" s="599">
        <v>4640242180533</v>
      </c>
      <c r="E499" s="599"/>
      <c r="F499" s="62">
        <v>1.3</v>
      </c>
      <c r="G499" s="37">
        <v>6</v>
      </c>
      <c r="H499" s="62">
        <v>7.8</v>
      </c>
      <c r="I499" s="62">
        <v>8.3190000000000008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45</v>
      </c>
      <c r="P499" s="608" t="s">
        <v>782</v>
      </c>
      <c r="Q499" s="601"/>
      <c r="R499" s="601"/>
      <c r="S499" s="601"/>
      <c r="T499" s="602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783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>
      <c r="A500" s="590"/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6"/>
      <c r="P500" s="593" t="s">
        <v>40</v>
      </c>
      <c r="Q500" s="594"/>
      <c r="R500" s="594"/>
      <c r="S500" s="594"/>
      <c r="T500" s="594"/>
      <c r="U500" s="594"/>
      <c r="V500" s="595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>
      <c r="A501" s="590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596"/>
      <c r="P501" s="593" t="s">
        <v>40</v>
      </c>
      <c r="Q501" s="594"/>
      <c r="R501" s="594"/>
      <c r="S501" s="594"/>
      <c r="T501" s="594"/>
      <c r="U501" s="594"/>
      <c r="V501" s="595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customHeight="1">
      <c r="A502" s="598" t="s">
        <v>185</v>
      </c>
      <c r="B502" s="598"/>
      <c r="C502" s="598"/>
      <c r="D502" s="598"/>
      <c r="E502" s="598"/>
      <c r="F502" s="598"/>
      <c r="G502" s="598"/>
      <c r="H502" s="598"/>
      <c r="I502" s="598"/>
      <c r="J502" s="598"/>
      <c r="K502" s="598"/>
      <c r="L502" s="598"/>
      <c r="M502" s="598"/>
      <c r="N502" s="598"/>
      <c r="O502" s="598"/>
      <c r="P502" s="598"/>
      <c r="Q502" s="598"/>
      <c r="R502" s="598"/>
      <c r="S502" s="598"/>
      <c r="T502" s="598"/>
      <c r="U502" s="598"/>
      <c r="V502" s="598"/>
      <c r="W502" s="598"/>
      <c r="X502" s="598"/>
      <c r="Y502" s="598"/>
      <c r="Z502" s="598"/>
      <c r="AA502" s="66"/>
      <c r="AB502" s="66"/>
      <c r="AC502" s="80"/>
    </row>
    <row r="503" spans="1:68" ht="27" customHeight="1">
      <c r="A503" s="63" t="s">
        <v>785</v>
      </c>
      <c r="B503" s="63" t="s">
        <v>786</v>
      </c>
      <c r="C503" s="36">
        <v>4301060485</v>
      </c>
      <c r="D503" s="599">
        <v>4640242180120</v>
      </c>
      <c r="E503" s="599"/>
      <c r="F503" s="62">
        <v>1.3</v>
      </c>
      <c r="G503" s="37">
        <v>6</v>
      </c>
      <c r="H503" s="62">
        <v>7.8</v>
      </c>
      <c r="I503" s="62">
        <v>8.2349999999999994</v>
      </c>
      <c r="J503" s="37">
        <v>64</v>
      </c>
      <c r="K503" s="37" t="s">
        <v>119</v>
      </c>
      <c r="L503" s="37" t="s">
        <v>45</v>
      </c>
      <c r="M503" s="38" t="s">
        <v>89</v>
      </c>
      <c r="N503" s="38"/>
      <c r="O503" s="37">
        <v>40</v>
      </c>
      <c r="P503" s="603" t="s">
        <v>787</v>
      </c>
      <c r="Q503" s="601"/>
      <c r="R503" s="601"/>
      <c r="S503" s="601"/>
      <c r="T503" s="60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788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>
      <c r="A504" s="63" t="s">
        <v>785</v>
      </c>
      <c r="B504" s="63" t="s">
        <v>789</v>
      </c>
      <c r="C504" s="36">
        <v>4301060496</v>
      </c>
      <c r="D504" s="599">
        <v>4640242180120</v>
      </c>
      <c r="E504" s="599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105</v>
      </c>
      <c r="N504" s="38"/>
      <c r="O504" s="37">
        <v>40</v>
      </c>
      <c r="P504" s="604" t="s">
        <v>790</v>
      </c>
      <c r="Q504" s="601"/>
      <c r="R504" s="601"/>
      <c r="S504" s="601"/>
      <c r="T504" s="602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788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>
      <c r="A505" s="63" t="s">
        <v>791</v>
      </c>
      <c r="B505" s="63" t="s">
        <v>792</v>
      </c>
      <c r="C505" s="36">
        <v>4301060486</v>
      </c>
      <c r="D505" s="599">
        <v>4640242180137</v>
      </c>
      <c r="E505" s="599"/>
      <c r="F505" s="62">
        <v>1.3</v>
      </c>
      <c r="G505" s="37">
        <v>6</v>
      </c>
      <c r="H505" s="62">
        <v>7.8</v>
      </c>
      <c r="I505" s="62">
        <v>8.2349999999999994</v>
      </c>
      <c r="J505" s="37">
        <v>64</v>
      </c>
      <c r="K505" s="37" t="s">
        <v>119</v>
      </c>
      <c r="L505" s="37" t="s">
        <v>45</v>
      </c>
      <c r="M505" s="38" t="s">
        <v>89</v>
      </c>
      <c r="N505" s="38"/>
      <c r="O505" s="37">
        <v>40</v>
      </c>
      <c r="P505" s="605" t="s">
        <v>793</v>
      </c>
      <c r="Q505" s="601"/>
      <c r="R505" s="601"/>
      <c r="S505" s="601"/>
      <c r="T505" s="602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794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>
      <c r="A506" s="63" t="s">
        <v>791</v>
      </c>
      <c r="B506" s="63" t="s">
        <v>795</v>
      </c>
      <c r="C506" s="36">
        <v>4301060498</v>
      </c>
      <c r="D506" s="599">
        <v>4640242180137</v>
      </c>
      <c r="E506" s="599"/>
      <c r="F506" s="62">
        <v>1.5</v>
      </c>
      <c r="G506" s="37">
        <v>6</v>
      </c>
      <c r="H506" s="62">
        <v>9</v>
      </c>
      <c r="I506" s="62">
        <v>9.4350000000000005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40</v>
      </c>
      <c r="P506" s="606" t="s">
        <v>796</v>
      </c>
      <c r="Q506" s="601"/>
      <c r="R506" s="601"/>
      <c r="S506" s="601"/>
      <c r="T506" s="602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80" t="s">
        <v>794</v>
      </c>
      <c r="AG506" s="78"/>
      <c r="AJ506" s="84" t="s">
        <v>45</v>
      </c>
      <c r="AK506" s="84">
        <v>0</v>
      </c>
      <c r="BB506" s="58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596"/>
      <c r="P507" s="593" t="s">
        <v>40</v>
      </c>
      <c r="Q507" s="594"/>
      <c r="R507" s="594"/>
      <c r="S507" s="594"/>
      <c r="T507" s="594"/>
      <c r="U507" s="594"/>
      <c r="V507" s="595"/>
      <c r="W507" s="42" t="s">
        <v>39</v>
      </c>
      <c r="X507" s="43">
        <f>IFERROR(X503/H503,"0")+IFERROR(X504/H504,"0")+IFERROR(X505/H505,"0")+IFERROR(X506/H506,"0")</f>
        <v>0</v>
      </c>
      <c r="Y507" s="43">
        <f>IFERROR(Y503/H503,"0")+IFERROR(Y504/H504,"0")+IFERROR(Y505/H505,"0")+IFERROR(Y506/H506,"0")</f>
        <v>0</v>
      </c>
      <c r="Z507" s="43">
        <f>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>
      <c r="A508" s="590"/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6"/>
      <c r="P508" s="593" t="s">
        <v>40</v>
      </c>
      <c r="Q508" s="594"/>
      <c r="R508" s="594"/>
      <c r="S508" s="594"/>
      <c r="T508" s="594"/>
      <c r="U508" s="594"/>
      <c r="V508" s="595"/>
      <c r="W508" s="42" t="s">
        <v>0</v>
      </c>
      <c r="X508" s="43">
        <f>IFERROR(SUM(X503:X506),"0")</f>
        <v>0</v>
      </c>
      <c r="Y508" s="43">
        <f>IFERROR(SUM(Y503:Y506),"0")</f>
        <v>0</v>
      </c>
      <c r="Z508" s="42"/>
      <c r="AA508" s="67"/>
      <c r="AB508" s="67"/>
      <c r="AC508" s="67"/>
    </row>
    <row r="509" spans="1:68" ht="16.5" customHeight="1">
      <c r="A509" s="597" t="s">
        <v>797</v>
      </c>
      <c r="B509" s="597"/>
      <c r="C509" s="597"/>
      <c r="D509" s="597"/>
      <c r="E509" s="597"/>
      <c r="F509" s="597"/>
      <c r="G509" s="597"/>
      <c r="H509" s="597"/>
      <c r="I509" s="597"/>
      <c r="J509" s="597"/>
      <c r="K509" s="597"/>
      <c r="L509" s="597"/>
      <c r="M509" s="597"/>
      <c r="N509" s="597"/>
      <c r="O509" s="597"/>
      <c r="P509" s="597"/>
      <c r="Q509" s="597"/>
      <c r="R509" s="597"/>
      <c r="S509" s="597"/>
      <c r="T509" s="597"/>
      <c r="U509" s="597"/>
      <c r="V509" s="597"/>
      <c r="W509" s="597"/>
      <c r="X509" s="597"/>
      <c r="Y509" s="597"/>
      <c r="Z509" s="597"/>
      <c r="AA509" s="65"/>
      <c r="AB509" s="65"/>
      <c r="AC509" s="79"/>
    </row>
    <row r="510" spans="1:68" ht="14.25" customHeight="1">
      <c r="A510" s="598" t="s">
        <v>150</v>
      </c>
      <c r="B510" s="598"/>
      <c r="C510" s="598"/>
      <c r="D510" s="598"/>
      <c r="E510" s="598"/>
      <c r="F510" s="598"/>
      <c r="G510" s="598"/>
      <c r="H510" s="598"/>
      <c r="I510" s="598"/>
      <c r="J510" s="598"/>
      <c r="K510" s="598"/>
      <c r="L510" s="598"/>
      <c r="M510" s="598"/>
      <c r="N510" s="598"/>
      <c r="O510" s="598"/>
      <c r="P510" s="598"/>
      <c r="Q510" s="598"/>
      <c r="R510" s="598"/>
      <c r="S510" s="598"/>
      <c r="T510" s="598"/>
      <c r="U510" s="598"/>
      <c r="V510" s="598"/>
      <c r="W510" s="598"/>
      <c r="X510" s="598"/>
      <c r="Y510" s="598"/>
      <c r="Z510" s="598"/>
      <c r="AA510" s="66"/>
      <c r="AB510" s="66"/>
      <c r="AC510" s="80"/>
    </row>
    <row r="511" spans="1:68" ht="27" customHeight="1">
      <c r="A511" s="63" t="s">
        <v>798</v>
      </c>
      <c r="B511" s="63" t="s">
        <v>799</v>
      </c>
      <c r="C511" s="36">
        <v>4301020314</v>
      </c>
      <c r="D511" s="599">
        <v>4640242180090</v>
      </c>
      <c r="E511" s="599"/>
      <c r="F511" s="62">
        <v>1.5</v>
      </c>
      <c r="G511" s="37">
        <v>8</v>
      </c>
      <c r="H511" s="62">
        <v>12</v>
      </c>
      <c r="I511" s="62">
        <v>12.435</v>
      </c>
      <c r="J511" s="37">
        <v>64</v>
      </c>
      <c r="K511" s="37" t="s">
        <v>119</v>
      </c>
      <c r="L511" s="37" t="s">
        <v>45</v>
      </c>
      <c r="M511" s="38" t="s">
        <v>118</v>
      </c>
      <c r="N511" s="38"/>
      <c r="O511" s="37">
        <v>50</v>
      </c>
      <c r="P511" s="600" t="s">
        <v>800</v>
      </c>
      <c r="Q511" s="601"/>
      <c r="R511" s="601"/>
      <c r="S511" s="601"/>
      <c r="T511" s="602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82" t="s">
        <v>801</v>
      </c>
      <c r="AG511" s="78"/>
      <c r="AJ511" s="84" t="s">
        <v>45</v>
      </c>
      <c r="AK511" s="84">
        <v>0</v>
      </c>
      <c r="BB511" s="58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596"/>
      <c r="P512" s="593" t="s">
        <v>40</v>
      </c>
      <c r="Q512" s="594"/>
      <c r="R512" s="594"/>
      <c r="S512" s="594"/>
      <c r="T512" s="594"/>
      <c r="U512" s="594"/>
      <c r="V512" s="595"/>
      <c r="W512" s="42" t="s">
        <v>39</v>
      </c>
      <c r="X512" s="43">
        <f>IFERROR(X511/H511,"0")</f>
        <v>0</v>
      </c>
      <c r="Y512" s="43">
        <f>IFERROR(Y511/H511,"0")</f>
        <v>0</v>
      </c>
      <c r="Z512" s="43">
        <f>IFERROR(IF(Z511="",0,Z511),"0")</f>
        <v>0</v>
      </c>
      <c r="AA512" s="67"/>
      <c r="AB512" s="67"/>
      <c r="AC512" s="67"/>
    </row>
    <row r="513" spans="1:32">
      <c r="A513" s="590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6"/>
      <c r="P513" s="593" t="s">
        <v>40</v>
      </c>
      <c r="Q513" s="594"/>
      <c r="R513" s="594"/>
      <c r="S513" s="594"/>
      <c r="T513" s="594"/>
      <c r="U513" s="594"/>
      <c r="V513" s="595"/>
      <c r="W513" s="42" t="s">
        <v>0</v>
      </c>
      <c r="X513" s="43">
        <f>IFERROR(SUM(X511:X511),"0")</f>
        <v>0</v>
      </c>
      <c r="Y513" s="43">
        <f>IFERROR(SUM(Y511:Y511),"0")</f>
        <v>0</v>
      </c>
      <c r="Z513" s="42"/>
      <c r="AA513" s="67"/>
      <c r="AB513" s="67"/>
      <c r="AC513" s="67"/>
    </row>
    <row r="514" spans="1:32" ht="15" customHeight="1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1"/>
      <c r="P514" s="587" t="s">
        <v>33</v>
      </c>
      <c r="Q514" s="588"/>
      <c r="R514" s="588"/>
      <c r="S514" s="588"/>
      <c r="T514" s="588"/>
      <c r="U514" s="588"/>
      <c r="V514" s="589"/>
      <c r="W514" s="42" t="s">
        <v>0</v>
      </c>
      <c r="X514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18031.2</v>
      </c>
      <c r="Y514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18039.599999999999</v>
      </c>
      <c r="Z514" s="42"/>
      <c r="AA514" s="67"/>
      <c r="AB514" s="67"/>
      <c r="AC514" s="67"/>
    </row>
    <row r="515" spans="1:3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591"/>
      <c r="P515" s="587" t="s">
        <v>34</v>
      </c>
      <c r="Q515" s="588"/>
      <c r="R515" s="588"/>
      <c r="S515" s="588"/>
      <c r="T515" s="588"/>
      <c r="U515" s="588"/>
      <c r="V515" s="589"/>
      <c r="W515" s="42" t="s">
        <v>0</v>
      </c>
      <c r="X515" s="43">
        <f>IFERROR(SUM(BM22:BM511),"0")</f>
        <v>18870.295897435895</v>
      </c>
      <c r="Y515" s="43">
        <f>IFERROR(SUM(BN22:BN511),"0")</f>
        <v>18879.126</v>
      </c>
      <c r="Z515" s="42"/>
      <c r="AA515" s="67"/>
      <c r="AB515" s="67"/>
      <c r="AC515" s="67"/>
    </row>
    <row r="516" spans="1:3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591"/>
      <c r="P516" s="587" t="s">
        <v>35</v>
      </c>
      <c r="Q516" s="588"/>
      <c r="R516" s="588"/>
      <c r="S516" s="588"/>
      <c r="T516" s="588"/>
      <c r="U516" s="588"/>
      <c r="V516" s="589"/>
      <c r="W516" s="42" t="s">
        <v>20</v>
      </c>
      <c r="X516" s="44">
        <f>ROUNDUP(SUM(BO22:BO511),0)</f>
        <v>30</v>
      </c>
      <c r="Y516" s="44">
        <f>ROUNDUP(SUM(BP22:BP511),0)</f>
        <v>30</v>
      </c>
      <c r="Z516" s="42"/>
      <c r="AA516" s="67"/>
      <c r="AB516" s="67"/>
      <c r="AC516" s="67"/>
    </row>
    <row r="517" spans="1:3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591"/>
      <c r="P517" s="587" t="s">
        <v>36</v>
      </c>
      <c r="Q517" s="588"/>
      <c r="R517" s="588"/>
      <c r="S517" s="588"/>
      <c r="T517" s="588"/>
      <c r="U517" s="588"/>
      <c r="V517" s="589"/>
      <c r="W517" s="42" t="s">
        <v>0</v>
      </c>
      <c r="X517" s="43">
        <f>GrossWeightTotal+PalletQtyTotal*25</f>
        <v>19620.295897435895</v>
      </c>
      <c r="Y517" s="43">
        <f>GrossWeightTotalR+PalletQtyTotalR*25</f>
        <v>19629.126</v>
      </c>
      <c r="Z517" s="42"/>
      <c r="AA517" s="67"/>
      <c r="AB517" s="67"/>
      <c r="AC517" s="67"/>
    </row>
    <row r="518" spans="1:3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591"/>
      <c r="P518" s="587" t="s">
        <v>37</v>
      </c>
      <c r="Q518" s="588"/>
      <c r="R518" s="588"/>
      <c r="S518" s="588"/>
      <c r="T518" s="588"/>
      <c r="U518" s="588"/>
      <c r="V518" s="589"/>
      <c r="W518" s="42" t="s">
        <v>20</v>
      </c>
      <c r="X518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2381.0940170940171</v>
      </c>
      <c r="Y518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2382</v>
      </c>
      <c r="Z518" s="42"/>
      <c r="AA518" s="67"/>
      <c r="AB518" s="67"/>
      <c r="AC518" s="67"/>
    </row>
    <row r="519" spans="1:32" ht="14.25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591"/>
      <c r="P519" s="587" t="s">
        <v>38</v>
      </c>
      <c r="Q519" s="588"/>
      <c r="R519" s="588"/>
      <c r="S519" s="588"/>
      <c r="T519" s="588"/>
      <c r="U519" s="588"/>
      <c r="V519" s="589"/>
      <c r="W519" s="45" t="s">
        <v>51</v>
      </c>
      <c r="X519" s="42"/>
      <c r="Y519" s="42"/>
      <c r="Z519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34.629519999999999</v>
      </c>
      <c r="AA519" s="67"/>
      <c r="AB519" s="67"/>
      <c r="AC519" s="67"/>
    </row>
    <row r="520" spans="1:32" ht="13.5" thickBot="1"/>
    <row r="521" spans="1:32" ht="27" thickTop="1" thickBot="1">
      <c r="A521" s="46" t="s">
        <v>9</v>
      </c>
      <c r="B521" s="85" t="s">
        <v>77</v>
      </c>
      <c r="C521" s="584" t="s">
        <v>112</v>
      </c>
      <c r="D521" s="584" t="s">
        <v>112</v>
      </c>
      <c r="E521" s="584" t="s">
        <v>112</v>
      </c>
      <c r="F521" s="584" t="s">
        <v>112</v>
      </c>
      <c r="G521" s="584" t="s">
        <v>112</v>
      </c>
      <c r="H521" s="584" t="s">
        <v>112</v>
      </c>
      <c r="I521" s="584" t="s">
        <v>274</v>
      </c>
      <c r="J521" s="584" t="s">
        <v>274</v>
      </c>
      <c r="K521" s="584" t="s">
        <v>274</v>
      </c>
      <c r="L521" s="584" t="s">
        <v>274</v>
      </c>
      <c r="M521" s="584" t="s">
        <v>274</v>
      </c>
      <c r="N521" s="592"/>
      <c r="O521" s="584" t="s">
        <v>274</v>
      </c>
      <c r="P521" s="584" t="s">
        <v>274</v>
      </c>
      <c r="Q521" s="584" t="s">
        <v>274</v>
      </c>
      <c r="R521" s="584" t="s">
        <v>274</v>
      </c>
      <c r="S521" s="584" t="s">
        <v>274</v>
      </c>
      <c r="T521" s="584" t="s">
        <v>566</v>
      </c>
      <c r="U521" s="584" t="s">
        <v>566</v>
      </c>
      <c r="V521" s="584" t="s">
        <v>623</v>
      </c>
      <c r="W521" s="584" t="s">
        <v>623</v>
      </c>
      <c r="X521" s="584" t="s">
        <v>623</v>
      </c>
      <c r="Y521" s="584" t="s">
        <v>623</v>
      </c>
      <c r="Z521" s="85" t="s">
        <v>682</v>
      </c>
      <c r="AA521" s="584" t="s">
        <v>745</v>
      </c>
      <c r="AB521" s="584" t="s">
        <v>745</v>
      </c>
      <c r="AC521" s="60"/>
      <c r="AF521" s="1"/>
    </row>
    <row r="522" spans="1:32" ht="14.25" customHeight="1" thickTop="1">
      <c r="A522" s="585" t="s">
        <v>10</v>
      </c>
      <c r="B522" s="584" t="s">
        <v>77</v>
      </c>
      <c r="C522" s="584" t="s">
        <v>113</v>
      </c>
      <c r="D522" s="584" t="s">
        <v>130</v>
      </c>
      <c r="E522" s="584" t="s">
        <v>192</v>
      </c>
      <c r="F522" s="584" t="s">
        <v>215</v>
      </c>
      <c r="G522" s="584" t="s">
        <v>250</v>
      </c>
      <c r="H522" s="584" t="s">
        <v>112</v>
      </c>
      <c r="I522" s="584" t="s">
        <v>275</v>
      </c>
      <c r="J522" s="584" t="s">
        <v>315</v>
      </c>
      <c r="K522" s="584" t="s">
        <v>376</v>
      </c>
      <c r="L522" s="584" t="s">
        <v>419</v>
      </c>
      <c r="M522" s="584" t="s">
        <v>435</v>
      </c>
      <c r="N522" s="1"/>
      <c r="O522" s="584" t="s">
        <v>448</v>
      </c>
      <c r="P522" s="584" t="s">
        <v>458</v>
      </c>
      <c r="Q522" s="584" t="s">
        <v>465</v>
      </c>
      <c r="R522" s="584" t="s">
        <v>470</v>
      </c>
      <c r="S522" s="584" t="s">
        <v>556</v>
      </c>
      <c r="T522" s="584" t="s">
        <v>567</v>
      </c>
      <c r="U522" s="584" t="s">
        <v>601</v>
      </c>
      <c r="V522" s="584" t="s">
        <v>624</v>
      </c>
      <c r="W522" s="584" t="s">
        <v>656</v>
      </c>
      <c r="X522" s="584" t="s">
        <v>674</v>
      </c>
      <c r="Y522" s="584" t="s">
        <v>678</v>
      </c>
      <c r="Z522" s="584" t="s">
        <v>682</v>
      </c>
      <c r="AA522" s="584" t="s">
        <v>745</v>
      </c>
      <c r="AB522" s="584" t="s">
        <v>797</v>
      </c>
      <c r="AC522" s="60"/>
      <c r="AF522" s="1"/>
    </row>
    <row r="523" spans="1:32" ht="13.5" thickBot="1">
      <c r="A523" s="586"/>
      <c r="B523" s="584"/>
      <c r="C523" s="584"/>
      <c r="D523" s="584"/>
      <c r="E523" s="584"/>
      <c r="F523" s="584"/>
      <c r="G523" s="584"/>
      <c r="H523" s="584"/>
      <c r="I523" s="584"/>
      <c r="J523" s="584"/>
      <c r="K523" s="584"/>
      <c r="L523" s="584"/>
      <c r="M523" s="584"/>
      <c r="N523" s="1"/>
      <c r="O523" s="584"/>
      <c r="P523" s="584"/>
      <c r="Q523" s="584"/>
      <c r="R523" s="584"/>
      <c r="S523" s="584"/>
      <c r="T523" s="584"/>
      <c r="U523" s="584"/>
      <c r="V523" s="584"/>
      <c r="W523" s="584"/>
      <c r="X523" s="584"/>
      <c r="Y523" s="584"/>
      <c r="Z523" s="584"/>
      <c r="AA523" s="584"/>
      <c r="AB523" s="584"/>
      <c r="AC523" s="60"/>
      <c r="AF523" s="1"/>
    </row>
    <row r="524" spans="1:32" ht="18" thickTop="1" thickBot="1">
      <c r="A524" s="46" t="s">
        <v>13</v>
      </c>
      <c r="B524" s="52">
        <f>IFERROR(Y22*1,"0")+IFERROR(Y26*1,"0")+IFERROR(Y27*1,"0")+IFERROR(Y28*1,"0")+IFERROR(Y29*1,"0")+IFERROR(Y30*1,"0")+IFERROR(Y31*1,"0")+IFERROR(Y35*1,"0")</f>
        <v>0</v>
      </c>
      <c r="C524" s="52">
        <f>IFERROR(Y41*1,"0")+IFERROR(Y42*1,"0")+IFERROR(Y43*1,"0")+IFERROR(Y47*1,"0")</f>
        <v>0</v>
      </c>
      <c r="D524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11556</v>
      </c>
      <c r="E524" s="52">
        <f>IFERROR(Y89*1,"0")+IFERROR(Y90*1,"0")+IFERROR(Y91*1,"0")+IFERROR(Y95*1,"0")+IFERROR(Y96*1,"0")+IFERROR(Y97*1,"0")+IFERROR(Y98*1,"0")+IFERROR(Y99*1,"0")+IFERROR(Y100*1,"0")</f>
        <v>0</v>
      </c>
      <c r="F524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4" s="52">
        <f>IFERROR(Y132*1,"0")+IFERROR(Y133*1,"0")+IFERROR(Y137*1,"0")+IFERROR(Y138*1,"0")+IFERROR(Y142*1,"0")+IFERROR(Y143*1,"0")</f>
        <v>0</v>
      </c>
      <c r="H524" s="52">
        <f>IFERROR(Y148*1,"0")+IFERROR(Y152*1,"0")+IFERROR(Y153*1,"0")+IFERROR(Y154*1,"0")</f>
        <v>0</v>
      </c>
      <c r="I524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2">
        <f>IFERROR(Y256*1,"0")+IFERROR(Y257*1,"0")+IFERROR(Y258*1,"0")+IFERROR(Y259*1,"0")+IFERROR(Y260*1,"0")</f>
        <v>0</v>
      </c>
      <c r="M524" s="52">
        <f>IFERROR(Y265*1,"0")+IFERROR(Y266*1,"0")+IFERROR(Y267*1,"0")+IFERROR(Y268*1,"0")</f>
        <v>0</v>
      </c>
      <c r="N524" s="1"/>
      <c r="O524" s="52">
        <f>IFERROR(Y273*1,"0")+IFERROR(Y274*1,"0")+IFERROR(Y275*1,"0")</f>
        <v>0</v>
      </c>
      <c r="P524" s="52">
        <f>IFERROR(Y280*1,"0")+IFERROR(Y284*1,"0")</f>
        <v>0</v>
      </c>
      <c r="Q524" s="52">
        <f>IFERROR(Y289*1,"0")</f>
        <v>0</v>
      </c>
      <c r="R524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3603.6</v>
      </c>
      <c r="S524" s="52">
        <f>IFERROR(Y342*1,"0")+IFERROR(Y343*1,"0")+IFERROR(Y344*1,"0")</f>
        <v>0</v>
      </c>
      <c r="T524" s="52">
        <f>IFERROR(Y350*1,"0")+IFERROR(Y351*1,"0")+IFERROR(Y352*1,"0")+IFERROR(Y353*1,"0")+IFERROR(Y354*1,"0")+IFERROR(Y355*1,"0")+IFERROR(Y356*1,"0")+IFERROR(Y360*1,"0")+IFERROR(Y361*1,"0")+IFERROR(Y365*1,"0")+IFERROR(Y366*1,"0")+IFERROR(Y370*1,"0")</f>
        <v>2880</v>
      </c>
      <c r="U524" s="52">
        <f>IFERROR(Y375*1,"0")+IFERROR(Y376*1,"0")+IFERROR(Y377*1,"0")+IFERROR(Y378*1,"0")+IFERROR(Y382*1,"0")+IFERROR(Y386*1,"0")+IFERROR(Y387*1,"0")+IFERROR(Y391*1,"0")</f>
        <v>0</v>
      </c>
      <c r="V524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2">
        <f>IFERROR(Y416*1,"0")+IFERROR(Y417*1,"0")+IFERROR(Y421*1,"0")+IFERROR(Y422*1,"0")+IFERROR(Y423*1,"0")+IFERROR(Y424*1,"0")</f>
        <v>0</v>
      </c>
      <c r="X524" s="52">
        <f>IFERROR(Y429*1,"0")</f>
        <v>0</v>
      </c>
      <c r="Y524" s="52">
        <f>IFERROR(Y434*1,"0")</f>
        <v>0</v>
      </c>
      <c r="Z524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4" s="52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2">
        <f>IFERROR(Y511*1,"0")</f>
        <v>0</v>
      </c>
      <c r="AC524" s="60"/>
      <c r="AF524" s="1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A510:Z510"/>
    <mergeCell ref="D511:E511"/>
    <mergeCell ref="P511:T511"/>
    <mergeCell ref="P512:V512"/>
    <mergeCell ref="A512:O513"/>
    <mergeCell ref="P513:V513"/>
    <mergeCell ref="V522:V523"/>
    <mergeCell ref="W522:W523"/>
    <mergeCell ref="X522:X523"/>
    <mergeCell ref="P514:V514"/>
    <mergeCell ref="A514:O519"/>
    <mergeCell ref="P515:V515"/>
    <mergeCell ref="P516:V516"/>
    <mergeCell ref="P517:V517"/>
    <mergeCell ref="P518:V518"/>
    <mergeCell ref="P519:V519"/>
    <mergeCell ref="C521:H521"/>
    <mergeCell ref="I521:S521"/>
    <mergeCell ref="T521:U521"/>
    <mergeCell ref="V521:Y521"/>
    <mergeCell ref="Y522:Y523"/>
    <mergeCell ref="Z522:Z523"/>
    <mergeCell ref="AA522:AA523"/>
    <mergeCell ref="AB522:AB523"/>
    <mergeCell ref="AA521:AB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K522:K523"/>
    <mergeCell ref="L522:L523"/>
    <mergeCell ref="M522:M523"/>
    <mergeCell ref="O522:O523"/>
    <mergeCell ref="P522:P523"/>
    <mergeCell ref="Q522:Q523"/>
    <mergeCell ref="R522:R523"/>
    <mergeCell ref="S522:S523"/>
    <mergeCell ref="T522:T523"/>
    <mergeCell ref="U522:U523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802</v>
      </c>
      <c r="H1" s="9"/>
    </row>
    <row r="3" spans="2:8">
      <c r="B3" s="53" t="s">
        <v>803</v>
      </c>
      <c r="C3" s="53" t="s">
        <v>45</v>
      </c>
      <c r="D3" s="53" t="s">
        <v>45</v>
      </c>
      <c r="E3" s="53" t="s">
        <v>45</v>
      </c>
    </row>
    <row r="4" spans="2:8">
      <c r="B4" s="53" t="s">
        <v>804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805</v>
      </c>
      <c r="D6" s="53" t="s">
        <v>806</v>
      </c>
      <c r="E6" s="53" t="s">
        <v>45</v>
      </c>
    </row>
    <row r="8" spans="2:8">
      <c r="B8" s="53" t="s">
        <v>76</v>
      </c>
      <c r="C8" s="53" t="s">
        <v>805</v>
      </c>
      <c r="D8" s="53" t="s">
        <v>45</v>
      </c>
      <c r="E8" s="53" t="s">
        <v>45</v>
      </c>
    </row>
    <row r="10" spans="2:8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2025-06-17T07:39:28Z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