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Пушкарный\"/>
    </mc:Choice>
  </mc:AlternateContent>
  <xr:revisionPtr revIDLastSave="0" documentId="13_ncr:1_{77FB5E45-0990-4021-8D96-FBBB604356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Z457" i="2"/>
  <c r="Y457" i="2"/>
  <c r="BN457" i="2" s="1"/>
  <c r="P457" i="2"/>
  <c r="BO456" i="2"/>
  <c r="BN456" i="2"/>
  <c r="BM456" i="2"/>
  <c r="Z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Z447" i="2"/>
  <c r="Y447" i="2"/>
  <c r="BN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Z400" i="2"/>
  <c r="Y400" i="2"/>
  <c r="BN400" i="2" s="1"/>
  <c r="P400" i="2"/>
  <c r="BO399" i="2"/>
  <c r="BN399" i="2"/>
  <c r="BM399" i="2"/>
  <c r="Z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N391" i="2"/>
  <c r="BM391" i="2"/>
  <c r="Z391" i="2"/>
  <c r="Z392" i="2" s="1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P376" i="2"/>
  <c r="BO376" i="2"/>
  <c r="BM376" i="2"/>
  <c r="Y376" i="2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Z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Z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N344" i="2"/>
  <c r="BM344" i="2"/>
  <c r="Z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Z284" i="2"/>
  <c r="Z285" i="2" s="1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N273" i="2"/>
  <c r="BM273" i="2"/>
  <c r="Z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N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Y205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Z154" i="2"/>
  <c r="Y154" i="2"/>
  <c r="BN154" i="2" s="1"/>
  <c r="P154" i="2"/>
  <c r="BO153" i="2"/>
  <c r="BN153" i="2"/>
  <c r="BM153" i="2"/>
  <c r="Z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24" i="2" s="1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P64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Z35" i="2"/>
  <c r="Z36" i="2" s="1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30" i="2" l="1"/>
  <c r="BN30" i="2"/>
  <c r="Y37" i="2"/>
  <c r="Z57" i="2"/>
  <c r="Z69" i="2"/>
  <c r="BN69" i="2"/>
  <c r="Z90" i="2"/>
  <c r="Z95" i="2"/>
  <c r="Z114" i="2"/>
  <c r="BN114" i="2"/>
  <c r="Z127" i="2"/>
  <c r="Z142" i="2"/>
  <c r="BN142" i="2"/>
  <c r="Z165" i="2"/>
  <c r="BP171" i="2"/>
  <c r="Z178" i="2"/>
  <c r="BN178" i="2"/>
  <c r="Z199" i="2"/>
  <c r="BN199" i="2"/>
  <c r="BP214" i="2"/>
  <c r="Z230" i="2"/>
  <c r="BN230" i="2"/>
  <c r="Y252" i="2"/>
  <c r="Z249" i="2"/>
  <c r="Z267" i="2"/>
  <c r="BN267" i="2"/>
  <c r="Z294" i="2"/>
  <c r="BN294" i="2"/>
  <c r="Z298" i="2"/>
  <c r="BN298" i="2"/>
  <c r="Z303" i="2"/>
  <c r="Z328" i="2"/>
  <c r="BN328" i="2"/>
  <c r="Z337" i="2"/>
  <c r="BP355" i="2"/>
  <c r="Z366" i="2"/>
  <c r="Z386" i="2"/>
  <c r="BN386" i="2"/>
  <c r="BP402" i="2"/>
  <c r="Z465" i="2"/>
  <c r="BN35" i="2"/>
  <c r="BP35" i="2"/>
  <c r="Y135" i="2"/>
  <c r="BN201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Z295" i="2"/>
  <c r="BN352" i="2"/>
  <c r="Z352" i="2"/>
  <c r="X516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1" i="2" s="1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0" i="2" s="1"/>
  <c r="Z307" i="2"/>
  <c r="Z310" i="2" s="1"/>
  <c r="Z317" i="2"/>
  <c r="Z318" i="2" s="1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Z332" i="2" s="1"/>
  <c r="BN337" i="2"/>
  <c r="Z350" i="2"/>
  <c r="Z357" i="2" s="1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69" i="2" s="1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407" i="2" l="1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s="1"/>
  <c r="Y517" i="2" l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<sst xmlns="http://schemas.openxmlformats.org/spreadsheetml/2006/main" count="3842" uniqueCount="818">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</sst>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7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92.592592592592581</v>
      </c>
      <c r="Y300" s="43">
        <f>IFERROR(Y294/H294,"0")+IFERROR(Y295/H295,"0")+IFERROR(Y296/H296,"0")+IFERROR(Y297/H297,"0")+IFERROR(Y298/H298,"0")+IFERROR(Y299/H299,"0")</f>
        <v>93</v>
      </c>
      <c r="Z300" s="43">
        <f>IFERROR(IF(Z294="",0,Z294),"0")+IFERROR(IF(Z295="",0,Z295),"0")+IFERROR(IF(Z296="",0,Z296),"0")+IFERROR(IF(Z297="",0,Z297),"0")+IFERROR(IF(Z298="",0,Z298),"0")+IFERROR(IF(Z299="",0,Z299),"0")</f>
        <v>1.8962699999999999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1000</v>
      </c>
      <c r="Y301" s="43">
        <f>IFERROR(SUM(Y294:Y299),"0")</f>
        <v>1004.4000000000001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10000</v>
      </c>
      <c r="Y313" s="55">
        <f>IFERROR(IF(X313="",0,CEILING((X313/$H313),1)*$H313),"")</f>
        <v>10007.4</v>
      </c>
      <c r="Z313" s="41">
        <f>IFERROR(IF(Y313=0,"",ROUNDUP(Y313/H313,0)*0.01898),"")</f>
        <v>24.35134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10657.692307692309</v>
      </c>
      <c r="BN313" s="78">
        <f>IFERROR(Y313*I313/H313,"0")</f>
        <v>10665.579</v>
      </c>
      <c r="BO313" s="78">
        <f>IFERROR(1/J313*(X313/H313),"0")</f>
        <v>20.032051282051281</v>
      </c>
      <c r="BP313" s="78">
        <f>IFERROR(1/J313*(Y313/H313),"0")</f>
        <v>20.046875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1282.051282051282</v>
      </c>
      <c r="Y318" s="43">
        <f>IFERROR(Y313/H313,"0")+IFERROR(Y314/H314,"0")+IFERROR(Y315/H315,"0")+IFERROR(Y316/H316,"0")+IFERROR(Y317/H317,"0")</f>
        <v>1283</v>
      </c>
      <c r="Z318" s="43">
        <f>IFERROR(IF(Z313="",0,Z313),"0")+IFERROR(IF(Z314="",0,Z314),"0")+IFERROR(IF(Z315="",0,Z315),"0")+IFERROR(IF(Z316="",0,Z316),"0")+IFERROR(IF(Z317="",0,Z317),"0")</f>
        <v>24.35134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10000</v>
      </c>
      <c r="Y319" s="43">
        <f>IFERROR(SUM(Y313:Y317),"0")</f>
        <v>10007.4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6000</v>
      </c>
      <c r="Y352" s="55">
        <f t="shared" si="58"/>
        <v>6000</v>
      </c>
      <c r="Z352" s="41">
        <f>IFERROR(IF(Y352=0,"",ROUNDUP(Y352/H352,0)*0.02175),"")</f>
        <v>8.6999999999999993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6192</v>
      </c>
      <c r="BN352" s="78">
        <f t="shared" si="60"/>
        <v>6192</v>
      </c>
      <c r="BO352" s="78">
        <f t="shared" si="61"/>
        <v>8.3333333333333321</v>
      </c>
      <c r="BP352" s="78">
        <f t="shared" si="62"/>
        <v>8.3333333333333321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400</v>
      </c>
      <c r="Y357" s="43">
        <f>IFERROR(Y350/H350,"0")+IFERROR(Y351/H351,"0")+IFERROR(Y352/H352,"0")+IFERROR(Y353/H353,"0")+IFERROR(Y354/H354,"0")+IFERROR(Y355/H355,"0")+IFERROR(Y356/H356,"0")</f>
        <v>400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8.6999999999999993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6000</v>
      </c>
      <c r="Y358" s="43">
        <f>IFERROR(SUM(Y350:Y356),"0")</f>
        <v>6000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1000</v>
      </c>
      <c r="Y365" s="55">
        <f>IFERROR(IF(X365="",0,CEILING((X365/$H365),1)*$H365),"")</f>
        <v>1008</v>
      </c>
      <c r="Z365" s="41">
        <f>IFERROR(IF(Y365=0,"",ROUNDUP(Y365/H365,0)*0.01898),"")</f>
        <v>2.1257600000000001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1058.3333333333333</v>
      </c>
      <c r="BN365" s="78">
        <f>IFERROR(Y365*I365/H365,"0")</f>
        <v>1066.8000000000002</v>
      </c>
      <c r="BO365" s="78">
        <f>IFERROR(1/J365*(X365/H365),"0")</f>
        <v>1.7361111111111112</v>
      </c>
      <c r="BP365" s="78">
        <f>IFERROR(1/J365*(Y365/H365),"0")</f>
        <v>1.75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111.11111111111111</v>
      </c>
      <c r="Y367" s="43">
        <f>IFERROR(Y365/H365,"0")+IFERROR(Y366/H366,"0")</f>
        <v>112</v>
      </c>
      <c r="Z367" s="43">
        <f>IFERROR(IF(Z365="",0,Z365),"0")+IFERROR(IF(Z366="",0,Z366),"0")</f>
        <v>2.1257600000000001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1000</v>
      </c>
      <c r="Y368" s="43">
        <f>IFERROR(SUM(Y365:Y366),"0")</f>
        <v>1008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18000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18019.8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18952.470085470086</v>
      </c>
      <c r="Y515" s="43">
        <f>IFERROR(SUM(BN22:BN511),"0")</f>
        <v>18973.418999999998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33</v>
      </c>
      <c r="Y516" s="44">
        <f>ROUNDUP(SUM(BP22:BP511),0)</f>
        <v>33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19777.470085470086</v>
      </c>
      <c r="Y517" s="43">
        <f>GrossWeightTotalR+PalletQtyTotalR*25</f>
        <v>19798.418999999998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1885.7549857549857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1888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37.073369999999997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11011.8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7008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