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C77DD40-137C-444B-9DE0-671C3E6799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4" i="1" l="1"/>
  <c r="Q524" i="1"/>
  <c r="X513" i="1"/>
  <c r="X512" i="1"/>
  <c r="BO511" i="1"/>
  <c r="BM511" i="1"/>
  <c r="Y511" i="1"/>
  <c r="X508" i="1"/>
  <c r="Y507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Z503" i="1"/>
  <c r="Z507" i="1" s="1"/>
  <c r="Y503" i="1"/>
  <c r="Y508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4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W524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Y388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S524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2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4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4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79" i="1" s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8" i="1" s="1"/>
  <c r="BO22" i="1"/>
  <c r="X516" i="1" s="1"/>
  <c r="BM22" i="1"/>
  <c r="X515" i="1" s="1"/>
  <c r="Y22" i="1"/>
  <c r="H10" i="1"/>
  <c r="F10" i="1"/>
  <c r="J9" i="1"/>
  <c r="F9" i="1"/>
  <c r="A9" i="1"/>
  <c r="A10" i="1" s="1"/>
  <c r="D7" i="1"/>
  <c r="Q6" i="1"/>
  <c r="P2" i="1"/>
  <c r="X517" i="1" l="1"/>
  <c r="BP28" i="1"/>
  <c r="BN28" i="1"/>
  <c r="Z28" i="1"/>
  <c r="BP42" i="1"/>
  <c r="BN42" i="1"/>
  <c r="Z42" i="1"/>
  <c r="Z44" i="1" s="1"/>
  <c r="Y58" i="1"/>
  <c r="BP55" i="1"/>
  <c r="BN55" i="1"/>
  <c r="Z55" i="1"/>
  <c r="BP63" i="1"/>
  <c r="BN63" i="1"/>
  <c r="Z63" i="1"/>
  <c r="Y72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5" i="1"/>
  <c r="BP112" i="1"/>
  <c r="BN112" i="1"/>
  <c r="Z112" i="1"/>
  <c r="BP120" i="1"/>
  <c r="BN120" i="1"/>
  <c r="Z120" i="1"/>
  <c r="BP133" i="1"/>
  <c r="BN133" i="1"/>
  <c r="Z133" i="1"/>
  <c r="Z134" i="1" s="1"/>
  <c r="Y135" i="1"/>
  <c r="Y140" i="1"/>
  <c r="BP137" i="1"/>
  <c r="BN137" i="1"/>
  <c r="Z137" i="1"/>
  <c r="Z139" i="1" s="1"/>
  <c r="Y144" i="1"/>
  <c r="BP154" i="1"/>
  <c r="BN154" i="1"/>
  <c r="Z154" i="1"/>
  <c r="I524" i="1"/>
  <c r="Y161" i="1"/>
  <c r="BP160" i="1"/>
  <c r="BN160" i="1"/>
  <c r="Z160" i="1"/>
  <c r="Z161" i="1" s="1"/>
  <c r="Y162" i="1"/>
  <c r="Y173" i="1"/>
  <c r="BP164" i="1"/>
  <c r="BN164" i="1"/>
  <c r="Z164" i="1"/>
  <c r="Y174" i="1"/>
  <c r="BP168" i="1"/>
  <c r="BN168" i="1"/>
  <c r="Z168" i="1"/>
  <c r="BP172" i="1"/>
  <c r="BN172" i="1"/>
  <c r="Z172" i="1"/>
  <c r="B524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Z58" i="1" s="1"/>
  <c r="D524" i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BP77" i="1"/>
  <c r="BN77" i="1"/>
  <c r="Z77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BP143" i="1"/>
  <c r="BN143" i="1"/>
  <c r="Z143" i="1"/>
  <c r="Z144" i="1" s="1"/>
  <c r="Y145" i="1"/>
  <c r="H524" i="1"/>
  <c r="Y149" i="1"/>
  <c r="BP148" i="1"/>
  <c r="BN148" i="1"/>
  <c r="Z148" i="1"/>
  <c r="Z149" i="1" s="1"/>
  <c r="Y150" i="1"/>
  <c r="Y155" i="1"/>
  <c r="BP152" i="1"/>
  <c r="BN152" i="1"/>
  <c r="Z152" i="1"/>
  <c r="Z155" i="1" s="1"/>
  <c r="BP166" i="1"/>
  <c r="BN166" i="1"/>
  <c r="Z166" i="1"/>
  <c r="BP170" i="1"/>
  <c r="BN170" i="1"/>
  <c r="Z170" i="1"/>
  <c r="Y180" i="1"/>
  <c r="Y184" i="1"/>
  <c r="Y189" i="1"/>
  <c r="Y195" i="1"/>
  <c r="Y205" i="1"/>
  <c r="Y217" i="1"/>
  <c r="Y223" i="1"/>
  <c r="Y234" i="1"/>
  <c r="Y238" i="1"/>
  <c r="Y243" i="1"/>
  <c r="Y252" i="1"/>
  <c r="Y261" i="1"/>
  <c r="Y269" i="1"/>
  <c r="Y276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38" i="1"/>
  <c r="BP336" i="1"/>
  <c r="BN336" i="1"/>
  <c r="Z336" i="1"/>
  <c r="BP351" i="1"/>
  <c r="BN351" i="1"/>
  <c r="Z351" i="1"/>
  <c r="BP355" i="1"/>
  <c r="BN355" i="1"/>
  <c r="Z355" i="1"/>
  <c r="BP376" i="1"/>
  <c r="BN376" i="1"/>
  <c r="Z376" i="1"/>
  <c r="Z379" i="1" s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BP423" i="1"/>
  <c r="BN423" i="1"/>
  <c r="Z423" i="1"/>
  <c r="BP443" i="1"/>
  <c r="BN443" i="1"/>
  <c r="Z443" i="1"/>
  <c r="BP447" i="1"/>
  <c r="BN447" i="1"/>
  <c r="Z447" i="1"/>
  <c r="L524" i="1"/>
  <c r="U524" i="1"/>
  <c r="H9" i="1"/>
  <c r="X514" i="1"/>
  <c r="C524" i="1"/>
  <c r="Y45" i="1"/>
  <c r="E524" i="1"/>
  <c r="Y93" i="1"/>
  <c r="F524" i="1"/>
  <c r="Y109" i="1"/>
  <c r="G524" i="1"/>
  <c r="Y134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Z252" i="1" s="1"/>
  <c r="BN248" i="1"/>
  <c r="Z250" i="1"/>
  <c r="BN250" i="1"/>
  <c r="Z257" i="1"/>
  <c r="Z261" i="1" s="1"/>
  <c r="BN257" i="1"/>
  <c r="Z259" i="1"/>
  <c r="BN259" i="1"/>
  <c r="M524" i="1"/>
  <c r="Z266" i="1"/>
  <c r="Z269" i="1" s="1"/>
  <c r="BN266" i="1"/>
  <c r="Y270" i="1"/>
  <c r="O524" i="1"/>
  <c r="Z274" i="1"/>
  <c r="Z276" i="1" s="1"/>
  <c r="BN274" i="1"/>
  <c r="Y277" i="1"/>
  <c r="Y282" i="1"/>
  <c r="BP295" i="1"/>
  <c r="BN295" i="1"/>
  <c r="Z295" i="1"/>
  <c r="Z300" i="1" s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Z332" i="1"/>
  <c r="BP330" i="1"/>
  <c r="BN330" i="1"/>
  <c r="Z330" i="1"/>
  <c r="Y339" i="1"/>
  <c r="Y338" i="1"/>
  <c r="Z345" i="1"/>
  <c r="BP343" i="1"/>
  <c r="BN343" i="1"/>
  <c r="Z343" i="1"/>
  <c r="BP353" i="1"/>
  <c r="BN353" i="1"/>
  <c r="Z353" i="1"/>
  <c r="Z357" i="1" s="1"/>
  <c r="Y357" i="1"/>
  <c r="BP361" i="1"/>
  <c r="BN361" i="1"/>
  <c r="Z361" i="1"/>
  <c r="Z362" i="1" s="1"/>
  <c r="Y363" i="1"/>
  <c r="Y368" i="1"/>
  <c r="BP365" i="1"/>
  <c r="BN365" i="1"/>
  <c r="Z365" i="1"/>
  <c r="Z367" i="1" s="1"/>
  <c r="Y379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Y412" i="1"/>
  <c r="BP417" i="1"/>
  <c r="BN417" i="1"/>
  <c r="Z417" i="1"/>
  <c r="Z418" i="1" s="1"/>
  <c r="Y419" i="1"/>
  <c r="Y426" i="1"/>
  <c r="BP421" i="1"/>
  <c r="BN421" i="1"/>
  <c r="Z421" i="1"/>
  <c r="Z425" i="1" s="1"/>
  <c r="Y425" i="1"/>
  <c r="BP441" i="1"/>
  <c r="BN441" i="1"/>
  <c r="Z441" i="1"/>
  <c r="Z453" i="1" s="1"/>
  <c r="BP445" i="1"/>
  <c r="BN445" i="1"/>
  <c r="Z445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7" i="1"/>
  <c r="BN487" i="1"/>
  <c r="Z487" i="1"/>
  <c r="BP489" i="1"/>
  <c r="BN489" i="1"/>
  <c r="Z489" i="1"/>
  <c r="Y491" i="1"/>
  <c r="Y500" i="1"/>
  <c r="BP498" i="1"/>
  <c r="BN498" i="1"/>
  <c r="Z498" i="1"/>
  <c r="Y501" i="1"/>
  <c r="R524" i="1"/>
  <c r="Y300" i="1"/>
  <c r="Y346" i="1"/>
  <c r="T524" i="1"/>
  <c r="Y358" i="1"/>
  <c r="V524" i="1"/>
  <c r="Y407" i="1"/>
  <c r="Y418" i="1"/>
  <c r="Y431" i="1"/>
  <c r="Z524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0" i="1"/>
  <c r="BP486" i="1"/>
  <c r="BN486" i="1"/>
  <c r="Z486" i="1"/>
  <c r="BP488" i="1"/>
  <c r="BN488" i="1"/>
  <c r="Z488" i="1"/>
  <c r="BP499" i="1"/>
  <c r="BN499" i="1"/>
  <c r="Z499" i="1"/>
  <c r="AB524" i="1"/>
  <c r="Y512" i="1"/>
  <c r="BP511" i="1"/>
  <c r="BN511" i="1"/>
  <c r="Z511" i="1"/>
  <c r="Z512" i="1" s="1"/>
  <c r="Y513" i="1"/>
  <c r="AA524" i="1"/>
  <c r="Y516" i="1" l="1"/>
  <c r="Z115" i="1"/>
  <c r="Z101" i="1"/>
  <c r="Z490" i="1"/>
  <c r="Z469" i="1"/>
  <c r="Z500" i="1"/>
  <c r="Z475" i="1"/>
  <c r="Z459" i="1"/>
  <c r="Z310" i="1"/>
  <c r="Z205" i="1"/>
  <c r="Z179" i="1"/>
  <c r="Z324" i="1"/>
  <c r="Z318" i="1"/>
  <c r="Z123" i="1"/>
  <c r="Z32" i="1"/>
  <c r="Z519" i="1" s="1"/>
  <c r="Y514" i="1"/>
  <c r="Y515" i="1"/>
  <c r="Y517" i="1" s="1"/>
  <c r="Y518" i="1"/>
  <c r="Z173" i="1"/>
</calcChain>
</file>

<file path=xl/sharedStrings.xml><?xml version="1.0" encoding="utf-8"?>
<sst xmlns="http://schemas.openxmlformats.org/spreadsheetml/2006/main" count="2310" uniqueCount="817">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</sst>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3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45827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Четверг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18">
        <v>0.41666666666666669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21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22</v>
      </c>
      <c r="Q10" s="764"/>
      <c r="R10" s="765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4"/>
      <c r="R11" s="705"/>
      <c r="U11" s="24" t="s">
        <v>27</v>
      </c>
      <c r="V11" s="850" t="s">
        <v>28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4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37" t="s">
        <v>73</v>
      </c>
      <c r="X44" s="577">
        <f>IFERROR(X41/H41,"0")+IFERROR(X42/H42,"0")+IFERROR(X43/H43,"0")</f>
        <v>0</v>
      </c>
      <c r="Y44" s="577">
        <f>IFERROR(Y41/H41,"0")+IFERROR(Y42/H42,"0")+IFERROR(Y43/H43,"0")</f>
        <v>0</v>
      </c>
      <c r="Z44" s="577">
        <f>IFERROR(IF(Z41="",0,Z41),"0")+IFERROR(IF(Z42="",0,Z42),"0")+IFERROR(IF(Z43="",0,Z43),"0")</f>
        <v>0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37" t="s">
        <v>70</v>
      </c>
      <c r="X45" s="577">
        <f>IFERROR(SUM(X41:X43),"0")</f>
        <v>0</v>
      </c>
      <c r="Y45" s="577">
        <f>IFERROR(SUM(Y41:Y43),"0")</f>
        <v>0</v>
      </c>
      <c r="Z45" s="37"/>
      <c r="AA45" s="578"/>
      <c r="AB45" s="578"/>
      <c r="AC45" s="578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37" t="s">
        <v>73</v>
      </c>
      <c r="X58" s="577">
        <f>IFERROR(X52/H52,"0")+IFERROR(X53/H53,"0")+IFERROR(X54/H54,"0")+IFERROR(X55/H55,"0")+IFERROR(X56/H56,"0")+IFERROR(X57/H57,"0")</f>
        <v>0</v>
      </c>
      <c r="Y58" s="577">
        <f>IFERROR(Y52/H52,"0")+IFERROR(Y53/H53,"0")+IFERROR(Y54/H54,"0")+IFERROR(Y55/H55,"0")+IFERROR(Y56/H56,"0")+IFERROR(Y57/H57,"0")</f>
        <v>0</v>
      </c>
      <c r="Z58" s="577">
        <f>IFERROR(IF(Z52="",0,Z52),"0")+IFERROR(IF(Z53="",0,Z53),"0")+IFERROR(IF(Z54="",0,Z54),"0")+IFERROR(IF(Z55="",0,Z55),"0")+IFERROR(IF(Z56="",0,Z56),"0")+IFERROR(IF(Z57="",0,Z57),"0")</f>
        <v>0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37" t="s">
        <v>70</v>
      </c>
      <c r="X59" s="577">
        <f>IFERROR(SUM(X52:X57),"0")</f>
        <v>0</v>
      </c>
      <c r="Y59" s="577">
        <f>IFERROR(SUM(Y52:Y57),"0")</f>
        <v>0</v>
      </c>
      <c r="Z59" s="37"/>
      <c r="AA59" s="578"/>
      <c r="AB59" s="578"/>
      <c r="AC59" s="578"/>
    </row>
    <row r="60" spans="1:68" ht="14.25" customHeight="1" x14ac:dyDescent="0.25">
      <c r="A60" s="587" t="s">
        <v>139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0</v>
      </c>
      <c r="Y61" s="57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37" t="s">
        <v>73</v>
      </c>
      <c r="X65" s="577">
        <f>IFERROR(X61/H61,"0")+IFERROR(X62/H62,"0")+IFERROR(X63/H63,"0")+IFERROR(X64/H64,"0")</f>
        <v>0</v>
      </c>
      <c r="Y65" s="577">
        <f>IFERROR(Y61/H61,"0")+IFERROR(Y62/H62,"0")+IFERROR(Y63/H63,"0")+IFERROR(Y64/H64,"0")</f>
        <v>0</v>
      </c>
      <c r="Z65" s="577">
        <f>IFERROR(IF(Z61="",0,Z61),"0")+IFERROR(IF(Z62="",0,Z62),"0")+IFERROR(IF(Z63="",0,Z63),"0")+IFERROR(IF(Z64="",0,Z64),"0")</f>
        <v>0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37" t="s">
        <v>70</v>
      </c>
      <c r="X66" s="577">
        <f>IFERROR(SUM(X61:X64),"0")</f>
        <v>0</v>
      </c>
      <c r="Y66" s="577">
        <f>IFERROR(SUM(Y61:Y64),"0")</f>
        <v>0</v>
      </c>
      <c r="Z66" s="37"/>
      <c r="AA66" s="578"/>
      <c r="AB66" s="578"/>
      <c r="AC66" s="578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customHeight="1" x14ac:dyDescent="0.25">
      <c r="A82" s="587" t="s">
        <v>174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181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37" t="s">
        <v>73</v>
      </c>
      <c r="X92" s="577">
        <f>IFERROR(X89/H89,"0")+IFERROR(X90/H90,"0")+IFERROR(X91/H91,"0")</f>
        <v>0</v>
      </c>
      <c r="Y92" s="577">
        <f>IFERROR(Y89/H89,"0")+IFERROR(Y90/H90,"0")+IFERROR(Y91/H91,"0")</f>
        <v>0</v>
      </c>
      <c r="Z92" s="577">
        <f>IFERROR(IF(Z89="",0,Z89),"0")+IFERROR(IF(Z90="",0,Z90),"0")+IFERROR(IF(Z91="",0,Z91),"0")</f>
        <v>0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37" t="s">
        <v>70</v>
      </c>
      <c r="X93" s="577">
        <f>IFERROR(SUM(X89:X91),"0")</f>
        <v>0</v>
      </c>
      <c r="Y93" s="577">
        <f>IFERROR(SUM(Y89:Y91),"0")</f>
        <v>0</v>
      </c>
      <c r="Z93" s="37"/>
      <c r="AA93" s="578"/>
      <c r="AB93" s="578"/>
      <c r="AC93" s="578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2" t="s">
        <v>191</v>
      </c>
      <c r="Q95" s="580"/>
      <c r="R95" s="580"/>
      <c r="S95" s="580"/>
      <c r="T95" s="581"/>
      <c r="U95" s="34"/>
      <c r="V95" s="34"/>
      <c r="W95" s="35" t="s">
        <v>70</v>
      </c>
      <c r="X95" s="575">
        <v>0</v>
      </c>
      <c r="Y95" s="576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37" t="s">
        <v>73</v>
      </c>
      <c r="X101" s="577">
        <f>IFERROR(X95/H95,"0")+IFERROR(X96/H96,"0")+IFERROR(X97/H97,"0")+IFERROR(X98/H98,"0")+IFERROR(X99/H99,"0")+IFERROR(X100/H100,"0")</f>
        <v>0</v>
      </c>
      <c r="Y101" s="577">
        <f>IFERROR(Y95/H95,"0")+IFERROR(Y96/H96,"0")+IFERROR(Y97/H97,"0")+IFERROR(Y98/H98,"0")+IFERROR(Y99/H99,"0")+IFERROR(Y100/H100,"0")</f>
        <v>0</v>
      </c>
      <c r="Z101" s="577">
        <f>IFERROR(IF(Z95="",0,Z95),"0")+IFERROR(IF(Z96="",0,Z96),"0")+IFERROR(IF(Z97="",0,Z97),"0")+IFERROR(IF(Z98="",0,Z98),"0")+IFERROR(IF(Z99="",0,Z99),"0")+IFERROR(IF(Z100="",0,Z100),"0")</f>
        <v>0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37" t="s">
        <v>70</v>
      </c>
      <c r="X102" s="577">
        <f>IFERROR(SUM(X95:X100),"0")</f>
        <v>0</v>
      </c>
      <c r="Y102" s="577">
        <f>IFERROR(SUM(Y95:Y100),"0")</f>
        <v>0</v>
      </c>
      <c r="Z102" s="37"/>
      <c r="AA102" s="578"/>
      <c r="AB102" s="578"/>
      <c r="AC102" s="578"/>
    </row>
    <row r="103" spans="1:68" ht="16.5" customHeight="1" x14ac:dyDescent="0.25">
      <c r="A103" s="635" t="s">
        <v>204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37" t="s">
        <v>73</v>
      </c>
      <c r="X109" s="577">
        <f>IFERROR(X105/H105,"0")+IFERROR(X106/H106,"0")+IFERROR(X107/H107,"0")+IFERROR(X108/H108,"0")</f>
        <v>0</v>
      </c>
      <c r="Y109" s="577">
        <f>IFERROR(Y105/H105,"0")+IFERROR(Y106/H106,"0")+IFERROR(Y107/H107,"0")+IFERROR(Y108/H108,"0")</f>
        <v>0</v>
      </c>
      <c r="Z109" s="577">
        <f>IFERROR(IF(Z105="",0,Z105),"0")+IFERROR(IF(Z106="",0,Z106),"0")+IFERROR(IF(Z107="",0,Z107),"0")+IFERROR(IF(Z108="",0,Z108),"0")</f>
        <v>0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37" t="s">
        <v>70</v>
      </c>
      <c r="X110" s="577">
        <f>IFERROR(SUM(X105:X108),"0")</f>
        <v>0</v>
      </c>
      <c r="Y110" s="577">
        <f>IFERROR(SUM(Y105:Y108),"0")</f>
        <v>0</v>
      </c>
      <c r="Z110" s="37"/>
      <c r="AA110" s="578"/>
      <c r="AB110" s="578"/>
      <c r="AC110" s="578"/>
    </row>
    <row r="111" spans="1:68" ht="14.25" customHeight="1" x14ac:dyDescent="0.25">
      <c r="A111" s="587" t="s">
        <v>139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37" t="s">
        <v>73</v>
      </c>
      <c r="X123" s="577">
        <f>IFERROR(X118/H118,"0")+IFERROR(X119/H119,"0")+IFERROR(X120/H120,"0")+IFERROR(X121/H121,"0")+IFERROR(X122/H122,"0")</f>
        <v>0</v>
      </c>
      <c r="Y123" s="577">
        <f>IFERROR(Y118/H118,"0")+IFERROR(Y119/H119,"0")+IFERROR(Y120/H120,"0")+IFERROR(Y121/H121,"0")+IFERROR(Y122/H122,"0")</f>
        <v>0</v>
      </c>
      <c r="Z123" s="577">
        <f>IFERROR(IF(Z118="",0,Z118),"0")+IFERROR(IF(Z119="",0,Z119),"0")+IFERROR(IF(Z120="",0,Z120),"0")+IFERROR(IF(Z121="",0,Z121),"0")+IFERROR(IF(Z122="",0,Z122),"0")</f>
        <v>0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37" t="s">
        <v>70</v>
      </c>
      <c r="X124" s="577">
        <f>IFERROR(SUM(X118:X122),"0")</f>
        <v>0</v>
      </c>
      <c r="Y124" s="577">
        <f>IFERROR(SUM(Y118:Y122),"0")</f>
        <v>0</v>
      </c>
      <c r="Z124" s="37"/>
      <c r="AA124" s="578"/>
      <c r="AB124" s="578"/>
      <c r="AC124" s="578"/>
    </row>
    <row r="125" spans="1:68" ht="14.25" customHeight="1" x14ac:dyDescent="0.25">
      <c r="A125" s="587" t="s">
        <v>174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customHeight="1" x14ac:dyDescent="0.25">
      <c r="A130" s="635" t="s">
        <v>239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4.8000000000000007</v>
      </c>
      <c r="Y133" s="576">
        <f>IFERROR(IF(X133="",0,CEILING((X133/$H133),1)*$H133),"")</f>
        <v>6.4</v>
      </c>
      <c r="Z133" s="36">
        <f>IFERROR(IF(Y133=0,"",ROUNDUP(Y133/H133,0)*0.00651),"")</f>
        <v>1.302E-2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5.0699999999999994</v>
      </c>
      <c r="BN133" s="64">
        <f>IFERROR(Y133*I133/H133,"0")</f>
        <v>6.76</v>
      </c>
      <c r="BO133" s="64">
        <f>IFERROR(1/J133*(X133/H133),"0")</f>
        <v>8.2417582417582437E-3</v>
      </c>
      <c r="BP133" s="64">
        <f>IFERROR(1/J133*(Y133/H133),"0")</f>
        <v>1.098901098901099E-2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37" t="s">
        <v>73</v>
      </c>
      <c r="X134" s="577">
        <f>IFERROR(X132/H132,"0")+IFERROR(X133/H133,"0")</f>
        <v>1.5000000000000002</v>
      </c>
      <c r="Y134" s="577">
        <f>IFERROR(Y132/H132,"0")+IFERROR(Y133/H133,"0")</f>
        <v>2</v>
      </c>
      <c r="Z134" s="577">
        <f>IFERROR(IF(Z132="",0,Z132),"0")+IFERROR(IF(Z133="",0,Z133),"0")</f>
        <v>1.302E-2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37" t="s">
        <v>70</v>
      </c>
      <c r="X135" s="577">
        <f>IFERROR(SUM(X132:X133),"0")</f>
        <v>4.8000000000000007</v>
      </c>
      <c r="Y135" s="577">
        <f>IFERROR(SUM(Y132:Y133),"0")</f>
        <v>6.4</v>
      </c>
      <c r="Z135" s="37"/>
      <c r="AA135" s="578"/>
      <c r="AB135" s="578"/>
      <c r="AC135" s="578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customHeight="1" x14ac:dyDescent="0.2">
      <c r="A157" s="618" t="s">
        <v>263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264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139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customHeight="1" x14ac:dyDescent="0.25">
      <c r="A181" s="587" t="s">
        <v>301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35" t="s">
        <v>304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139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30</v>
      </c>
      <c r="Y197" s="576">
        <f t="shared" ref="Y197:Y204" si="26">IFERROR(IF(X197="",0,CEILING((X197/$H197),1)*$H197),"")</f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31.166666666666668</v>
      </c>
      <c r="BN197" s="64">
        <f t="shared" ref="BN197:BN204" si="28">IFERROR(Y197*I197/H197,"0")</f>
        <v>33.660000000000004</v>
      </c>
      <c r="BO197" s="64">
        <f t="shared" ref="BO197:BO204" si="29">IFERROR(1/J197*(X197/H197),"0")</f>
        <v>4.208754208754209E-2</v>
      </c>
      <c r="BP197" s="64">
        <f t="shared" ref="BP197:BP204" si="30">IFERROR(1/J197*(Y197/H197),"0")</f>
        <v>4.5454545454545463E-2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20</v>
      </c>
      <c r="Y198" s="576">
        <f t="shared" si="26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20.777777777777779</v>
      </c>
      <c r="BN198" s="64">
        <f t="shared" si="28"/>
        <v>22.44</v>
      </c>
      <c r="BO198" s="64">
        <f t="shared" si="29"/>
        <v>2.8058361391694722E-2</v>
      </c>
      <c r="BP198" s="64">
        <f t="shared" si="30"/>
        <v>3.0303030303030304E-2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40</v>
      </c>
      <c r="Y199" s="576">
        <f t="shared" si="26"/>
        <v>43.2</v>
      </c>
      <c r="Z199" s="36">
        <f>IFERROR(IF(Y199=0,"",ROUNDUP(Y199/H199,0)*0.00902),"")</f>
        <v>7.2160000000000002E-2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41.555555555555557</v>
      </c>
      <c r="BN199" s="64">
        <f t="shared" si="28"/>
        <v>44.88</v>
      </c>
      <c r="BO199" s="64">
        <f t="shared" si="29"/>
        <v>5.6116722783389444E-2</v>
      </c>
      <c r="BP199" s="64">
        <f t="shared" si="30"/>
        <v>6.0606060606060608E-2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50</v>
      </c>
      <c r="Y200" s="576">
        <f t="shared" si="26"/>
        <v>54</v>
      </c>
      <c r="Z200" s="36">
        <f>IFERROR(IF(Y200=0,"",ROUNDUP(Y200/H200,0)*0.00902),"")</f>
        <v>9.0200000000000002E-2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51.944444444444443</v>
      </c>
      <c r="BN200" s="64">
        <f t="shared" si="28"/>
        <v>56.099999999999994</v>
      </c>
      <c r="BO200" s="64">
        <f t="shared" si="29"/>
        <v>7.0145903479236812E-2</v>
      </c>
      <c r="BP200" s="64">
        <f t="shared" si="30"/>
        <v>7.575757575757576E-2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25.925925925925924</v>
      </c>
      <c r="Y205" s="577">
        <f>IFERROR(Y197/H197,"0")+IFERROR(Y198/H198,"0")+IFERROR(Y199/H199,"0")+IFERROR(Y200/H200,"0")+IFERROR(Y201/H201,"0")+IFERROR(Y202/H202,"0")+IFERROR(Y203/H203,"0")+IFERROR(Y204/H204,"0")</f>
        <v>28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0.25256000000000001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37" t="s">
        <v>70</v>
      </c>
      <c r="X206" s="577">
        <f>IFERROR(SUM(X197:X204),"0")</f>
        <v>140</v>
      </c>
      <c r="Y206" s="577">
        <f>IFERROR(SUM(Y197:Y204),"0")</f>
        <v>151.20000000000002</v>
      </c>
      <c r="Z206" s="37"/>
      <c r="AA206" s="578"/>
      <c r="AB206" s="578"/>
      <c r="AC206" s="578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8</v>
      </c>
      <c r="Y213" s="576">
        <f t="shared" si="31"/>
        <v>9.6</v>
      </c>
      <c r="Z213" s="36">
        <f t="shared" si="36"/>
        <v>2.6040000000000001E-2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8.8400000000000016</v>
      </c>
      <c r="BN213" s="64">
        <f t="shared" si="33"/>
        <v>10.608000000000001</v>
      </c>
      <c r="BO213" s="64">
        <f t="shared" si="34"/>
        <v>1.8315018315018316E-2</v>
      </c>
      <c r="BP213" s="64">
        <f t="shared" si="35"/>
        <v>2.197802197802198E-2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3.3333333333333335</v>
      </c>
      <c r="Y217" s="577">
        <f>IFERROR(Y208/H208,"0")+IFERROR(Y209/H209,"0")+IFERROR(Y210/H210,"0")+IFERROR(Y211/H211,"0")+IFERROR(Y212/H212,"0")+IFERROR(Y213/H213,"0")+IFERROR(Y214/H214,"0")+IFERROR(Y215/H215,"0")+IFERROR(Y216/H216,"0")</f>
        <v>4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2.6040000000000001E-2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37" t="s">
        <v>70</v>
      </c>
      <c r="X218" s="577">
        <f>IFERROR(SUM(X208:X216),"0")</f>
        <v>8</v>
      </c>
      <c r="Y218" s="577">
        <f>IFERROR(SUM(Y208:Y216),"0")</f>
        <v>9.6</v>
      </c>
      <c r="Z218" s="37"/>
      <c r="AA218" s="578"/>
      <c r="AB218" s="578"/>
      <c r="AC218" s="578"/>
    </row>
    <row r="219" spans="1:68" ht="14.25" customHeight="1" x14ac:dyDescent="0.25">
      <c r="A219" s="587" t="s">
        <v>174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customHeight="1" x14ac:dyDescent="0.25">
      <c r="A224" s="635" t="s">
        <v>365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customHeight="1" x14ac:dyDescent="0.25">
      <c r="A235" s="587" t="s">
        <v>139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388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82">
        <v>4680115886803</v>
      </c>
      <c r="E241" s="583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5" t="s">
        <v>391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7" t="s">
        <v>394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3" t="s">
        <v>400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customHeight="1" x14ac:dyDescent="0.25">
      <c r="A254" s="635" t="s">
        <v>408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customHeight="1" x14ac:dyDescent="0.25">
      <c r="A263" s="635" t="s">
        <v>424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5" t="s">
        <v>435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437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12</v>
      </c>
      <c r="Y275" s="576">
        <f>IFERROR(IF(X275="",0,CEILING((X275/$H275),1)*$H275),"")</f>
        <v>12</v>
      </c>
      <c r="Z275" s="36">
        <f>IFERROR(IF(Y275=0,"",ROUNDUP(Y275/H275,0)*0.00651),"")</f>
        <v>3.2550000000000003E-2</v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12.9</v>
      </c>
      <c r="BN275" s="64">
        <f>IFERROR(Y275*I275/H275,"0")</f>
        <v>12.9</v>
      </c>
      <c r="BO275" s="64">
        <f>IFERROR(1/J275*(X275/H275),"0")</f>
        <v>2.7472527472527476E-2</v>
      </c>
      <c r="BP275" s="64">
        <f>IFERROR(1/J275*(Y275/H275),"0")</f>
        <v>2.7472527472527476E-2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37" t="s">
        <v>73</v>
      </c>
      <c r="X276" s="577">
        <f>IFERROR(X273/H273,"0")+IFERROR(X274/H274,"0")+IFERROR(X275/H275,"0")</f>
        <v>5</v>
      </c>
      <c r="Y276" s="577">
        <f>IFERROR(Y273/H273,"0")+IFERROR(Y274/H274,"0")+IFERROR(Y275/H275,"0")</f>
        <v>5</v>
      </c>
      <c r="Z276" s="577">
        <f>IFERROR(IF(Z273="",0,Z273),"0")+IFERROR(IF(Z274="",0,Z274),"0")+IFERROR(IF(Z275="",0,Z275),"0")</f>
        <v>3.2550000000000003E-2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37" t="s">
        <v>70</v>
      </c>
      <c r="X277" s="577">
        <f>IFERROR(SUM(X273:X275),"0")</f>
        <v>12</v>
      </c>
      <c r="Y277" s="577">
        <f>IFERROR(SUM(Y273:Y275),"0")</f>
        <v>12</v>
      </c>
      <c r="Z277" s="37"/>
      <c r="AA277" s="578"/>
      <c r="AB277" s="578"/>
      <c r="AC277" s="578"/>
    </row>
    <row r="278" spans="1:68" ht="16.5" customHeight="1" x14ac:dyDescent="0.25">
      <c r="A278" s="635" t="s">
        <v>447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454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459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37" t="s">
        <v>73</v>
      </c>
      <c r="X310" s="577">
        <f>IFERROR(X303/H303,"0")+IFERROR(X304/H304,"0")+IFERROR(X305/H305,"0")+IFERROR(X306/H306,"0")+IFERROR(X307/H307,"0")+IFERROR(X308/H308,"0")+IFERROR(X309/H309,"0")</f>
        <v>0</v>
      </c>
      <c r="Y310" s="577">
        <f>IFERROR(Y303/H303,"0")+IFERROR(Y304/H304,"0")+IFERROR(Y305/H305,"0")+IFERROR(Y306/H306,"0")+IFERROR(Y307/H307,"0")+IFERROR(Y308/H308,"0")+IFERROR(Y309/H309,"0")</f>
        <v>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37" t="s">
        <v>70</v>
      </c>
      <c r="X311" s="577">
        <f>IFERROR(SUM(X303:X309),"0")</f>
        <v>0</v>
      </c>
      <c r="Y311" s="577">
        <f>IFERROR(SUM(Y303:Y309),"0")</f>
        <v>0</v>
      </c>
      <c r="Z311" s="37"/>
      <c r="AA311" s="578"/>
      <c r="AB311" s="578"/>
      <c r="AC311" s="578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37" t="s">
        <v>73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37" t="s">
        <v>70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customHeight="1" x14ac:dyDescent="0.25">
      <c r="A320" s="587" t="s">
        <v>174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0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0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37" t="s">
        <v>73</v>
      </c>
      <c r="X345" s="577">
        <f>IFERROR(X342/H342,"0")+IFERROR(X343/H343,"0")+IFERROR(X344/H344,"0")</f>
        <v>0</v>
      </c>
      <c r="Y345" s="577">
        <f>IFERROR(Y342/H342,"0")+IFERROR(Y343/H343,"0")+IFERROR(Y344/H344,"0")</f>
        <v>0</v>
      </c>
      <c r="Z345" s="577">
        <f>IFERROR(IF(Z342="",0,Z342),"0")+IFERROR(IF(Z343="",0,Z343),"0")+IFERROR(IF(Z344="",0,Z344),"0")</f>
        <v>0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37" t="s">
        <v>70</v>
      </c>
      <c r="X346" s="577">
        <f>IFERROR(SUM(X342:X344),"0")</f>
        <v>0</v>
      </c>
      <c r="Y346" s="577">
        <f>IFERROR(SUM(Y342:Y344),"0")</f>
        <v>0</v>
      </c>
      <c r="Z346" s="37"/>
      <c r="AA346" s="578"/>
      <c r="AB346" s="578"/>
      <c r="AC346" s="578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1160</v>
      </c>
      <c r="Y350" s="576">
        <f t="shared" ref="Y350:Y356" si="58">IFERROR(IF(X350="",0,CEILING((X350/$H350),1)*$H350),"")</f>
        <v>1170</v>
      </c>
      <c r="Z350" s="36">
        <f>IFERROR(IF(Y350=0,"",ROUNDUP(Y350/H350,0)*0.02175),"")</f>
        <v>1.6964999999999999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1197.1199999999999</v>
      </c>
      <c r="BN350" s="64">
        <f t="shared" ref="BN350:BN356" si="60">IFERROR(Y350*I350/H350,"0")</f>
        <v>1207.44</v>
      </c>
      <c r="BO350" s="64">
        <f t="shared" ref="BO350:BO356" si="61">IFERROR(1/J350*(X350/H350),"0")</f>
        <v>1.6111111111111109</v>
      </c>
      <c r="BP350" s="64">
        <f t="shared" ref="BP350:BP356" si="62">IFERROR(1/J350*(Y350/H350),"0")</f>
        <v>1.625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0</v>
      </c>
      <c r="Y351" s="576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2">
        <v>4607091383997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480</v>
      </c>
      <c r="Y352" s="576">
        <f t="shared" si="58"/>
        <v>480</v>
      </c>
      <c r="Z352" s="36">
        <f>IFERROR(IF(Y352=0,"",ROUNDUP(Y352/H352,0)*0.02175),"")</f>
        <v>0.69599999999999995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495.36</v>
      </c>
      <c r="BN352" s="64">
        <f t="shared" si="60"/>
        <v>495.36</v>
      </c>
      <c r="BO352" s="64">
        <f t="shared" si="61"/>
        <v>0.66666666666666663</v>
      </c>
      <c r="BP352" s="64">
        <f t="shared" si="62"/>
        <v>0.66666666666666663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2">
        <v>4680115884830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37" t="s">
        <v>73</v>
      </c>
      <c r="X357" s="577">
        <f>IFERROR(X350/H350,"0")+IFERROR(X351/H351,"0")+IFERROR(X352/H352,"0")+IFERROR(X353/H353,"0")+IFERROR(X354/H354,"0")+IFERROR(X355/H355,"0")+IFERROR(X356/H356,"0")</f>
        <v>109.33333333333333</v>
      </c>
      <c r="Y357" s="577">
        <f>IFERROR(Y350/H350,"0")+IFERROR(Y351/H351,"0")+IFERROR(Y352/H352,"0")+IFERROR(Y353/H353,"0")+IFERROR(Y354/H354,"0")+IFERROR(Y355/H355,"0")+IFERROR(Y356/H356,"0")</f>
        <v>110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2.3925000000000001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37" t="s">
        <v>70</v>
      </c>
      <c r="X358" s="577">
        <f>IFERROR(SUM(X350:X356),"0")</f>
        <v>1640</v>
      </c>
      <c r="Y358" s="577">
        <f>IFERROR(SUM(Y350:Y356),"0")</f>
        <v>1650</v>
      </c>
      <c r="Z358" s="37"/>
      <c r="AA358" s="578"/>
      <c r="AB358" s="578"/>
      <c r="AC358" s="578"/>
    </row>
    <row r="359" spans="1:68" ht="14.25" customHeight="1" x14ac:dyDescent="0.25">
      <c r="A359" s="587" t="s">
        <v>139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1500</v>
      </c>
      <c r="Y360" s="576">
        <f>IFERROR(IF(X360="",0,CEILING((X360/$H360),1)*$H360),"")</f>
        <v>1500</v>
      </c>
      <c r="Z360" s="36">
        <f>IFERROR(IF(Y360=0,"",ROUNDUP(Y360/H360,0)*0.02175),"")</f>
        <v>2.1749999999999998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1548</v>
      </c>
      <c r="BN360" s="64">
        <f>IFERROR(Y360*I360/H360,"0")</f>
        <v>1548</v>
      </c>
      <c r="BO360" s="64">
        <f>IFERROR(1/J360*(X360/H360),"0")</f>
        <v>2.083333333333333</v>
      </c>
      <c r="BP360" s="64">
        <f>IFERROR(1/J360*(Y360/H360),"0")</f>
        <v>2.083333333333333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37" t="s">
        <v>73</v>
      </c>
      <c r="X362" s="577">
        <f>IFERROR(X360/H360,"0")+IFERROR(X361/H361,"0")</f>
        <v>100</v>
      </c>
      <c r="Y362" s="577">
        <f>IFERROR(Y360/H360,"0")+IFERROR(Y361/H361,"0")</f>
        <v>100</v>
      </c>
      <c r="Z362" s="577">
        <f>IFERROR(IF(Z360="",0,Z360),"0")+IFERROR(IF(Z361="",0,Z361),"0")</f>
        <v>2.1749999999999998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37" t="s">
        <v>70</v>
      </c>
      <c r="X363" s="577">
        <f>IFERROR(SUM(X360:X361),"0")</f>
        <v>1500</v>
      </c>
      <c r="Y363" s="577">
        <f>IFERROR(SUM(Y360:Y361),"0")</f>
        <v>1500</v>
      </c>
      <c r="Z363" s="37"/>
      <c r="AA363" s="578"/>
      <c r="AB363" s="578"/>
      <c r="AC363" s="578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customHeight="1" x14ac:dyDescent="0.25">
      <c r="A369" s="587" t="s">
        <v>174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1200</v>
      </c>
      <c r="Y386" s="576">
        <f>IFERROR(IF(X386="",0,CEILING((X386/$H386),1)*$H386),"")</f>
        <v>1206</v>
      </c>
      <c r="Z386" s="36">
        <f>IFERROR(IF(Y386=0,"",ROUNDUP(Y386/H386,0)*0.01898),"")</f>
        <v>2.54332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1269.1999999999998</v>
      </c>
      <c r="BN386" s="64">
        <f>IFERROR(Y386*I386/H386,"0")</f>
        <v>1275.546</v>
      </c>
      <c r="BO386" s="64">
        <f>IFERROR(1/J386*(X386/H386),"0")</f>
        <v>2.0833333333333335</v>
      </c>
      <c r="BP386" s="64">
        <f>IFERROR(1/J386*(Y386/H386),"0")</f>
        <v>2.09375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37" t="s">
        <v>73</v>
      </c>
      <c r="X388" s="577">
        <f>IFERROR(X386/H386,"0")+IFERROR(X387/H387,"0")</f>
        <v>133.33333333333334</v>
      </c>
      <c r="Y388" s="577">
        <f>IFERROR(Y386/H386,"0")+IFERROR(Y387/H387,"0")</f>
        <v>134</v>
      </c>
      <c r="Z388" s="577">
        <f>IFERROR(IF(Z386="",0,Z386),"0")+IFERROR(IF(Z387="",0,Z387),"0")</f>
        <v>2.54332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37" t="s">
        <v>70</v>
      </c>
      <c r="X389" s="577">
        <f>IFERROR(SUM(X386:X387),"0")</f>
        <v>1200</v>
      </c>
      <c r="Y389" s="577">
        <f>IFERROR(SUM(Y386:Y387),"0")</f>
        <v>1206</v>
      </c>
      <c r="Z389" s="37"/>
      <c r="AA389" s="578"/>
      <c r="AB389" s="578"/>
      <c r="AC389" s="578"/>
    </row>
    <row r="390" spans="1:68" ht="14.25" customHeight="1" x14ac:dyDescent="0.25">
      <c r="A390" s="587" t="s">
        <v>174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139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16.5" customHeight="1" x14ac:dyDescent="0.25">
      <c r="A445" s="54" t="s">
        <v>687</v>
      </c>
      <c r="B445" s="54" t="s">
        <v>688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690</v>
      </c>
      <c r="B446" s="54" t="s">
        <v>691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694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37" t="s">
        <v>70</v>
      </c>
      <c r="X454" s="577">
        <f>IFERROR(SUM(X440:X452),"0")</f>
        <v>0</v>
      </c>
      <c r="Y454" s="577">
        <f>IFERROR(SUM(Y440:Y452),"0")</f>
        <v>0</v>
      </c>
      <c r="Z454" s="37"/>
      <c r="AA454" s="578"/>
      <c r="AB454" s="578"/>
      <c r="AC454" s="578"/>
    </row>
    <row r="455" spans="1:68" ht="14.25" customHeight="1" x14ac:dyDescent="0.25">
      <c r="A455" s="587" t="s">
        <v>139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37" t="s">
        <v>73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37" t="s">
        <v>70</v>
      </c>
      <c r="X460" s="577">
        <f>IFERROR(SUM(X456:X458),"0")</f>
        <v>0</v>
      </c>
      <c r="Y460" s="577">
        <f>IFERROR(SUM(Y456:Y458),"0")</f>
        <v>0</v>
      </c>
      <c r="Z460" s="37"/>
      <c r="AA460" s="578"/>
      <c r="AB460" s="578"/>
      <c r="AC460" s="578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37" t="s">
        <v>73</v>
      </c>
      <c r="X469" s="577">
        <f>IFERROR(X462/H462,"0")+IFERROR(X463/H463,"0")+IFERROR(X464/H464,"0")+IFERROR(X465/H465,"0")+IFERROR(X466/H466,"0")+IFERROR(X467/H467,"0")+IFERROR(X468/H468,"0")</f>
        <v>0</v>
      </c>
      <c r="Y469" s="577">
        <f>IFERROR(Y462/H462,"0")+IFERROR(Y463/H463,"0")+IFERROR(Y464/H464,"0")+IFERROR(Y465/H465,"0")+IFERROR(Y466/H466,"0")+IFERROR(Y467/H467,"0")+IFERROR(Y468/H468,"0")</f>
        <v>0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37" t="s">
        <v>70</v>
      </c>
      <c r="X470" s="577">
        <f>IFERROR(SUM(X462:X468),"0")</f>
        <v>0</v>
      </c>
      <c r="Y470" s="577">
        <f>IFERROR(SUM(Y462:Y468),"0")</f>
        <v>0</v>
      </c>
      <c r="Z470" s="37"/>
      <c r="AA470" s="578"/>
      <c r="AB470" s="578"/>
      <c r="AC470" s="578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16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7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5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customHeight="1" x14ac:dyDescent="0.25">
      <c r="A485" s="587" t="s">
        <v>139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84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747</v>
      </c>
      <c r="B487" s="54" t="s">
        <v>751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13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44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0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2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5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0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15</v>
      </c>
      <c r="Y498" s="576">
        <f>IFERROR(IF(X498="",0,CEILING((X498/$H498),1)*$H498),"")</f>
        <v>18</v>
      </c>
      <c r="Z498" s="36">
        <f>IFERROR(IF(Y498=0,"",ROUNDUP(Y498/H498,0)*0.01898),"")</f>
        <v>3.7960000000000001E-2</v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15.865</v>
      </c>
      <c r="BN498" s="64">
        <f>IFERROR(Y498*I498/H498,"0")</f>
        <v>19.038</v>
      </c>
      <c r="BO498" s="64">
        <f>IFERROR(1/J498*(X498/H498),"0")</f>
        <v>2.6041666666666668E-2</v>
      </c>
      <c r="BP498" s="64">
        <f>IFERROR(1/J498*(Y498/H498),"0")</f>
        <v>3.125E-2</v>
      </c>
    </row>
    <row r="499" spans="1:68" ht="27" customHeight="1" x14ac:dyDescent="0.25">
      <c r="A499" s="54" t="s">
        <v>769</v>
      </c>
      <c r="B499" s="54" t="s">
        <v>773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9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37" t="s">
        <v>73</v>
      </c>
      <c r="X500" s="577">
        <f>IFERROR(X498/H498,"0")+IFERROR(X499/H499,"0")</f>
        <v>1.6666666666666667</v>
      </c>
      <c r="Y500" s="577">
        <f>IFERROR(Y498/H498,"0")+IFERROR(Y499/H499,"0")</f>
        <v>2</v>
      </c>
      <c r="Z500" s="577">
        <f>IFERROR(IF(Z498="",0,Z498),"0")+IFERROR(IF(Z499="",0,Z499),"0")</f>
        <v>3.7960000000000001E-2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37" t="s">
        <v>70</v>
      </c>
      <c r="X501" s="577">
        <f>IFERROR(SUM(X498:X499),"0")</f>
        <v>15</v>
      </c>
      <c r="Y501" s="577">
        <f>IFERROR(SUM(Y498:Y499),"0")</f>
        <v>18</v>
      </c>
      <c r="Z501" s="37"/>
      <c r="AA501" s="578"/>
      <c r="AB501" s="578"/>
      <c r="AC501" s="578"/>
    </row>
    <row r="502" spans="1:68" ht="14.25" customHeight="1" x14ac:dyDescent="0.25">
      <c r="A502" s="587" t="s">
        <v>174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774</v>
      </c>
      <c r="B503" s="54" t="s">
        <v>775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801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9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780</v>
      </c>
      <c r="B505" s="54" t="s">
        <v>781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4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780</v>
      </c>
      <c r="B506" s="54" t="s">
        <v>784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94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139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787</v>
      </c>
      <c r="B511" s="54" t="s">
        <v>788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79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4519.8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4553.2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37" t="s">
        <v>70</v>
      </c>
      <c r="X515" s="577">
        <f>IFERROR(SUM(BM22:BM511),"0")</f>
        <v>4697.7994444444439</v>
      </c>
      <c r="Y515" s="577">
        <f>IFERROR(SUM(BN22:BN511),"0")</f>
        <v>4732.732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37" t="s">
        <v>794</v>
      </c>
      <c r="X516" s="38">
        <f>ROUNDUP(SUM(BO22:BO511),0)</f>
        <v>7</v>
      </c>
      <c r="Y516" s="38">
        <f>ROUNDUP(SUM(BP22:BP511),0)</f>
        <v>7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37" t="s">
        <v>70</v>
      </c>
      <c r="X517" s="577">
        <f>GrossWeightTotal+PalletQtyTotal*25</f>
        <v>4872.7994444444439</v>
      </c>
      <c r="Y517" s="577">
        <f>GrossWeightTotalR+PalletQtyTotalR*25</f>
        <v>4907.732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380.09259259259261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385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7.4729499999999991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263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572" t="s">
        <v>671</v>
      </c>
      <c r="AA521" s="630" t="s">
        <v>734</v>
      </c>
      <c r="AB521" s="726"/>
      <c r="AC521" s="52"/>
      <c r="AF521" s="573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181</v>
      </c>
      <c r="F522" s="630" t="s">
        <v>204</v>
      </c>
      <c r="G522" s="630" t="s">
        <v>239</v>
      </c>
      <c r="H522" s="630" t="s">
        <v>101</v>
      </c>
      <c r="I522" s="630" t="s">
        <v>264</v>
      </c>
      <c r="J522" s="630" t="s">
        <v>304</v>
      </c>
      <c r="K522" s="630" t="s">
        <v>365</v>
      </c>
      <c r="L522" s="630" t="s">
        <v>408</v>
      </c>
      <c r="M522" s="630" t="s">
        <v>424</v>
      </c>
      <c r="N522" s="573"/>
      <c r="O522" s="630" t="s">
        <v>437</v>
      </c>
      <c r="P522" s="630" t="s">
        <v>447</v>
      </c>
      <c r="Q522" s="630" t="s">
        <v>454</v>
      </c>
      <c r="R522" s="630" t="s">
        <v>459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0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46">
        <f>IFERROR(Y89*1,"0")+IFERROR(Y90*1,"0")+IFERROR(Y91*1,"0")+IFERROR(Y95*1,"0")+IFERROR(Y96*1,"0")+IFERROR(Y97*1,"0")+IFERROR(Y98*1,"0")+IFERROR(Y99*1,"0")+IFERROR(Y100*1,"0")</f>
        <v>0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46">
        <f>IFERROR(Y132*1,"0")+IFERROR(Y133*1,"0")+IFERROR(Y137*1,"0")+IFERROR(Y138*1,"0")+IFERROR(Y142*1,"0")+IFERROR(Y143*1,"0")</f>
        <v>6.4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160.80000000000001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12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46">
        <f>IFERROR(Y342*1,"0")+IFERROR(Y343*1,"0")+IFERROR(Y344*1,"0")</f>
        <v>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3150</v>
      </c>
      <c r="U524" s="46">
        <f>IFERROR(Y375*1,"0")+IFERROR(Y376*1,"0")+IFERROR(Y377*1,"0")+IFERROR(Y378*1,"0")+IFERROR(Y382*1,"0")+IFERROR(Y386*1,"0")+IFERROR(Y387*1,"0")+IFERROR(Y391*1,"0")</f>
        <v>1206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18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2025-06-17T07:07:00Z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