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71B864-0362-41D2-B9C4-C9530A99C7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X507" i="1"/>
  <c r="BO506" i="1"/>
  <c r="BM506" i="1"/>
  <c r="Y506" i="1"/>
  <c r="BO505" i="1"/>
  <c r="BM505" i="1"/>
  <c r="Y505" i="1"/>
  <c r="BO504" i="1"/>
  <c r="BM504" i="1"/>
  <c r="Y504" i="1"/>
  <c r="BO503" i="1"/>
  <c r="BM503" i="1"/>
  <c r="Y503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Y418" i="1" s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Y379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P328" i="1" s="1"/>
  <c r="BO327" i="1"/>
  <c r="BM327" i="1"/>
  <c r="Y327" i="1"/>
  <c r="Y333" i="1" s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Y325" i="1" s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O294" i="1"/>
  <c r="BM294" i="1"/>
  <c r="Y294" i="1"/>
  <c r="BP294" i="1" s="1"/>
  <c r="P294" i="1"/>
  <c r="X291" i="1"/>
  <c r="X290" i="1"/>
  <c r="BO289" i="1"/>
  <c r="BM289" i="1"/>
  <c r="Y289" i="1"/>
  <c r="Q524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4" i="1" s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BP273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BP256" i="1" s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P246" i="1"/>
  <c r="X244" i="1"/>
  <c r="X243" i="1"/>
  <c r="BO242" i="1"/>
  <c r="BM242" i="1"/>
  <c r="Y242" i="1"/>
  <c r="BP242" i="1" s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Y205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Y156" i="1" s="1"/>
  <c r="P152" i="1"/>
  <c r="X150" i="1"/>
  <c r="X149" i="1"/>
  <c r="BO148" i="1"/>
  <c r="BM148" i="1"/>
  <c r="Y148" i="1"/>
  <c r="H524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Y128" i="1" s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4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BP98" i="1" l="1"/>
  <c r="BN98" i="1"/>
  <c r="Z98" i="1"/>
  <c r="BP132" i="1"/>
  <c r="BN132" i="1"/>
  <c r="Z132" i="1"/>
  <c r="BP177" i="1"/>
  <c r="BN177" i="1"/>
  <c r="Z177" i="1"/>
  <c r="BP210" i="1"/>
  <c r="BN210" i="1"/>
  <c r="Z210" i="1"/>
  <c r="BP237" i="1"/>
  <c r="BN237" i="1"/>
  <c r="Z237" i="1"/>
  <c r="BP251" i="1"/>
  <c r="BN251" i="1"/>
  <c r="Z251" i="1"/>
  <c r="BP275" i="1"/>
  <c r="BN275" i="1"/>
  <c r="Z275" i="1"/>
  <c r="BP316" i="1"/>
  <c r="BN316" i="1"/>
  <c r="Z316" i="1"/>
  <c r="BP342" i="1"/>
  <c r="BN342" i="1"/>
  <c r="Z342" i="1"/>
  <c r="Y384" i="1"/>
  <c r="Y383" i="1"/>
  <c r="BP382" i="1"/>
  <c r="BN382" i="1"/>
  <c r="Z382" i="1"/>
  <c r="Z383" i="1" s="1"/>
  <c r="BP386" i="1"/>
  <c r="BN386" i="1"/>
  <c r="Z386" i="1"/>
  <c r="BP423" i="1"/>
  <c r="BN423" i="1"/>
  <c r="Z423" i="1"/>
  <c r="BP463" i="1"/>
  <c r="BN463" i="1"/>
  <c r="Z463" i="1"/>
  <c r="BP494" i="1"/>
  <c r="BN494" i="1"/>
  <c r="Z494" i="1"/>
  <c r="Z22" i="1"/>
  <c r="Z23" i="1" s="1"/>
  <c r="BN22" i="1"/>
  <c r="BP22" i="1"/>
  <c r="Z26" i="1"/>
  <c r="BN26" i="1"/>
  <c r="Y33" i="1"/>
  <c r="Z53" i="1"/>
  <c r="BN53" i="1"/>
  <c r="Z63" i="1"/>
  <c r="BN63" i="1"/>
  <c r="Z79" i="1"/>
  <c r="BN79" i="1"/>
  <c r="BP89" i="1"/>
  <c r="BN89" i="1"/>
  <c r="Z89" i="1"/>
  <c r="BP113" i="1"/>
  <c r="BN113" i="1"/>
  <c r="Z113" i="1"/>
  <c r="BP165" i="1"/>
  <c r="BN165" i="1"/>
  <c r="Z165" i="1"/>
  <c r="BP200" i="1"/>
  <c r="BN200" i="1"/>
  <c r="Z200" i="1"/>
  <c r="BP220" i="1"/>
  <c r="BN220" i="1"/>
  <c r="Z220" i="1"/>
  <c r="Y269" i="1"/>
  <c r="BP265" i="1"/>
  <c r="BN265" i="1"/>
  <c r="Z265" i="1"/>
  <c r="BP304" i="1"/>
  <c r="BN304" i="1"/>
  <c r="Z304" i="1"/>
  <c r="BP331" i="1"/>
  <c r="BN331" i="1"/>
  <c r="Z331" i="1"/>
  <c r="BP356" i="1"/>
  <c r="BN356" i="1"/>
  <c r="Z356" i="1"/>
  <c r="BP404" i="1"/>
  <c r="BN404" i="1"/>
  <c r="Z404" i="1"/>
  <c r="BP447" i="1"/>
  <c r="BN447" i="1"/>
  <c r="Z447" i="1"/>
  <c r="Y496" i="1"/>
  <c r="Y495" i="1"/>
  <c r="BP493" i="1"/>
  <c r="BN493" i="1"/>
  <c r="Z493" i="1"/>
  <c r="Y92" i="1"/>
  <c r="Y135" i="1"/>
  <c r="J524" i="1"/>
  <c r="Y234" i="1"/>
  <c r="Y332" i="1"/>
  <c r="BP337" i="1"/>
  <c r="BN337" i="1"/>
  <c r="Z337" i="1"/>
  <c r="BP354" i="1"/>
  <c r="BN354" i="1"/>
  <c r="Z354" i="1"/>
  <c r="BP377" i="1"/>
  <c r="BN377" i="1"/>
  <c r="Z377" i="1"/>
  <c r="BP378" i="1"/>
  <c r="BN378" i="1"/>
  <c r="Z378" i="1"/>
  <c r="BP402" i="1"/>
  <c r="BN402" i="1"/>
  <c r="Z402" i="1"/>
  <c r="BP417" i="1"/>
  <c r="BN417" i="1"/>
  <c r="Z417" i="1"/>
  <c r="BP421" i="1"/>
  <c r="BN421" i="1"/>
  <c r="Z421" i="1"/>
  <c r="BP445" i="1"/>
  <c r="BN445" i="1"/>
  <c r="Z445" i="1"/>
  <c r="BP457" i="1"/>
  <c r="BN457" i="1"/>
  <c r="Z457" i="1"/>
  <c r="BP473" i="1"/>
  <c r="BN473" i="1"/>
  <c r="Z473" i="1"/>
  <c r="BP481" i="1"/>
  <c r="BN481" i="1"/>
  <c r="Z481" i="1"/>
  <c r="BP504" i="1"/>
  <c r="BN504" i="1"/>
  <c r="Z504" i="1"/>
  <c r="BP506" i="1"/>
  <c r="BN506" i="1"/>
  <c r="Z506" i="1"/>
  <c r="X514" i="1"/>
  <c r="Y32" i="1"/>
  <c r="Z28" i="1"/>
  <c r="BN28" i="1"/>
  <c r="Z42" i="1"/>
  <c r="BN42" i="1"/>
  <c r="D524" i="1"/>
  <c r="Z55" i="1"/>
  <c r="BN55" i="1"/>
  <c r="Z61" i="1"/>
  <c r="BN61" i="1"/>
  <c r="BP61" i="1"/>
  <c r="Z69" i="1"/>
  <c r="BN69" i="1"/>
  <c r="Y80" i="1"/>
  <c r="Z77" i="1"/>
  <c r="BN77" i="1"/>
  <c r="Z83" i="1"/>
  <c r="BN83" i="1"/>
  <c r="Z91" i="1"/>
  <c r="BN91" i="1"/>
  <c r="Z96" i="1"/>
  <c r="BN96" i="1"/>
  <c r="Z100" i="1"/>
  <c r="BN100" i="1"/>
  <c r="Z107" i="1"/>
  <c r="BN107" i="1"/>
  <c r="Z119" i="1"/>
  <c r="BN119" i="1"/>
  <c r="Z127" i="1"/>
  <c r="BN127" i="1"/>
  <c r="Z138" i="1"/>
  <c r="BN138" i="1"/>
  <c r="Y144" i="1"/>
  <c r="Z153" i="1"/>
  <c r="BN153" i="1"/>
  <c r="I524" i="1"/>
  <c r="Y174" i="1"/>
  <c r="Z167" i="1"/>
  <c r="BN167" i="1"/>
  <c r="Z171" i="1"/>
  <c r="BN171" i="1"/>
  <c r="Y180" i="1"/>
  <c r="Z188" i="1"/>
  <c r="BN188" i="1"/>
  <c r="Y194" i="1"/>
  <c r="Z198" i="1"/>
  <c r="BN198" i="1"/>
  <c r="Z202" i="1"/>
  <c r="BN202" i="1"/>
  <c r="Z208" i="1"/>
  <c r="BN208" i="1"/>
  <c r="Y217" i="1"/>
  <c r="Z212" i="1"/>
  <c r="BN212" i="1"/>
  <c r="Z216" i="1"/>
  <c r="BN216" i="1"/>
  <c r="Z227" i="1"/>
  <c r="BN227" i="1"/>
  <c r="Z231" i="1"/>
  <c r="BN231" i="1"/>
  <c r="Z242" i="1"/>
  <c r="BN242" i="1"/>
  <c r="Y253" i="1"/>
  <c r="Z249" i="1"/>
  <c r="BN249" i="1"/>
  <c r="Z256" i="1"/>
  <c r="BN256" i="1"/>
  <c r="Z260" i="1"/>
  <c r="BN260" i="1"/>
  <c r="Z267" i="1"/>
  <c r="BN267" i="1"/>
  <c r="Z268" i="1"/>
  <c r="BN268" i="1"/>
  <c r="Z273" i="1"/>
  <c r="BN273" i="1"/>
  <c r="O524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89" i="1"/>
  <c r="Y290" i="1"/>
  <c r="Z294" i="1"/>
  <c r="BN294" i="1"/>
  <c r="Z298" i="1"/>
  <c r="BN298" i="1"/>
  <c r="Z306" i="1"/>
  <c r="BN306" i="1"/>
  <c r="Z314" i="1"/>
  <c r="BN314" i="1"/>
  <c r="Z322" i="1"/>
  <c r="BN322" i="1"/>
  <c r="Z327" i="1"/>
  <c r="BN327" i="1"/>
  <c r="BP327" i="1"/>
  <c r="Z328" i="1"/>
  <c r="BN328" i="1"/>
  <c r="BP329" i="1"/>
  <c r="BN329" i="1"/>
  <c r="Z329" i="1"/>
  <c r="BP344" i="1"/>
  <c r="BN344" i="1"/>
  <c r="Z344" i="1"/>
  <c r="BP350" i="1"/>
  <c r="BN350" i="1"/>
  <c r="Z350" i="1"/>
  <c r="Y362" i="1"/>
  <c r="BP360" i="1"/>
  <c r="BN360" i="1"/>
  <c r="Z360" i="1"/>
  <c r="BP398" i="1"/>
  <c r="BN398" i="1"/>
  <c r="Z398" i="1"/>
  <c r="BP406" i="1"/>
  <c r="BN406" i="1"/>
  <c r="Z406" i="1"/>
  <c r="BP441" i="1"/>
  <c r="BN441" i="1"/>
  <c r="Z441" i="1"/>
  <c r="BP449" i="1"/>
  <c r="BN449" i="1"/>
  <c r="Z449" i="1"/>
  <c r="BP465" i="1"/>
  <c r="BN465" i="1"/>
  <c r="Z465" i="1"/>
  <c r="Y484" i="1"/>
  <c r="Y483" i="1"/>
  <c r="BP480" i="1"/>
  <c r="BN480" i="1"/>
  <c r="Z480" i="1"/>
  <c r="Z483" i="1" s="1"/>
  <c r="BP482" i="1"/>
  <c r="BN482" i="1"/>
  <c r="Z482" i="1"/>
  <c r="Y508" i="1"/>
  <c r="Y507" i="1"/>
  <c r="BP503" i="1"/>
  <c r="BN503" i="1"/>
  <c r="Z503" i="1"/>
  <c r="Z507" i="1" s="1"/>
  <c r="BP505" i="1"/>
  <c r="BN505" i="1"/>
  <c r="Z505" i="1"/>
  <c r="S524" i="1"/>
  <c r="Y345" i="1"/>
  <c r="Y357" i="1"/>
  <c r="Y412" i="1"/>
  <c r="F9" i="1"/>
  <c r="J9" i="1"/>
  <c r="F10" i="1"/>
  <c r="B524" i="1"/>
  <c r="X515" i="1"/>
  <c r="X516" i="1"/>
  <c r="X518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Z64" i="1"/>
  <c r="BN64" i="1"/>
  <c r="Y65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Y86" i="1"/>
  <c r="Z84" i="1"/>
  <c r="Z85" i="1" s="1"/>
  <c r="BN84" i="1"/>
  <c r="Y85" i="1"/>
  <c r="Y102" i="1"/>
  <c r="BP95" i="1"/>
  <c r="BN95" i="1"/>
  <c r="Z95" i="1"/>
  <c r="BP99" i="1"/>
  <c r="BN99" i="1"/>
  <c r="Z99" i="1"/>
  <c r="F524" i="1"/>
  <c r="BP108" i="1"/>
  <c r="BN108" i="1"/>
  <c r="Z108" i="1"/>
  <c r="Y115" i="1"/>
  <c r="BP112" i="1"/>
  <c r="BN112" i="1"/>
  <c r="Z112" i="1"/>
  <c r="BP120" i="1"/>
  <c r="BN120" i="1"/>
  <c r="Z120" i="1"/>
  <c r="H9" i="1"/>
  <c r="Y45" i="1"/>
  <c r="Y58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E524" i="1"/>
  <c r="Y93" i="1"/>
  <c r="Y109" i="1"/>
  <c r="G524" i="1"/>
  <c r="Z133" i="1"/>
  <c r="BN133" i="1"/>
  <c r="BP133" i="1"/>
  <c r="Y134" i="1"/>
  <c r="Z137" i="1"/>
  <c r="Z139" i="1" s="1"/>
  <c r="BN137" i="1"/>
  <c r="BP137" i="1"/>
  <c r="Y140" i="1"/>
  <c r="Z143" i="1"/>
  <c r="Z144" i="1" s="1"/>
  <c r="BN143" i="1"/>
  <c r="BP143" i="1"/>
  <c r="Z148" i="1"/>
  <c r="Z149" i="1" s="1"/>
  <c r="BN148" i="1"/>
  <c r="BP148" i="1"/>
  <c r="Y149" i="1"/>
  <c r="Z152" i="1"/>
  <c r="BN152" i="1"/>
  <c r="BP152" i="1"/>
  <c r="Z154" i="1"/>
  <c r="BN154" i="1"/>
  <c r="Y155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BN176" i="1"/>
  <c r="BP176" i="1"/>
  <c r="Z178" i="1"/>
  <c r="BN178" i="1"/>
  <c r="Y179" i="1"/>
  <c r="Z182" i="1"/>
  <c r="Z183" i="1" s="1"/>
  <c r="BN182" i="1"/>
  <c r="BP182" i="1"/>
  <c r="Y183" i="1"/>
  <c r="Z187" i="1"/>
  <c r="Z189" i="1" s="1"/>
  <c r="BN187" i="1"/>
  <c r="BP187" i="1"/>
  <c r="Y190" i="1"/>
  <c r="Z193" i="1"/>
  <c r="Z194" i="1" s="1"/>
  <c r="BN193" i="1"/>
  <c r="BP193" i="1"/>
  <c r="Z197" i="1"/>
  <c r="BN197" i="1"/>
  <c r="BP197" i="1"/>
  <c r="Z199" i="1"/>
  <c r="BN199" i="1"/>
  <c r="Z201" i="1"/>
  <c r="BN201" i="1"/>
  <c r="Z203" i="1"/>
  <c r="BN203" i="1"/>
  <c r="Y206" i="1"/>
  <c r="Y218" i="1"/>
  <c r="Z209" i="1"/>
  <c r="BN209" i="1"/>
  <c r="BP209" i="1"/>
  <c r="Z211" i="1"/>
  <c r="BN211" i="1"/>
  <c r="BP215" i="1"/>
  <c r="BN215" i="1"/>
  <c r="Z215" i="1"/>
  <c r="Y222" i="1"/>
  <c r="BP228" i="1"/>
  <c r="BN228" i="1"/>
  <c r="Z228" i="1"/>
  <c r="BP232" i="1"/>
  <c r="BN232" i="1"/>
  <c r="Z232" i="1"/>
  <c r="Y239" i="1"/>
  <c r="BP236" i="1"/>
  <c r="BN236" i="1"/>
  <c r="Z236" i="1"/>
  <c r="Z238" i="1" s="1"/>
  <c r="BP248" i="1"/>
  <c r="BN248" i="1"/>
  <c r="Z248" i="1"/>
  <c r="Y252" i="1"/>
  <c r="BP257" i="1"/>
  <c r="BN257" i="1"/>
  <c r="Z257" i="1"/>
  <c r="Y261" i="1"/>
  <c r="BP266" i="1"/>
  <c r="BN266" i="1"/>
  <c r="Z266" i="1"/>
  <c r="Y277" i="1"/>
  <c r="Y276" i="1"/>
  <c r="BP295" i="1"/>
  <c r="BN295" i="1"/>
  <c r="Z295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BP330" i="1"/>
  <c r="BN330" i="1"/>
  <c r="Z330" i="1"/>
  <c r="Z332" i="1" s="1"/>
  <c r="Y339" i="1"/>
  <c r="BP343" i="1"/>
  <c r="BN343" i="1"/>
  <c r="Z343" i="1"/>
  <c r="Z345" i="1" s="1"/>
  <c r="BP353" i="1"/>
  <c r="BN353" i="1"/>
  <c r="Z353" i="1"/>
  <c r="BP361" i="1"/>
  <c r="BN361" i="1"/>
  <c r="Z361" i="1"/>
  <c r="Z362" i="1" s="1"/>
  <c r="Y363" i="1"/>
  <c r="Y368" i="1"/>
  <c r="BP365" i="1"/>
  <c r="BN365" i="1"/>
  <c r="Z365" i="1"/>
  <c r="Z367" i="1" s="1"/>
  <c r="BP387" i="1"/>
  <c r="BN387" i="1"/>
  <c r="Z387" i="1"/>
  <c r="Z388" i="1" s="1"/>
  <c r="Y389" i="1"/>
  <c r="Y392" i="1"/>
  <c r="BP391" i="1"/>
  <c r="BN391" i="1"/>
  <c r="Z391" i="1"/>
  <c r="Z392" i="1" s="1"/>
  <c r="Y393" i="1"/>
  <c r="V524" i="1"/>
  <c r="Y408" i="1"/>
  <c r="BP397" i="1"/>
  <c r="BN397" i="1"/>
  <c r="Z397" i="1"/>
  <c r="Y407" i="1"/>
  <c r="BP401" i="1"/>
  <c r="BN401" i="1"/>
  <c r="Z401" i="1"/>
  <c r="BP405" i="1"/>
  <c r="BN405" i="1"/>
  <c r="Z405" i="1"/>
  <c r="Y150" i="1"/>
  <c r="Y162" i="1"/>
  <c r="Y189" i="1"/>
  <c r="BP213" i="1"/>
  <c r="BN213" i="1"/>
  <c r="Z213" i="1"/>
  <c r="Z217" i="1" s="1"/>
  <c r="BP221" i="1"/>
  <c r="BN221" i="1"/>
  <c r="Z221" i="1"/>
  <c r="Z222" i="1" s="1"/>
  <c r="Y223" i="1"/>
  <c r="K524" i="1"/>
  <c r="Y233" i="1"/>
  <c r="BP226" i="1"/>
  <c r="BN226" i="1"/>
  <c r="Z226" i="1"/>
  <c r="BP230" i="1"/>
  <c r="BN230" i="1"/>
  <c r="Z230" i="1"/>
  <c r="Y244" i="1"/>
  <c r="BP241" i="1"/>
  <c r="BN241" i="1"/>
  <c r="Z241" i="1"/>
  <c r="Z243" i="1" s="1"/>
  <c r="BP250" i="1"/>
  <c r="BN250" i="1"/>
  <c r="Z250" i="1"/>
  <c r="BP259" i="1"/>
  <c r="BN259" i="1"/>
  <c r="Z259" i="1"/>
  <c r="BP274" i="1"/>
  <c r="BN274" i="1"/>
  <c r="Z274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24" i="1" s="1"/>
  <c r="BP336" i="1"/>
  <c r="BN336" i="1"/>
  <c r="Z336" i="1"/>
  <c r="Z338" i="1" s="1"/>
  <c r="BP351" i="1"/>
  <c r="BN351" i="1"/>
  <c r="Z351" i="1"/>
  <c r="BP355" i="1"/>
  <c r="BN355" i="1"/>
  <c r="Z355" i="1"/>
  <c r="BP376" i="1"/>
  <c r="BN376" i="1"/>
  <c r="Z376" i="1"/>
  <c r="BP422" i="1"/>
  <c r="BN422" i="1"/>
  <c r="Z422" i="1"/>
  <c r="Y426" i="1"/>
  <c r="BP442" i="1"/>
  <c r="BN442" i="1"/>
  <c r="Z442" i="1"/>
  <c r="BP446" i="1"/>
  <c r="BN446" i="1"/>
  <c r="Z446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0" i="1"/>
  <c r="BP486" i="1"/>
  <c r="BN486" i="1"/>
  <c r="Z486" i="1"/>
  <c r="Y491" i="1"/>
  <c r="AA524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W524" i="1"/>
  <c r="L524" i="1"/>
  <c r="Y262" i="1"/>
  <c r="M524" i="1"/>
  <c r="Y270" i="1"/>
  <c r="Y282" i="1"/>
  <c r="Y291" i="1"/>
  <c r="R524" i="1"/>
  <c r="Y300" i="1"/>
  <c r="Y346" i="1"/>
  <c r="T524" i="1"/>
  <c r="Y358" i="1"/>
  <c r="U524" i="1"/>
  <c r="Y380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Z425" i="1" s="1"/>
  <c r="X524" i="1"/>
  <c r="Y430" i="1"/>
  <c r="BP429" i="1"/>
  <c r="BN429" i="1"/>
  <c r="Z429" i="1"/>
  <c r="Z430" i="1" s="1"/>
  <c r="Y431" i="1"/>
  <c r="Y524" i="1"/>
  <c r="Y435" i="1"/>
  <c r="BP434" i="1"/>
  <c r="BN434" i="1"/>
  <c r="Z434" i="1"/>
  <c r="Z435" i="1" s="1"/>
  <c r="Y436" i="1"/>
  <c r="Z524" i="1"/>
  <c r="Y453" i="1"/>
  <c r="Y454" i="1"/>
  <c r="BP440" i="1"/>
  <c r="BN440" i="1"/>
  <c r="Z440" i="1"/>
  <c r="BP444" i="1"/>
  <c r="BN444" i="1"/>
  <c r="Z444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BP487" i="1"/>
  <c r="BN487" i="1"/>
  <c r="Z487" i="1"/>
  <c r="BP489" i="1"/>
  <c r="BN489" i="1"/>
  <c r="Z489" i="1"/>
  <c r="Y500" i="1"/>
  <c r="BP498" i="1"/>
  <c r="BN498" i="1"/>
  <c r="Z498" i="1"/>
  <c r="Z500" i="1" l="1"/>
  <c r="Z475" i="1"/>
  <c r="Z379" i="1"/>
  <c r="Z276" i="1"/>
  <c r="Z252" i="1"/>
  <c r="Z269" i="1"/>
  <c r="Z134" i="1"/>
  <c r="Z495" i="1"/>
  <c r="Z357" i="1"/>
  <c r="Z318" i="1"/>
  <c r="Z300" i="1"/>
  <c r="Z261" i="1"/>
  <c r="Z205" i="1"/>
  <c r="Y515" i="1"/>
  <c r="Y516" i="1"/>
  <c r="Z65" i="1"/>
  <c r="Y518" i="1"/>
  <c r="Z310" i="1"/>
  <c r="Z115" i="1"/>
  <c r="X517" i="1"/>
  <c r="Z453" i="1"/>
  <c r="Z490" i="1"/>
  <c r="Z469" i="1"/>
  <c r="Z233" i="1"/>
  <c r="Z407" i="1"/>
  <c r="Z179" i="1"/>
  <c r="Z173" i="1"/>
  <c r="Z155" i="1"/>
  <c r="Z123" i="1"/>
  <c r="Z101" i="1"/>
  <c r="Z58" i="1"/>
  <c r="Z44" i="1"/>
  <c r="Y514" i="1"/>
  <c r="Z519" i="1" l="1"/>
  <c r="Y517" i="1"/>
</calcChain>
</file>

<file path=xl/sharedStrings.xml><?xml version="1.0" encoding="utf-8"?>
<sst xmlns="http://schemas.openxmlformats.org/spreadsheetml/2006/main" count="2311" uniqueCount="818">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</sst>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64" t="s">
        <v>0</v>
      </c>
      <c r="E1" s="611"/>
      <c r="F1" s="611"/>
      <c r="G1" s="12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3"/>
      <c r="Q3" s="583"/>
      <c r="R3" s="583"/>
      <c r="S3" s="583"/>
      <c r="T3" s="583"/>
      <c r="U3" s="583"/>
      <c r="V3" s="583"/>
      <c r="W3" s="583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817</v>
      </c>
      <c r="I5" s="841"/>
      <c r="J5" s="841"/>
      <c r="K5" s="841"/>
      <c r="L5" s="841"/>
      <c r="M5" s="669"/>
      <c r="N5" s="58"/>
      <c r="P5" s="24" t="s">
        <v>10</v>
      </c>
      <c r="Q5" s="892">
        <v>45827</v>
      </c>
      <c r="R5" s="712"/>
      <c r="T5" s="770" t="s">
        <v>11</v>
      </c>
      <c r="U5" s="771"/>
      <c r="V5" s="773" t="s">
        <v>12</v>
      </c>
      <c r="W5" s="712"/>
      <c r="AB5" s="51"/>
      <c r="AC5" s="51"/>
      <c r="AD5" s="51"/>
      <c r="AE5" s="51"/>
    </row>
    <row r="6" spans="1:32" s="569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588"/>
      <c r="T6" s="780" t="s">
        <v>16</v>
      </c>
      <c r="U6" s="771"/>
      <c r="V6" s="823" t="s">
        <v>17</v>
      </c>
      <c r="W6" s="62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50" t="str">
        <f>IFERROR(VLOOKUP(DeliveryAddress,Table,3,0),1)</f>
        <v>1</v>
      </c>
      <c r="E7" s="651"/>
      <c r="F7" s="651"/>
      <c r="G7" s="651"/>
      <c r="H7" s="651"/>
      <c r="I7" s="651"/>
      <c r="J7" s="651"/>
      <c r="K7" s="651"/>
      <c r="L7" s="651"/>
      <c r="M7" s="652"/>
      <c r="N7" s="60"/>
      <c r="P7" s="24"/>
      <c r="Q7" s="42"/>
      <c r="R7" s="42"/>
      <c r="T7" s="583"/>
      <c r="U7" s="771"/>
      <c r="V7" s="824"/>
      <c r="W7" s="825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8"/>
      <c r="C8" s="599"/>
      <c r="D8" s="657" t="s">
        <v>19</v>
      </c>
      <c r="E8" s="658"/>
      <c r="F8" s="658"/>
      <c r="G8" s="658"/>
      <c r="H8" s="658"/>
      <c r="I8" s="658"/>
      <c r="J8" s="658"/>
      <c r="K8" s="658"/>
      <c r="L8" s="658"/>
      <c r="M8" s="659"/>
      <c r="N8" s="61"/>
      <c r="P8" s="24" t="s">
        <v>20</v>
      </c>
      <c r="Q8" s="713">
        <v>0.58333333333333337</v>
      </c>
      <c r="R8" s="652"/>
      <c r="T8" s="583"/>
      <c r="U8" s="771"/>
      <c r="V8" s="824"/>
      <c r="W8" s="825"/>
      <c r="AB8" s="51"/>
      <c r="AC8" s="51"/>
      <c r="AD8" s="51"/>
      <c r="AE8" s="51"/>
    </row>
    <row r="9" spans="1:32" s="569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67"/>
      <c r="P9" s="26" t="s">
        <v>21</v>
      </c>
      <c r="Q9" s="708"/>
      <c r="R9" s="709"/>
      <c r="T9" s="583"/>
      <c r="U9" s="771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568"/>
      <c r="P10" s="26" t="s">
        <v>22</v>
      </c>
      <c r="Q10" s="781"/>
      <c r="R10" s="782"/>
      <c r="U10" s="24" t="s">
        <v>23</v>
      </c>
      <c r="V10" s="628" t="s">
        <v>24</v>
      </c>
      <c r="W10" s="62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1"/>
      <c r="R11" s="712"/>
      <c r="U11" s="24" t="s">
        <v>27</v>
      </c>
      <c r="V11" s="854" t="s">
        <v>28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62" t="s">
        <v>29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62"/>
      <c r="P12" s="24" t="s">
        <v>30</v>
      </c>
      <c r="Q12" s="713"/>
      <c r="R12" s="652"/>
      <c r="S12" s="23"/>
      <c r="U12" s="24"/>
      <c r="V12" s="611"/>
      <c r="W12" s="583"/>
      <c r="AB12" s="51"/>
      <c r="AC12" s="51"/>
      <c r="AD12" s="51"/>
      <c r="AE12" s="51"/>
    </row>
    <row r="13" spans="1:32" s="569" customFormat="1" ht="23.25" customHeight="1" x14ac:dyDescent="0.2">
      <c r="A13" s="762" t="s">
        <v>31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62"/>
      <c r="O13" s="26"/>
      <c r="P13" s="26" t="s">
        <v>32</v>
      </c>
      <c r="Q13" s="854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62" t="s">
        <v>33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6" t="s">
        <v>34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63"/>
      <c r="P15" s="755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2" t="s">
        <v>36</v>
      </c>
      <c r="B17" s="622" t="s">
        <v>37</v>
      </c>
      <c r="C17" s="740" t="s">
        <v>38</v>
      </c>
      <c r="D17" s="622" t="s">
        <v>39</v>
      </c>
      <c r="E17" s="683"/>
      <c r="F17" s="622" t="s">
        <v>40</v>
      </c>
      <c r="G17" s="622" t="s">
        <v>41</v>
      </c>
      <c r="H17" s="622" t="s">
        <v>42</v>
      </c>
      <c r="I17" s="622" t="s">
        <v>43</v>
      </c>
      <c r="J17" s="622" t="s">
        <v>44</v>
      </c>
      <c r="K17" s="622" t="s">
        <v>45</v>
      </c>
      <c r="L17" s="622" t="s">
        <v>46</v>
      </c>
      <c r="M17" s="622" t="s">
        <v>47</v>
      </c>
      <c r="N17" s="622" t="s">
        <v>48</v>
      </c>
      <c r="O17" s="622" t="s">
        <v>49</v>
      </c>
      <c r="P17" s="622" t="s">
        <v>50</v>
      </c>
      <c r="Q17" s="682"/>
      <c r="R17" s="682"/>
      <c r="S17" s="682"/>
      <c r="T17" s="683"/>
      <c r="U17" s="918" t="s">
        <v>51</v>
      </c>
      <c r="V17" s="581"/>
      <c r="W17" s="622" t="s">
        <v>52</v>
      </c>
      <c r="X17" s="622" t="s">
        <v>53</v>
      </c>
      <c r="Y17" s="916" t="s">
        <v>54</v>
      </c>
      <c r="Z17" s="835" t="s">
        <v>55</v>
      </c>
      <c r="AA17" s="811" t="s">
        <v>56</v>
      </c>
      <c r="AB17" s="811" t="s">
        <v>57</v>
      </c>
      <c r="AC17" s="811" t="s">
        <v>58</v>
      </c>
      <c r="AD17" s="811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67" t="s">
        <v>61</v>
      </c>
      <c r="V18" s="67" t="s">
        <v>62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41" t="s">
        <v>63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570"/>
      <c r="AB20" s="570"/>
      <c r="AC20" s="570"/>
    </row>
    <row r="21" spans="1:68" ht="14.25" hidden="1" customHeight="1" x14ac:dyDescent="0.25">
      <c r="A21" s="582" t="s">
        <v>64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85"/>
      <c r="R22" s="585"/>
      <c r="S22" s="585"/>
      <c r="T22" s="586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72</v>
      </c>
      <c r="Q23" s="598"/>
      <c r="R23" s="598"/>
      <c r="S23" s="598"/>
      <c r="T23" s="598"/>
      <c r="U23" s="598"/>
      <c r="V23" s="599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72</v>
      </c>
      <c r="Q24" s="598"/>
      <c r="R24" s="598"/>
      <c r="S24" s="598"/>
      <c r="T24" s="598"/>
      <c r="U24" s="598"/>
      <c r="V24" s="599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82" t="s">
        <v>74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72</v>
      </c>
      <c r="Q32" s="598"/>
      <c r="R32" s="598"/>
      <c r="S32" s="598"/>
      <c r="T32" s="598"/>
      <c r="U32" s="598"/>
      <c r="V32" s="599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72</v>
      </c>
      <c r="Q33" s="598"/>
      <c r="R33" s="598"/>
      <c r="S33" s="598"/>
      <c r="T33" s="598"/>
      <c r="U33" s="598"/>
      <c r="V33" s="599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82" t="s">
        <v>95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72</v>
      </c>
      <c r="Q36" s="598"/>
      <c r="R36" s="598"/>
      <c r="S36" s="598"/>
      <c r="T36" s="598"/>
      <c r="U36" s="598"/>
      <c r="V36" s="599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72</v>
      </c>
      <c r="Q37" s="598"/>
      <c r="R37" s="598"/>
      <c r="S37" s="598"/>
      <c r="T37" s="598"/>
      <c r="U37" s="598"/>
      <c r="V37" s="599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41" t="s">
        <v>102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570"/>
      <c r="AB39" s="570"/>
      <c r="AC39" s="570"/>
    </row>
    <row r="40" spans="1:68" ht="14.25" hidden="1" customHeight="1" x14ac:dyDescent="0.25">
      <c r="A40" s="582" t="s">
        <v>103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4"/>
      <c r="V41" s="34"/>
      <c r="W41" s="35" t="s">
        <v>70</v>
      </c>
      <c r="X41" s="575">
        <v>100</v>
      </c>
      <c r="Y41" s="576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7">
        <v>4680115882539</v>
      </c>
      <c r="E42" s="588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5"/>
      <c r="R42" s="585"/>
      <c r="S42" s="585"/>
      <c r="T42" s="586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87">
        <v>4607091385687</v>
      </c>
      <c r="E43" s="588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5"/>
      <c r="R43" s="585"/>
      <c r="S43" s="585"/>
      <c r="T43" s="586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72</v>
      </c>
      <c r="Q44" s="598"/>
      <c r="R44" s="598"/>
      <c r="S44" s="598"/>
      <c r="T44" s="598"/>
      <c r="U44" s="598"/>
      <c r="V44" s="599"/>
      <c r="W44" s="37" t="s">
        <v>73</v>
      </c>
      <c r="X44" s="577">
        <f>IFERROR(X41/H41,"0")+IFERROR(X42/H42,"0")+IFERROR(X43/H43,"0")</f>
        <v>9.2592592592592595</v>
      </c>
      <c r="Y44" s="577">
        <f>IFERROR(Y41/H41,"0")+IFERROR(Y42/H42,"0")+IFERROR(Y43/H43,"0")</f>
        <v>10</v>
      </c>
      <c r="Z44" s="577">
        <f>IFERROR(IF(Z41="",0,Z41),"0")+IFERROR(IF(Z42="",0,Z42),"0")+IFERROR(IF(Z43="",0,Z43),"0")</f>
        <v>0.1898</v>
      </c>
      <c r="AA44" s="578"/>
      <c r="AB44" s="578"/>
      <c r="AC44" s="578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72</v>
      </c>
      <c r="Q45" s="598"/>
      <c r="R45" s="598"/>
      <c r="S45" s="598"/>
      <c r="T45" s="598"/>
      <c r="U45" s="598"/>
      <c r="V45" s="599"/>
      <c r="W45" s="37" t="s">
        <v>70</v>
      </c>
      <c r="X45" s="577">
        <f>IFERROR(SUM(X41:X43),"0")</f>
        <v>100</v>
      </c>
      <c r="Y45" s="577">
        <f>IFERROR(SUM(Y41:Y43),"0")</f>
        <v>108</v>
      </c>
      <c r="Z45" s="37"/>
      <c r="AA45" s="578"/>
      <c r="AB45" s="578"/>
      <c r="AC45" s="578"/>
    </row>
    <row r="46" spans="1:68" ht="14.25" hidden="1" customHeight="1" x14ac:dyDescent="0.25">
      <c r="A46" s="582" t="s">
        <v>74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571"/>
      <c r="AB46" s="571"/>
      <c r="AC46" s="571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72</v>
      </c>
      <c r="Q48" s="598"/>
      <c r="R48" s="598"/>
      <c r="S48" s="598"/>
      <c r="T48" s="598"/>
      <c r="U48" s="598"/>
      <c r="V48" s="599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72</v>
      </c>
      <c r="Q49" s="598"/>
      <c r="R49" s="598"/>
      <c r="S49" s="598"/>
      <c r="T49" s="598"/>
      <c r="U49" s="598"/>
      <c r="V49" s="599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hidden="1" customHeight="1" x14ac:dyDescent="0.25">
      <c r="A50" s="641" t="s">
        <v>119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570"/>
      <c r="AB50" s="570"/>
      <c r="AC50" s="570"/>
    </row>
    <row r="51" spans="1:68" ht="14.25" hidden="1" customHeight="1" x14ac:dyDescent="0.25">
      <c r="A51" s="582" t="s">
        <v>103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571"/>
      <c r="AB51" s="571"/>
      <c r="AC51" s="571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4"/>
      <c r="V53" s="34"/>
      <c r="W53" s="35" t="s">
        <v>70</v>
      </c>
      <c r="X53" s="575">
        <v>1209.5999999999999</v>
      </c>
      <c r="Y53" s="576">
        <f t="shared" si="6"/>
        <v>1209.6000000000001</v>
      </c>
      <c r="Z53" s="36">
        <f>IFERROR(IF(Y53=0,"",ROUNDUP(Y53/H53,0)*0.01898),"")</f>
        <v>2.1257600000000001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1258.3199999999997</v>
      </c>
      <c r="BN53" s="64">
        <f t="shared" si="8"/>
        <v>1258.3200000000002</v>
      </c>
      <c r="BO53" s="64">
        <f t="shared" si="9"/>
        <v>1.7499999999999998</v>
      </c>
      <c r="BP53" s="64">
        <f t="shared" si="10"/>
        <v>1.75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7">
        <v>4680115880283</v>
      </c>
      <c r="E54" s="588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7">
        <v>4680115881525</v>
      </c>
      <c r="E55" s="588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7">
        <v>4680115885899</v>
      </c>
      <c r="E56" s="588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7">
        <v>4680115881419</v>
      </c>
      <c r="E57" s="588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4"/>
      <c r="V57" s="34"/>
      <c r="W57" s="35" t="s">
        <v>70</v>
      </c>
      <c r="X57" s="575">
        <v>225</v>
      </c>
      <c r="Y57" s="576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72</v>
      </c>
      <c r="Q58" s="598"/>
      <c r="R58" s="598"/>
      <c r="S58" s="598"/>
      <c r="T58" s="598"/>
      <c r="U58" s="598"/>
      <c r="V58" s="599"/>
      <c r="W58" s="37" t="s">
        <v>73</v>
      </c>
      <c r="X58" s="577">
        <f>IFERROR(X52/H52,"0")+IFERROR(X53/H53,"0")+IFERROR(X54/H54,"0")+IFERROR(X55/H55,"0")+IFERROR(X56/H56,"0")+IFERROR(X57/H57,"0")</f>
        <v>162</v>
      </c>
      <c r="Y58" s="577">
        <f>IFERROR(Y52/H52,"0")+IFERROR(Y53/H53,"0")+IFERROR(Y54/H54,"0")+IFERROR(Y55/H55,"0")+IFERROR(Y56/H56,"0")+IFERROR(Y57/H57,"0")</f>
        <v>162</v>
      </c>
      <c r="Z58" s="577">
        <f>IFERROR(IF(Z52="",0,Z52),"0")+IFERROR(IF(Z53="",0,Z53),"0")+IFERROR(IF(Z54="",0,Z54),"0")+IFERROR(IF(Z55="",0,Z55),"0")+IFERROR(IF(Z56="",0,Z56),"0")+IFERROR(IF(Z57="",0,Z57),"0")</f>
        <v>2.5767600000000002</v>
      </c>
      <c r="AA58" s="578"/>
      <c r="AB58" s="578"/>
      <c r="AC58" s="578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72</v>
      </c>
      <c r="Q59" s="598"/>
      <c r="R59" s="598"/>
      <c r="S59" s="598"/>
      <c r="T59" s="598"/>
      <c r="U59" s="598"/>
      <c r="V59" s="599"/>
      <c r="W59" s="37" t="s">
        <v>70</v>
      </c>
      <c r="X59" s="577">
        <f>IFERROR(SUM(X52:X57),"0")</f>
        <v>1434.6</v>
      </c>
      <c r="Y59" s="577">
        <f>IFERROR(SUM(Y52:Y57),"0")</f>
        <v>1434.6000000000001</v>
      </c>
      <c r="Z59" s="37"/>
      <c r="AA59" s="578"/>
      <c r="AB59" s="578"/>
      <c r="AC59" s="578"/>
    </row>
    <row r="60" spans="1:68" ht="14.25" hidden="1" customHeight="1" x14ac:dyDescent="0.25">
      <c r="A60" s="582" t="s">
        <v>139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571"/>
      <c r="AB60" s="571"/>
      <c r="AC60" s="571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7">
        <v>4680115881440</v>
      </c>
      <c r="E61" s="588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4"/>
      <c r="V61" s="34"/>
      <c r="W61" s="35" t="s">
        <v>70</v>
      </c>
      <c r="X61" s="575">
        <v>604.79999999999995</v>
      </c>
      <c r="Y61" s="576">
        <f>IFERROR(IF(X61="",0,CEILING((X61/$H61),1)*$H61),"")</f>
        <v>604.80000000000007</v>
      </c>
      <c r="Z61" s="36">
        <f>IFERROR(IF(Y61=0,"",ROUNDUP(Y61/H61,0)*0.01898),"")</f>
        <v>1.06288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629.15999999999985</v>
      </c>
      <c r="BN61" s="64">
        <f>IFERROR(Y61*I61/H61,"0")</f>
        <v>629.16000000000008</v>
      </c>
      <c r="BO61" s="64">
        <f>IFERROR(1/J61*(X61/H61),"0")</f>
        <v>0.87499999999999989</v>
      </c>
      <c r="BP61" s="64">
        <f>IFERROR(1/J61*(Y61/H61),"0")</f>
        <v>0.875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7">
        <v>4680115882751</v>
      </c>
      <c r="E62" s="588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7">
        <v>4680115885950</v>
      </c>
      <c r="E63" s="588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7">
        <v>4680115881433</v>
      </c>
      <c r="E64" s="588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4"/>
      <c r="V64" s="34"/>
      <c r="W64" s="35" t="s">
        <v>70</v>
      </c>
      <c r="X64" s="575">
        <v>27</v>
      </c>
      <c r="Y64" s="576">
        <f>IFERROR(IF(X64="",0,CEILING((X64/$H64),1)*$H64),"")</f>
        <v>27</v>
      </c>
      <c r="Z64" s="36">
        <f>IFERROR(IF(Y64=0,"",ROUNDUP(Y64/H64,0)*0.00651),"")</f>
        <v>6.5100000000000005E-2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28.799999999999994</v>
      </c>
      <c r="BN64" s="64">
        <f>IFERROR(Y64*I64/H64,"0")</f>
        <v>28.799999999999994</v>
      </c>
      <c r="BO64" s="64">
        <f>IFERROR(1/J64*(X64/H64),"0")</f>
        <v>5.4945054945054951E-2</v>
      </c>
      <c r="BP64" s="64">
        <f>IFERROR(1/J64*(Y64/H64),"0")</f>
        <v>5.4945054945054951E-2</v>
      </c>
    </row>
    <row r="65" spans="1:68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72</v>
      </c>
      <c r="Q65" s="598"/>
      <c r="R65" s="598"/>
      <c r="S65" s="598"/>
      <c r="T65" s="598"/>
      <c r="U65" s="598"/>
      <c r="V65" s="599"/>
      <c r="W65" s="37" t="s">
        <v>73</v>
      </c>
      <c r="X65" s="577">
        <f>IFERROR(X61/H61,"0")+IFERROR(X62/H62,"0")+IFERROR(X63/H63,"0")+IFERROR(X64/H64,"0")</f>
        <v>66</v>
      </c>
      <c r="Y65" s="577">
        <f>IFERROR(Y61/H61,"0")+IFERROR(Y62/H62,"0")+IFERROR(Y63/H63,"0")+IFERROR(Y64/H64,"0")</f>
        <v>66</v>
      </c>
      <c r="Z65" s="577">
        <f>IFERROR(IF(Z61="",0,Z61),"0")+IFERROR(IF(Z62="",0,Z62),"0")+IFERROR(IF(Z63="",0,Z63),"0")+IFERROR(IF(Z64="",0,Z64),"0")</f>
        <v>1.12798</v>
      </c>
      <c r="AA65" s="578"/>
      <c r="AB65" s="578"/>
      <c r="AC65" s="578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72</v>
      </c>
      <c r="Q66" s="598"/>
      <c r="R66" s="598"/>
      <c r="S66" s="598"/>
      <c r="T66" s="598"/>
      <c r="U66" s="598"/>
      <c r="V66" s="599"/>
      <c r="W66" s="37" t="s">
        <v>70</v>
      </c>
      <c r="X66" s="577">
        <f>IFERROR(SUM(X61:X64),"0")</f>
        <v>631.79999999999995</v>
      </c>
      <c r="Y66" s="577">
        <f>IFERROR(SUM(Y61:Y64),"0")</f>
        <v>631.80000000000007</v>
      </c>
      <c r="Z66" s="37"/>
      <c r="AA66" s="578"/>
      <c r="AB66" s="578"/>
      <c r="AC66" s="578"/>
    </row>
    <row r="67" spans="1:68" ht="14.25" hidden="1" customHeight="1" x14ac:dyDescent="0.25">
      <c r="A67" s="582" t="s">
        <v>64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571"/>
      <c r="AB67" s="571"/>
      <c r="AC67" s="571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7">
        <v>4680115885073</v>
      </c>
      <c r="E68" s="588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7">
        <v>4680115885059</v>
      </c>
      <c r="E69" s="588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7">
        <v>4680115885097</v>
      </c>
      <c r="E70" s="588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72</v>
      </c>
      <c r="Q71" s="598"/>
      <c r="R71" s="598"/>
      <c r="S71" s="598"/>
      <c r="T71" s="598"/>
      <c r="U71" s="598"/>
      <c r="V71" s="599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72</v>
      </c>
      <c r="Q72" s="598"/>
      <c r="R72" s="598"/>
      <c r="S72" s="598"/>
      <c r="T72" s="598"/>
      <c r="U72" s="598"/>
      <c r="V72" s="599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hidden="1" customHeight="1" x14ac:dyDescent="0.25">
      <c r="A73" s="582" t="s">
        <v>74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571"/>
      <c r="AB73" s="571"/>
      <c r="AC73" s="571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7">
        <v>4680115881891</v>
      </c>
      <c r="E74" s="588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7">
        <v>4680115885769</v>
      </c>
      <c r="E75" s="588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7">
        <v>4680115884410</v>
      </c>
      <c r="E76" s="588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4"/>
      <c r="V76" s="34"/>
      <c r="W76" s="35" t="s">
        <v>70</v>
      </c>
      <c r="X76" s="575">
        <v>100</v>
      </c>
      <c r="Y76" s="576">
        <f t="shared" si="11"/>
        <v>100.80000000000001</v>
      </c>
      <c r="Z76" s="36">
        <f>IFERROR(IF(Y76=0,"",ROUNDUP(Y76/H76,0)*0.01898),"")</f>
        <v>0.22776000000000002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106.03571428571429</v>
      </c>
      <c r="BN76" s="64">
        <f t="shared" si="13"/>
        <v>106.88400000000001</v>
      </c>
      <c r="BO76" s="64">
        <f t="shared" si="14"/>
        <v>0.18601190476190477</v>
      </c>
      <c r="BP76" s="64">
        <f t="shared" si="15"/>
        <v>0.1875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7">
        <v>4680115884311</v>
      </c>
      <c r="E77" s="588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7">
        <v>4680115885929</v>
      </c>
      <c r="E78" s="588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7">
        <v>4680115884403</v>
      </c>
      <c r="E79" s="588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72</v>
      </c>
      <c r="Q80" s="598"/>
      <c r="R80" s="598"/>
      <c r="S80" s="598"/>
      <c r="T80" s="598"/>
      <c r="U80" s="598"/>
      <c r="V80" s="599"/>
      <c r="W80" s="37" t="s">
        <v>73</v>
      </c>
      <c r="X80" s="577">
        <f>IFERROR(X74/H74,"0")+IFERROR(X75/H75,"0")+IFERROR(X76/H76,"0")+IFERROR(X77/H77,"0")+IFERROR(X78/H78,"0")+IFERROR(X79/H79,"0")</f>
        <v>11.904761904761905</v>
      </c>
      <c r="Y80" s="577">
        <f>IFERROR(Y74/H74,"0")+IFERROR(Y75/H75,"0")+IFERROR(Y76/H76,"0")+IFERROR(Y77/H77,"0")+IFERROR(Y78/H78,"0")+IFERROR(Y79/H79,"0")</f>
        <v>12</v>
      </c>
      <c r="Z80" s="577">
        <f>IFERROR(IF(Z74="",0,Z74),"0")+IFERROR(IF(Z75="",0,Z75),"0")+IFERROR(IF(Z76="",0,Z76),"0")+IFERROR(IF(Z77="",0,Z77),"0")+IFERROR(IF(Z78="",0,Z78),"0")+IFERROR(IF(Z79="",0,Z79),"0")</f>
        <v>0.22776000000000002</v>
      </c>
      <c r="AA80" s="578"/>
      <c r="AB80" s="578"/>
      <c r="AC80" s="578"/>
    </row>
    <row r="81" spans="1:68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72</v>
      </c>
      <c r="Q81" s="598"/>
      <c r="R81" s="598"/>
      <c r="S81" s="598"/>
      <c r="T81" s="598"/>
      <c r="U81" s="598"/>
      <c r="V81" s="599"/>
      <c r="W81" s="37" t="s">
        <v>70</v>
      </c>
      <c r="X81" s="577">
        <f>IFERROR(SUM(X74:X79),"0")</f>
        <v>100</v>
      </c>
      <c r="Y81" s="577">
        <f>IFERROR(SUM(Y74:Y79),"0")</f>
        <v>100.80000000000001</v>
      </c>
      <c r="Z81" s="37"/>
      <c r="AA81" s="578"/>
      <c r="AB81" s="578"/>
      <c r="AC81" s="578"/>
    </row>
    <row r="82" spans="1:68" ht="14.25" hidden="1" customHeight="1" x14ac:dyDescent="0.25">
      <c r="A82" s="582" t="s">
        <v>174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571"/>
      <c r="AB82" s="571"/>
      <c r="AC82" s="571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7">
        <v>4680115881532</v>
      </c>
      <c r="E83" s="588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7">
        <v>4680115881464</v>
      </c>
      <c r="E84" s="588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72</v>
      </c>
      <c r="Q85" s="598"/>
      <c r="R85" s="598"/>
      <c r="S85" s="598"/>
      <c r="T85" s="598"/>
      <c r="U85" s="598"/>
      <c r="V85" s="599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72</v>
      </c>
      <c r="Q86" s="598"/>
      <c r="R86" s="598"/>
      <c r="S86" s="598"/>
      <c r="T86" s="598"/>
      <c r="U86" s="598"/>
      <c r="V86" s="599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hidden="1" customHeight="1" x14ac:dyDescent="0.25">
      <c r="A87" s="641" t="s">
        <v>181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570"/>
      <c r="AB87" s="570"/>
      <c r="AC87" s="570"/>
    </row>
    <row r="88" spans="1:68" ht="14.25" hidden="1" customHeight="1" x14ac:dyDescent="0.25">
      <c r="A88" s="582" t="s">
        <v>103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571"/>
      <c r="AB88" s="571"/>
      <c r="AC88" s="571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7">
        <v>4680115881327</v>
      </c>
      <c r="E89" s="588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4"/>
      <c r="V89" s="34"/>
      <c r="W89" s="35" t="s">
        <v>70</v>
      </c>
      <c r="X89" s="575">
        <v>0</v>
      </c>
      <c r="Y89" s="576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7">
        <v>4680115881518</v>
      </c>
      <c r="E90" s="588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7">
        <v>4680115881303</v>
      </c>
      <c r="E91" s="588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72</v>
      </c>
      <c r="Q92" s="598"/>
      <c r="R92" s="598"/>
      <c r="S92" s="598"/>
      <c r="T92" s="598"/>
      <c r="U92" s="598"/>
      <c r="V92" s="599"/>
      <c r="W92" s="37" t="s">
        <v>73</v>
      </c>
      <c r="X92" s="577">
        <f>IFERROR(X89/H89,"0")+IFERROR(X90/H90,"0")+IFERROR(X91/H91,"0")</f>
        <v>0</v>
      </c>
      <c r="Y92" s="577">
        <f>IFERROR(Y89/H89,"0")+IFERROR(Y90/H90,"0")+IFERROR(Y91/H91,"0")</f>
        <v>0</v>
      </c>
      <c r="Z92" s="577">
        <f>IFERROR(IF(Z89="",0,Z89),"0")+IFERROR(IF(Z90="",0,Z90),"0")+IFERROR(IF(Z91="",0,Z91),"0")</f>
        <v>0</v>
      </c>
      <c r="AA92" s="578"/>
      <c r="AB92" s="578"/>
      <c r="AC92" s="578"/>
    </row>
    <row r="93" spans="1:68" hidden="1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72</v>
      </c>
      <c r="Q93" s="598"/>
      <c r="R93" s="598"/>
      <c r="S93" s="598"/>
      <c r="T93" s="598"/>
      <c r="U93" s="598"/>
      <c r="V93" s="599"/>
      <c r="W93" s="37" t="s">
        <v>70</v>
      </c>
      <c r="X93" s="577">
        <f>IFERROR(SUM(X89:X91),"0")</f>
        <v>0</v>
      </c>
      <c r="Y93" s="577">
        <f>IFERROR(SUM(Y89:Y91),"0")</f>
        <v>0</v>
      </c>
      <c r="Z93" s="37"/>
      <c r="AA93" s="578"/>
      <c r="AB93" s="578"/>
      <c r="AC93" s="578"/>
    </row>
    <row r="94" spans="1:68" ht="14.25" hidden="1" customHeight="1" x14ac:dyDescent="0.25">
      <c r="A94" s="582" t="s">
        <v>74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71"/>
      <c r="AB94" s="571"/>
      <c r="AC94" s="571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7">
        <v>4607091386967</v>
      </c>
      <c r="E95" s="588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5" t="s">
        <v>191</v>
      </c>
      <c r="Q95" s="585"/>
      <c r="R95" s="585"/>
      <c r="S95" s="585"/>
      <c r="T95" s="586"/>
      <c r="U95" s="34"/>
      <c r="V95" s="34"/>
      <c r="W95" s="35" t="s">
        <v>70</v>
      </c>
      <c r="X95" s="575">
        <v>0</v>
      </c>
      <c r="Y95" s="576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7">
        <v>4607091386967</v>
      </c>
      <c r="E96" s="588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7">
        <v>4680115884953</v>
      </c>
      <c r="E97" s="588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7">
        <v>4607091385731</v>
      </c>
      <c r="E98" s="588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7">
        <v>4607091385731</v>
      </c>
      <c r="E99" s="588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7">
        <v>4680115880894</v>
      </c>
      <c r="E100" s="588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72</v>
      </c>
      <c r="Q101" s="598"/>
      <c r="R101" s="598"/>
      <c r="S101" s="598"/>
      <c r="T101" s="598"/>
      <c r="U101" s="598"/>
      <c r="V101" s="599"/>
      <c r="W101" s="37" t="s">
        <v>73</v>
      </c>
      <c r="X101" s="577">
        <f>IFERROR(X95/H95,"0")+IFERROR(X96/H96,"0")+IFERROR(X97/H97,"0")+IFERROR(X98/H98,"0")+IFERROR(X99/H99,"0")+IFERROR(X100/H100,"0")</f>
        <v>0</v>
      </c>
      <c r="Y101" s="577">
        <f>IFERROR(Y95/H95,"0")+IFERROR(Y96/H96,"0")+IFERROR(Y97/H97,"0")+IFERROR(Y98/H98,"0")+IFERROR(Y99/H99,"0")+IFERROR(Y100/H100,"0")</f>
        <v>0</v>
      </c>
      <c r="Z101" s="577">
        <f>IFERROR(IF(Z95="",0,Z95),"0")+IFERROR(IF(Z96="",0,Z96),"0")+IFERROR(IF(Z97="",0,Z97),"0")+IFERROR(IF(Z98="",0,Z98),"0")+IFERROR(IF(Z99="",0,Z99),"0")+IFERROR(IF(Z100="",0,Z100),"0")</f>
        <v>0</v>
      </c>
      <c r="AA101" s="578"/>
      <c r="AB101" s="578"/>
      <c r="AC101" s="578"/>
    </row>
    <row r="102" spans="1:68" hidden="1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72</v>
      </c>
      <c r="Q102" s="598"/>
      <c r="R102" s="598"/>
      <c r="S102" s="598"/>
      <c r="T102" s="598"/>
      <c r="U102" s="598"/>
      <c r="V102" s="599"/>
      <c r="W102" s="37" t="s">
        <v>70</v>
      </c>
      <c r="X102" s="577">
        <f>IFERROR(SUM(X95:X100),"0")</f>
        <v>0</v>
      </c>
      <c r="Y102" s="577">
        <f>IFERROR(SUM(Y95:Y100),"0")</f>
        <v>0</v>
      </c>
      <c r="Z102" s="37"/>
      <c r="AA102" s="578"/>
      <c r="AB102" s="578"/>
      <c r="AC102" s="578"/>
    </row>
    <row r="103" spans="1:68" ht="16.5" hidden="1" customHeight="1" x14ac:dyDescent="0.25">
      <c r="A103" s="641" t="s">
        <v>204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570"/>
      <c r="AB103" s="570"/>
      <c r="AC103" s="570"/>
    </row>
    <row r="104" spans="1:68" ht="14.25" hidden="1" customHeight="1" x14ac:dyDescent="0.25">
      <c r="A104" s="582" t="s">
        <v>103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571"/>
      <c r="AB104" s="571"/>
      <c r="AC104" s="571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7">
        <v>4680115882133</v>
      </c>
      <c r="E105" s="588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7">
        <v>4680115880269</v>
      </c>
      <c r="E106" s="588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7">
        <v>4680115880429</v>
      </c>
      <c r="E107" s="588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7">
        <v>4680115881457</v>
      </c>
      <c r="E108" s="588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72</v>
      </c>
      <c r="Q109" s="598"/>
      <c r="R109" s="598"/>
      <c r="S109" s="598"/>
      <c r="T109" s="598"/>
      <c r="U109" s="598"/>
      <c r="V109" s="599"/>
      <c r="W109" s="37" t="s">
        <v>73</v>
      </c>
      <c r="X109" s="577">
        <f>IFERROR(X105/H105,"0")+IFERROR(X106/H106,"0")+IFERROR(X107/H107,"0")+IFERROR(X108/H108,"0")</f>
        <v>0</v>
      </c>
      <c r="Y109" s="577">
        <f>IFERROR(Y105/H105,"0")+IFERROR(Y106/H106,"0")+IFERROR(Y107/H107,"0")+IFERROR(Y108/H108,"0")</f>
        <v>0</v>
      </c>
      <c r="Z109" s="577">
        <f>IFERROR(IF(Z105="",0,Z105),"0")+IFERROR(IF(Z106="",0,Z106),"0")+IFERROR(IF(Z107="",0,Z107),"0")+IFERROR(IF(Z108="",0,Z108),"0")</f>
        <v>0</v>
      </c>
      <c r="AA109" s="578"/>
      <c r="AB109" s="578"/>
      <c r="AC109" s="578"/>
    </row>
    <row r="110" spans="1:68" hidden="1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72</v>
      </c>
      <c r="Q110" s="598"/>
      <c r="R110" s="598"/>
      <c r="S110" s="598"/>
      <c r="T110" s="598"/>
      <c r="U110" s="598"/>
      <c r="V110" s="599"/>
      <c r="W110" s="37" t="s">
        <v>70</v>
      </c>
      <c r="X110" s="577">
        <f>IFERROR(SUM(X105:X108),"0")</f>
        <v>0</v>
      </c>
      <c r="Y110" s="577">
        <f>IFERROR(SUM(Y105:Y108),"0")</f>
        <v>0</v>
      </c>
      <c r="Z110" s="37"/>
      <c r="AA110" s="578"/>
      <c r="AB110" s="578"/>
      <c r="AC110" s="578"/>
    </row>
    <row r="111" spans="1:68" ht="14.25" hidden="1" customHeight="1" x14ac:dyDescent="0.25">
      <c r="A111" s="582" t="s">
        <v>139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571"/>
      <c r="AB111" s="571"/>
      <c r="AC111" s="571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7">
        <v>4680115881488</v>
      </c>
      <c r="E112" s="588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7">
        <v>4680115882775</v>
      </c>
      <c r="E113" s="588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7">
        <v>4680115880658</v>
      </c>
      <c r="E114" s="588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72</v>
      </c>
      <c r="Q115" s="598"/>
      <c r="R115" s="598"/>
      <c r="S115" s="598"/>
      <c r="T115" s="598"/>
      <c r="U115" s="598"/>
      <c r="V115" s="599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72</v>
      </c>
      <c r="Q116" s="598"/>
      <c r="R116" s="598"/>
      <c r="S116" s="598"/>
      <c r="T116" s="598"/>
      <c r="U116" s="598"/>
      <c r="V116" s="599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hidden="1" customHeight="1" x14ac:dyDescent="0.25">
      <c r="A117" s="582" t="s">
        <v>74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571"/>
      <c r="AB117" s="571"/>
      <c r="AC117" s="57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7">
        <v>4607091385168</v>
      </c>
      <c r="E118" s="588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2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5"/>
      <c r="R118" s="585"/>
      <c r="S118" s="585"/>
      <c r="T118" s="586"/>
      <c r="U118" s="34"/>
      <c r="V118" s="34"/>
      <c r="W118" s="35" t="s">
        <v>70</v>
      </c>
      <c r="X118" s="575">
        <v>100</v>
      </c>
      <c r="Y118" s="576">
        <f>IFERROR(IF(X118="",0,CEILING((X118/$H118),1)*$H118),"")</f>
        <v>105.3</v>
      </c>
      <c r="Z118" s="36">
        <f>IFERROR(IF(Y118=0,"",ROUNDUP(Y118/H118,0)*0.01898),"")</f>
        <v>0.24674000000000001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106.33333333333333</v>
      </c>
      <c r="BN118" s="64">
        <f>IFERROR(Y118*I118/H118,"0")</f>
        <v>111.96900000000001</v>
      </c>
      <c r="BO118" s="64">
        <f>IFERROR(1/J118*(X118/H118),"0")</f>
        <v>0.19290123456790123</v>
      </c>
      <c r="BP118" s="64">
        <f>IFERROR(1/J118*(Y118/H118),"0")</f>
        <v>0.203125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7">
        <v>4607091385168</v>
      </c>
      <c r="E119" s="588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5"/>
      <c r="R119" s="585"/>
      <c r="S119" s="585"/>
      <c r="T119" s="586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7">
        <v>4607091383256</v>
      </c>
      <c r="E120" s="588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7">
        <v>4607091385748</v>
      </c>
      <c r="E121" s="588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7">
        <v>4680115884533</v>
      </c>
      <c r="E122" s="588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72</v>
      </c>
      <c r="Q123" s="598"/>
      <c r="R123" s="598"/>
      <c r="S123" s="598"/>
      <c r="T123" s="598"/>
      <c r="U123" s="598"/>
      <c r="V123" s="599"/>
      <c r="W123" s="37" t="s">
        <v>73</v>
      </c>
      <c r="X123" s="577">
        <f>IFERROR(X118/H118,"0")+IFERROR(X119/H119,"0")+IFERROR(X120/H120,"0")+IFERROR(X121/H121,"0")+IFERROR(X122/H122,"0")</f>
        <v>12.345679012345679</v>
      </c>
      <c r="Y123" s="577">
        <f>IFERROR(Y118/H118,"0")+IFERROR(Y119/H119,"0")+IFERROR(Y120/H120,"0")+IFERROR(Y121/H121,"0")+IFERROR(Y122/H122,"0")</f>
        <v>13</v>
      </c>
      <c r="Z123" s="577">
        <f>IFERROR(IF(Z118="",0,Z118),"0")+IFERROR(IF(Z119="",0,Z119),"0")+IFERROR(IF(Z120="",0,Z120),"0")+IFERROR(IF(Z121="",0,Z121),"0")+IFERROR(IF(Z122="",0,Z122),"0")</f>
        <v>0.24674000000000001</v>
      </c>
      <c r="AA123" s="578"/>
      <c r="AB123" s="578"/>
      <c r="AC123" s="578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72</v>
      </c>
      <c r="Q124" s="598"/>
      <c r="R124" s="598"/>
      <c r="S124" s="598"/>
      <c r="T124" s="598"/>
      <c r="U124" s="598"/>
      <c r="V124" s="599"/>
      <c r="W124" s="37" t="s">
        <v>70</v>
      </c>
      <c r="X124" s="577">
        <f>IFERROR(SUM(X118:X122),"0")</f>
        <v>100</v>
      </c>
      <c r="Y124" s="577">
        <f>IFERROR(SUM(Y118:Y122),"0")</f>
        <v>105.3</v>
      </c>
      <c r="Z124" s="37"/>
      <c r="AA124" s="578"/>
      <c r="AB124" s="578"/>
      <c r="AC124" s="578"/>
    </row>
    <row r="125" spans="1:68" ht="14.25" hidden="1" customHeight="1" x14ac:dyDescent="0.25">
      <c r="A125" s="582" t="s">
        <v>174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571"/>
      <c r="AB125" s="571"/>
      <c r="AC125" s="571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7">
        <v>4680115882652</v>
      </c>
      <c r="E126" s="588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7">
        <v>4680115880238</v>
      </c>
      <c r="E127" s="588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72</v>
      </c>
      <c r="Q128" s="598"/>
      <c r="R128" s="598"/>
      <c r="S128" s="598"/>
      <c r="T128" s="598"/>
      <c r="U128" s="598"/>
      <c r="V128" s="599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72</v>
      </c>
      <c r="Q129" s="598"/>
      <c r="R129" s="598"/>
      <c r="S129" s="598"/>
      <c r="T129" s="598"/>
      <c r="U129" s="598"/>
      <c r="V129" s="599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hidden="1" customHeight="1" x14ac:dyDescent="0.25">
      <c r="A130" s="641" t="s">
        <v>239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570"/>
      <c r="AB130" s="570"/>
      <c r="AC130" s="570"/>
    </row>
    <row r="131" spans="1:68" ht="14.25" hidden="1" customHeight="1" x14ac:dyDescent="0.25">
      <c r="A131" s="582" t="s">
        <v>103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571"/>
      <c r="AB131" s="571"/>
      <c r="AC131" s="571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7">
        <v>4680115882577</v>
      </c>
      <c r="E132" s="588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7">
        <v>4680115882577</v>
      </c>
      <c r="E133" s="588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72</v>
      </c>
      <c r="Q134" s="598"/>
      <c r="R134" s="598"/>
      <c r="S134" s="598"/>
      <c r="T134" s="598"/>
      <c r="U134" s="598"/>
      <c r="V134" s="599"/>
      <c r="W134" s="37" t="s">
        <v>73</v>
      </c>
      <c r="X134" s="577">
        <f>IFERROR(X132/H132,"0")+IFERROR(X133/H133,"0")</f>
        <v>0</v>
      </c>
      <c r="Y134" s="577">
        <f>IFERROR(Y132/H132,"0")+IFERROR(Y133/H133,"0")</f>
        <v>0</v>
      </c>
      <c r="Z134" s="577">
        <f>IFERROR(IF(Z132="",0,Z132),"0")+IFERROR(IF(Z133="",0,Z133),"0")</f>
        <v>0</v>
      </c>
      <c r="AA134" s="578"/>
      <c r="AB134" s="578"/>
      <c r="AC134" s="578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72</v>
      </c>
      <c r="Q135" s="598"/>
      <c r="R135" s="598"/>
      <c r="S135" s="598"/>
      <c r="T135" s="598"/>
      <c r="U135" s="598"/>
      <c r="V135" s="599"/>
      <c r="W135" s="37" t="s">
        <v>70</v>
      </c>
      <c r="X135" s="577">
        <f>IFERROR(SUM(X132:X133),"0")</f>
        <v>0</v>
      </c>
      <c r="Y135" s="577">
        <f>IFERROR(SUM(Y132:Y133),"0")</f>
        <v>0</v>
      </c>
      <c r="Z135" s="37"/>
      <c r="AA135" s="578"/>
      <c r="AB135" s="578"/>
      <c r="AC135" s="578"/>
    </row>
    <row r="136" spans="1:68" ht="14.25" hidden="1" customHeight="1" x14ac:dyDescent="0.25">
      <c r="A136" s="582" t="s">
        <v>64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571"/>
      <c r="AB136" s="571"/>
      <c r="AC136" s="571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7">
        <v>4680115883444</v>
      </c>
      <c r="E137" s="588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7">
        <v>4680115883444</v>
      </c>
      <c r="E138" s="588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72</v>
      </c>
      <c r="Q139" s="598"/>
      <c r="R139" s="598"/>
      <c r="S139" s="598"/>
      <c r="T139" s="598"/>
      <c r="U139" s="598"/>
      <c r="V139" s="599"/>
      <c r="W139" s="37" t="s">
        <v>73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72</v>
      </c>
      <c r="Q140" s="598"/>
      <c r="R140" s="598"/>
      <c r="S140" s="598"/>
      <c r="T140" s="598"/>
      <c r="U140" s="598"/>
      <c r="V140" s="599"/>
      <c r="W140" s="37" t="s">
        <v>70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hidden="1" customHeight="1" x14ac:dyDescent="0.25">
      <c r="A141" s="582" t="s">
        <v>74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571"/>
      <c r="AB141" s="571"/>
      <c r="AC141" s="571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7">
        <v>4680115882584</v>
      </c>
      <c r="E142" s="588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7">
        <v>4680115882584</v>
      </c>
      <c r="E143" s="588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72</v>
      </c>
      <c r="Q144" s="598"/>
      <c r="R144" s="598"/>
      <c r="S144" s="598"/>
      <c r="T144" s="598"/>
      <c r="U144" s="598"/>
      <c r="V144" s="599"/>
      <c r="W144" s="37" t="s">
        <v>73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72</v>
      </c>
      <c r="Q145" s="598"/>
      <c r="R145" s="598"/>
      <c r="S145" s="598"/>
      <c r="T145" s="598"/>
      <c r="U145" s="598"/>
      <c r="V145" s="599"/>
      <c r="W145" s="37" t="s">
        <v>70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hidden="1" customHeight="1" x14ac:dyDescent="0.25">
      <c r="A146" s="641" t="s">
        <v>101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570"/>
      <c r="AB146" s="570"/>
      <c r="AC146" s="570"/>
    </row>
    <row r="147" spans="1:68" ht="14.25" hidden="1" customHeight="1" x14ac:dyDescent="0.25">
      <c r="A147" s="582" t="s">
        <v>103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571"/>
      <c r="AB147" s="571"/>
      <c r="AC147" s="571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7">
        <v>4607091384604</v>
      </c>
      <c r="E148" s="588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72</v>
      </c>
      <c r="Q149" s="598"/>
      <c r="R149" s="598"/>
      <c r="S149" s="598"/>
      <c r="T149" s="598"/>
      <c r="U149" s="598"/>
      <c r="V149" s="599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72</v>
      </c>
      <c r="Q150" s="598"/>
      <c r="R150" s="598"/>
      <c r="S150" s="598"/>
      <c r="T150" s="598"/>
      <c r="U150" s="598"/>
      <c r="V150" s="599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hidden="1" customHeight="1" x14ac:dyDescent="0.25">
      <c r="A151" s="582" t="s">
        <v>64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571"/>
      <c r="AB151" s="571"/>
      <c r="AC151" s="571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87">
        <v>4607091387667</v>
      </c>
      <c r="E152" s="588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4"/>
      <c r="V152" s="34"/>
      <c r="W152" s="35" t="s">
        <v>70</v>
      </c>
      <c r="X152" s="575">
        <v>50</v>
      </c>
      <c r="Y152" s="576">
        <f>IFERROR(IF(X152="",0,CEILING((X152/$H152),1)*$H152),"")</f>
        <v>54</v>
      </c>
      <c r="Z152" s="36">
        <f>IFERROR(IF(Y152=0,"",ROUNDUP(Y152/H152,0)*0.01898),"")</f>
        <v>0.11388000000000001</v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53.250000000000007</v>
      </c>
      <c r="BN152" s="64">
        <f>IFERROR(Y152*I152/H152,"0")</f>
        <v>57.510000000000005</v>
      </c>
      <c r="BO152" s="64">
        <f>IFERROR(1/J152*(X152/H152),"0")</f>
        <v>8.6805555555555552E-2</v>
      </c>
      <c r="BP152" s="64">
        <f>IFERROR(1/J152*(Y152/H152),"0")</f>
        <v>9.375E-2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7">
        <v>4607091387636</v>
      </c>
      <c r="E153" s="588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7">
        <v>4607091382426</v>
      </c>
      <c r="E154" s="588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4"/>
      <c r="V154" s="34"/>
      <c r="W154" s="35" t="s">
        <v>70</v>
      </c>
      <c r="X154" s="575">
        <v>27</v>
      </c>
      <c r="Y154" s="576">
        <f>IFERROR(IF(X154="",0,CEILING((X154/$H154),1)*$H154),"")</f>
        <v>27</v>
      </c>
      <c r="Z154" s="36">
        <f>IFERROR(IF(Y154=0,"",ROUNDUP(Y154/H154,0)*0.01898),"")</f>
        <v>5.6940000000000004E-2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28.755000000000003</v>
      </c>
      <c r="BN154" s="64">
        <f>IFERROR(Y154*I154/H154,"0")</f>
        <v>28.755000000000003</v>
      </c>
      <c r="BO154" s="64">
        <f>IFERROR(1/J154*(X154/H154),"0")</f>
        <v>4.6875E-2</v>
      </c>
      <c r="BP154" s="64">
        <f>IFERROR(1/J154*(Y154/H154),"0")</f>
        <v>4.6875E-2</v>
      </c>
    </row>
    <row r="155" spans="1:68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72</v>
      </c>
      <c r="Q155" s="598"/>
      <c r="R155" s="598"/>
      <c r="S155" s="598"/>
      <c r="T155" s="598"/>
      <c r="U155" s="598"/>
      <c r="V155" s="599"/>
      <c r="W155" s="37" t="s">
        <v>73</v>
      </c>
      <c r="X155" s="577">
        <f>IFERROR(X152/H152,"0")+IFERROR(X153/H153,"0")+IFERROR(X154/H154,"0")</f>
        <v>8.5555555555555554</v>
      </c>
      <c r="Y155" s="577">
        <f>IFERROR(Y152/H152,"0")+IFERROR(Y153/H153,"0")+IFERROR(Y154/H154,"0")</f>
        <v>9</v>
      </c>
      <c r="Z155" s="577">
        <f>IFERROR(IF(Z152="",0,Z152),"0")+IFERROR(IF(Z153="",0,Z153),"0")+IFERROR(IF(Z154="",0,Z154),"0")</f>
        <v>0.17082000000000003</v>
      </c>
      <c r="AA155" s="578"/>
      <c r="AB155" s="578"/>
      <c r="AC155" s="578"/>
    </row>
    <row r="156" spans="1:68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72</v>
      </c>
      <c r="Q156" s="598"/>
      <c r="R156" s="598"/>
      <c r="S156" s="598"/>
      <c r="T156" s="598"/>
      <c r="U156" s="598"/>
      <c r="V156" s="599"/>
      <c r="W156" s="37" t="s">
        <v>70</v>
      </c>
      <c r="X156" s="577">
        <f>IFERROR(SUM(X152:X154),"0")</f>
        <v>77</v>
      </c>
      <c r="Y156" s="577">
        <f>IFERROR(SUM(Y152:Y154),"0")</f>
        <v>81</v>
      </c>
      <c r="Z156" s="37"/>
      <c r="AA156" s="578"/>
      <c r="AB156" s="578"/>
      <c r="AC156" s="578"/>
    </row>
    <row r="157" spans="1:68" ht="27.75" hidden="1" customHeight="1" x14ac:dyDescent="0.2">
      <c r="A157" s="624" t="s">
        <v>263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48"/>
      <c r="AB157" s="48"/>
      <c r="AC157" s="48"/>
    </row>
    <row r="158" spans="1:68" ht="16.5" hidden="1" customHeight="1" x14ac:dyDescent="0.25">
      <c r="A158" s="641" t="s">
        <v>264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570"/>
      <c r="AB158" s="570"/>
      <c r="AC158" s="570"/>
    </row>
    <row r="159" spans="1:68" ht="14.25" hidden="1" customHeight="1" x14ac:dyDescent="0.25">
      <c r="A159" s="582" t="s">
        <v>139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571"/>
      <c r="AB159" s="571"/>
      <c r="AC159" s="571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7">
        <v>4680115886223</v>
      </c>
      <c r="E160" s="588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72</v>
      </c>
      <c r="Q161" s="598"/>
      <c r="R161" s="598"/>
      <c r="S161" s="598"/>
      <c r="T161" s="598"/>
      <c r="U161" s="598"/>
      <c r="V161" s="599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72</v>
      </c>
      <c r="Q162" s="598"/>
      <c r="R162" s="598"/>
      <c r="S162" s="598"/>
      <c r="T162" s="598"/>
      <c r="U162" s="598"/>
      <c r="V162" s="599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hidden="1" customHeight="1" x14ac:dyDescent="0.25">
      <c r="A163" s="582" t="s">
        <v>64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571"/>
      <c r="AB163" s="571"/>
      <c r="AC163" s="571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7">
        <v>4680115880993</v>
      </c>
      <c r="E164" s="588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7">
        <v>4680115881761</v>
      </c>
      <c r="E165" s="588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7">
        <v>4680115881563</v>
      </c>
      <c r="E166" s="588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7">
        <v>4680115880986</v>
      </c>
      <c r="E167" s="588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7">
        <v>4680115881785</v>
      </c>
      <c r="E168" s="588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7">
        <v>4680115886537</v>
      </c>
      <c r="E169" s="588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7">
        <v>4680115881679</v>
      </c>
      <c r="E170" s="588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7">
        <v>4680115880191</v>
      </c>
      <c r="E171" s="588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7">
        <v>4680115883963</v>
      </c>
      <c r="E172" s="588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72</v>
      </c>
      <c r="Q173" s="598"/>
      <c r="R173" s="598"/>
      <c r="S173" s="598"/>
      <c r="T173" s="598"/>
      <c r="U173" s="598"/>
      <c r="V173" s="599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72</v>
      </c>
      <c r="Q174" s="598"/>
      <c r="R174" s="598"/>
      <c r="S174" s="598"/>
      <c r="T174" s="598"/>
      <c r="U174" s="598"/>
      <c r="V174" s="599"/>
      <c r="W174" s="37" t="s">
        <v>70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hidden="1" customHeight="1" x14ac:dyDescent="0.25">
      <c r="A175" s="582" t="s">
        <v>95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571"/>
      <c r="AB175" s="571"/>
      <c r="AC175" s="571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7">
        <v>4680115886780</v>
      </c>
      <c r="E176" s="588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4"/>
      <c r="V176" s="34"/>
      <c r="W176" s="35" t="s">
        <v>70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7">
        <v>4680115886742</v>
      </c>
      <c r="E177" s="588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7">
        <v>4680115886766</v>
      </c>
      <c r="E178" s="588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72</v>
      </c>
      <c r="Q179" s="598"/>
      <c r="R179" s="598"/>
      <c r="S179" s="598"/>
      <c r="T179" s="598"/>
      <c r="U179" s="598"/>
      <c r="V179" s="599"/>
      <c r="W179" s="37" t="s">
        <v>73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72</v>
      </c>
      <c r="Q180" s="598"/>
      <c r="R180" s="598"/>
      <c r="S180" s="598"/>
      <c r="T180" s="598"/>
      <c r="U180" s="598"/>
      <c r="V180" s="599"/>
      <c r="W180" s="37" t="s">
        <v>70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hidden="1" customHeight="1" x14ac:dyDescent="0.25">
      <c r="A181" s="582" t="s">
        <v>301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571"/>
      <c r="AB181" s="571"/>
      <c r="AC181" s="571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7">
        <v>4680115886797</v>
      </c>
      <c r="E182" s="588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72</v>
      </c>
      <c r="Q183" s="598"/>
      <c r="R183" s="598"/>
      <c r="S183" s="598"/>
      <c r="T183" s="598"/>
      <c r="U183" s="598"/>
      <c r="V183" s="599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72</v>
      </c>
      <c r="Q184" s="598"/>
      <c r="R184" s="598"/>
      <c r="S184" s="598"/>
      <c r="T184" s="598"/>
      <c r="U184" s="598"/>
      <c r="V184" s="599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hidden="1" customHeight="1" x14ac:dyDescent="0.25">
      <c r="A185" s="641" t="s">
        <v>304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570"/>
      <c r="AB185" s="570"/>
      <c r="AC185" s="570"/>
    </row>
    <row r="186" spans="1:68" ht="14.25" hidden="1" customHeight="1" x14ac:dyDescent="0.25">
      <c r="A186" s="582" t="s">
        <v>103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571"/>
      <c r="AB186" s="571"/>
      <c r="AC186" s="571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7">
        <v>4680115881402</v>
      </c>
      <c r="E187" s="588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7">
        <v>4680115881396</v>
      </c>
      <c r="E188" s="588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72</v>
      </c>
      <c r="Q189" s="598"/>
      <c r="R189" s="598"/>
      <c r="S189" s="598"/>
      <c r="T189" s="598"/>
      <c r="U189" s="598"/>
      <c r="V189" s="599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72</v>
      </c>
      <c r="Q190" s="598"/>
      <c r="R190" s="598"/>
      <c r="S190" s="598"/>
      <c r="T190" s="598"/>
      <c r="U190" s="598"/>
      <c r="V190" s="599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hidden="1" customHeight="1" x14ac:dyDescent="0.25">
      <c r="A191" s="582" t="s">
        <v>139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571"/>
      <c r="AB191" s="571"/>
      <c r="AC191" s="571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7">
        <v>4680115882935</v>
      </c>
      <c r="E192" s="588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7">
        <v>4680115880764</v>
      </c>
      <c r="E193" s="588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72</v>
      </c>
      <c r="Q194" s="598"/>
      <c r="R194" s="598"/>
      <c r="S194" s="598"/>
      <c r="T194" s="598"/>
      <c r="U194" s="598"/>
      <c r="V194" s="599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72</v>
      </c>
      <c r="Q195" s="598"/>
      <c r="R195" s="598"/>
      <c r="S195" s="598"/>
      <c r="T195" s="598"/>
      <c r="U195" s="598"/>
      <c r="V195" s="599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hidden="1" customHeight="1" x14ac:dyDescent="0.25">
      <c r="A196" s="582" t="s">
        <v>64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571"/>
      <c r="AB196" s="571"/>
      <c r="AC196" s="571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7">
        <v>4680115882683</v>
      </c>
      <c r="E197" s="588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4"/>
      <c r="V197" s="34"/>
      <c r="W197" s="35" t="s">
        <v>70</v>
      </c>
      <c r="X197" s="575">
        <v>27</v>
      </c>
      <c r="Y197" s="576">
        <f t="shared" ref="Y197:Y204" si="26">IFERROR(IF(X197="",0,CEILING((X197/$H197),1)*$H197),"")</f>
        <v>27</v>
      </c>
      <c r="Z197" s="36">
        <f>IFERROR(IF(Y197=0,"",ROUNDUP(Y197/H197,0)*0.00902),"")</f>
        <v>4.5100000000000001E-2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28.049999999999997</v>
      </c>
      <c r="BN197" s="64">
        <f t="shared" ref="BN197:BN204" si="28">IFERROR(Y197*I197/H197,"0")</f>
        <v>28.049999999999997</v>
      </c>
      <c r="BO197" s="64">
        <f t="shared" ref="BO197:BO204" si="29">IFERROR(1/J197*(X197/H197),"0")</f>
        <v>3.787878787878788E-2</v>
      </c>
      <c r="BP197" s="64">
        <f t="shared" ref="BP197:BP204" si="30">IFERROR(1/J197*(Y197/H197),"0")</f>
        <v>3.787878787878788E-2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7">
        <v>4680115882690</v>
      </c>
      <c r="E198" s="588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4"/>
      <c r="V198" s="34"/>
      <c r="W198" s="35" t="s">
        <v>70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7">
        <v>4680115882669</v>
      </c>
      <c r="E199" s="588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4"/>
      <c r="V199" s="34"/>
      <c r="W199" s="35" t="s">
        <v>70</v>
      </c>
      <c r="X199" s="575">
        <v>27</v>
      </c>
      <c r="Y199" s="576">
        <f t="shared" si="26"/>
        <v>27</v>
      </c>
      <c r="Z199" s="36">
        <f>IFERROR(IF(Y199=0,"",ROUNDUP(Y199/H199,0)*0.00902),"")</f>
        <v>4.5100000000000001E-2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28.049999999999997</v>
      </c>
      <c r="BN199" s="64">
        <f t="shared" si="28"/>
        <v>28.049999999999997</v>
      </c>
      <c r="BO199" s="64">
        <f t="shared" si="29"/>
        <v>3.787878787878788E-2</v>
      </c>
      <c r="BP199" s="64">
        <f t="shared" si="30"/>
        <v>3.787878787878788E-2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7">
        <v>4680115882676</v>
      </c>
      <c r="E200" s="588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4"/>
      <c r="V200" s="34"/>
      <c r="W200" s="35" t="s">
        <v>70</v>
      </c>
      <c r="X200" s="575">
        <v>27</v>
      </c>
      <c r="Y200" s="576">
        <f t="shared" si="26"/>
        <v>27</v>
      </c>
      <c r="Z200" s="36">
        <f>IFERROR(IF(Y200=0,"",ROUNDUP(Y200/H200,0)*0.00902),"")</f>
        <v>4.5100000000000001E-2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28.049999999999997</v>
      </c>
      <c r="BN200" s="64">
        <f t="shared" si="28"/>
        <v>28.049999999999997</v>
      </c>
      <c r="BO200" s="64">
        <f t="shared" si="29"/>
        <v>3.787878787878788E-2</v>
      </c>
      <c r="BP200" s="64">
        <f t="shared" si="30"/>
        <v>3.787878787878788E-2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7">
        <v>4680115884014</v>
      </c>
      <c r="E201" s="588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7">
        <v>4680115884007</v>
      </c>
      <c r="E202" s="588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7">
        <v>4680115884038</v>
      </c>
      <c r="E203" s="588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7">
        <v>4680115884021</v>
      </c>
      <c r="E204" s="588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72</v>
      </c>
      <c r="Q205" s="598"/>
      <c r="R205" s="598"/>
      <c r="S205" s="598"/>
      <c r="T205" s="598"/>
      <c r="U205" s="598"/>
      <c r="V205" s="599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15</v>
      </c>
      <c r="Y205" s="577">
        <f>IFERROR(Y197/H197,"0")+IFERROR(Y198/H198,"0")+IFERROR(Y199/H199,"0")+IFERROR(Y200/H200,"0")+IFERROR(Y201/H201,"0")+IFERROR(Y202/H202,"0")+IFERROR(Y203/H203,"0")+IFERROR(Y204/H204,"0")</f>
        <v>15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0.1353</v>
      </c>
      <c r="AA205" s="578"/>
      <c r="AB205" s="578"/>
      <c r="AC205" s="578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72</v>
      </c>
      <c r="Q206" s="598"/>
      <c r="R206" s="598"/>
      <c r="S206" s="598"/>
      <c r="T206" s="598"/>
      <c r="U206" s="598"/>
      <c r="V206" s="599"/>
      <c r="W206" s="37" t="s">
        <v>70</v>
      </c>
      <c r="X206" s="577">
        <f>IFERROR(SUM(X197:X204),"0")</f>
        <v>81</v>
      </c>
      <c r="Y206" s="577">
        <f>IFERROR(SUM(Y197:Y204),"0")</f>
        <v>81</v>
      </c>
      <c r="Z206" s="37"/>
      <c r="AA206" s="578"/>
      <c r="AB206" s="578"/>
      <c r="AC206" s="578"/>
    </row>
    <row r="207" spans="1:68" ht="14.25" hidden="1" customHeight="1" x14ac:dyDescent="0.25">
      <c r="A207" s="582" t="s">
        <v>74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571"/>
      <c r="AB207" s="571"/>
      <c r="AC207" s="571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7">
        <v>4680115881594</v>
      </c>
      <c r="E208" s="588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7">
        <v>4680115881617</v>
      </c>
      <c r="E209" s="588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7">
        <v>4680115880573</v>
      </c>
      <c r="E210" s="588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7">
        <v>4680115882195</v>
      </c>
      <c r="E211" s="588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7">
        <v>4680115882607</v>
      </c>
      <c r="E212" s="588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87">
        <v>4680115880092</v>
      </c>
      <c r="E213" s="588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7">
        <v>4680115880221</v>
      </c>
      <c r="E214" s="588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7">
        <v>4680115880504</v>
      </c>
      <c r="E215" s="588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7">
        <v>4680115882164</v>
      </c>
      <c r="E216" s="588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72</v>
      </c>
      <c r="Q217" s="598"/>
      <c r="R217" s="598"/>
      <c r="S217" s="598"/>
      <c r="T217" s="598"/>
      <c r="U217" s="598"/>
      <c r="V217" s="599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0</v>
      </c>
      <c r="Y217" s="577">
        <f>IFERROR(Y208/H208,"0")+IFERROR(Y209/H209,"0")+IFERROR(Y210/H210,"0")+IFERROR(Y211/H211,"0")+IFERROR(Y212/H212,"0")+IFERROR(Y213/H213,"0")+IFERROR(Y214/H214,"0")+IFERROR(Y215/H215,"0")+IFERROR(Y216/H216,"0")</f>
        <v>0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78"/>
      <c r="AB217" s="578"/>
      <c r="AC217" s="578"/>
    </row>
    <row r="218" spans="1:68" hidden="1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72</v>
      </c>
      <c r="Q218" s="598"/>
      <c r="R218" s="598"/>
      <c r="S218" s="598"/>
      <c r="T218" s="598"/>
      <c r="U218" s="598"/>
      <c r="V218" s="599"/>
      <c r="W218" s="37" t="s">
        <v>70</v>
      </c>
      <c r="X218" s="577">
        <f>IFERROR(SUM(X208:X216),"0")</f>
        <v>0</v>
      </c>
      <c r="Y218" s="577">
        <f>IFERROR(SUM(Y208:Y216),"0")</f>
        <v>0</v>
      </c>
      <c r="Z218" s="37"/>
      <c r="AA218" s="578"/>
      <c r="AB218" s="578"/>
      <c r="AC218" s="578"/>
    </row>
    <row r="219" spans="1:68" ht="14.25" hidden="1" customHeight="1" x14ac:dyDescent="0.25">
      <c r="A219" s="582" t="s">
        <v>174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71"/>
      <c r="AB219" s="571"/>
      <c r="AC219" s="571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7">
        <v>4680115880818</v>
      </c>
      <c r="E220" s="588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7">
        <v>4680115880801</v>
      </c>
      <c r="E221" s="588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72</v>
      </c>
      <c r="Q222" s="598"/>
      <c r="R222" s="598"/>
      <c r="S222" s="598"/>
      <c r="T222" s="598"/>
      <c r="U222" s="598"/>
      <c r="V222" s="599"/>
      <c r="W222" s="37" t="s">
        <v>73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72</v>
      </c>
      <c r="Q223" s="598"/>
      <c r="R223" s="598"/>
      <c r="S223" s="598"/>
      <c r="T223" s="598"/>
      <c r="U223" s="598"/>
      <c r="V223" s="599"/>
      <c r="W223" s="37" t="s">
        <v>70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hidden="1" customHeight="1" x14ac:dyDescent="0.25">
      <c r="A224" s="641" t="s">
        <v>365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570"/>
      <c r="AB224" s="570"/>
      <c r="AC224" s="570"/>
    </row>
    <row r="225" spans="1:68" ht="14.25" hidden="1" customHeight="1" x14ac:dyDescent="0.25">
      <c r="A225" s="582" t="s">
        <v>103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571"/>
      <c r="AB225" s="571"/>
      <c r="AC225" s="571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7">
        <v>4680115884137</v>
      </c>
      <c r="E226" s="588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7">
        <v>4680115884236</v>
      </c>
      <c r="E227" s="588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7">
        <v>4680115884175</v>
      </c>
      <c r="E228" s="588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7">
        <v>4680115884144</v>
      </c>
      <c r="E229" s="588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7">
        <v>4680115886551</v>
      </c>
      <c r="E230" s="588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7">
        <v>4680115884182</v>
      </c>
      <c r="E231" s="588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7">
        <v>4680115884205</v>
      </c>
      <c r="E232" s="588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72</v>
      </c>
      <c r="Q233" s="598"/>
      <c r="R233" s="598"/>
      <c r="S233" s="598"/>
      <c r="T233" s="598"/>
      <c r="U233" s="598"/>
      <c r="V233" s="599"/>
      <c r="W233" s="37" t="s">
        <v>73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72</v>
      </c>
      <c r="Q234" s="598"/>
      <c r="R234" s="598"/>
      <c r="S234" s="598"/>
      <c r="T234" s="598"/>
      <c r="U234" s="598"/>
      <c r="V234" s="599"/>
      <c r="W234" s="37" t="s">
        <v>70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hidden="1" customHeight="1" x14ac:dyDescent="0.25">
      <c r="A235" s="582" t="s">
        <v>139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571"/>
      <c r="AB235" s="571"/>
      <c r="AC235" s="571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7">
        <v>4680115885721</v>
      </c>
      <c r="E236" s="588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7">
        <v>4680115885981</v>
      </c>
      <c r="E237" s="588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72</v>
      </c>
      <c r="Q238" s="598"/>
      <c r="R238" s="598"/>
      <c r="S238" s="598"/>
      <c r="T238" s="598"/>
      <c r="U238" s="598"/>
      <c r="V238" s="599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72</v>
      </c>
      <c r="Q239" s="598"/>
      <c r="R239" s="598"/>
      <c r="S239" s="598"/>
      <c r="T239" s="598"/>
      <c r="U239" s="598"/>
      <c r="V239" s="599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hidden="1" customHeight="1" x14ac:dyDescent="0.25">
      <c r="A240" s="582" t="s">
        <v>388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571"/>
      <c r="AB240" s="571"/>
      <c r="AC240" s="571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7">
        <v>4680115886803</v>
      </c>
      <c r="E241" s="588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59" t="s">
        <v>391</v>
      </c>
      <c r="Q241" s="585"/>
      <c r="R241" s="585"/>
      <c r="S241" s="585"/>
      <c r="T241" s="586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7">
        <v>4680115886803</v>
      </c>
      <c r="E242" s="588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5"/>
      <c r="R242" s="585"/>
      <c r="S242" s="585"/>
      <c r="T242" s="586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72</v>
      </c>
      <c r="Q243" s="598"/>
      <c r="R243" s="598"/>
      <c r="S243" s="598"/>
      <c r="T243" s="598"/>
      <c r="U243" s="598"/>
      <c r="V243" s="599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72</v>
      </c>
      <c r="Q244" s="598"/>
      <c r="R244" s="598"/>
      <c r="S244" s="598"/>
      <c r="T244" s="598"/>
      <c r="U244" s="598"/>
      <c r="V244" s="599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82" t="s">
        <v>394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571"/>
      <c r="AB245" s="571"/>
      <c r="AC245" s="571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7">
        <v>4680115886704</v>
      </c>
      <c r="E246" s="588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7">
        <v>4680115886681</v>
      </c>
      <c r="E247" s="588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57" t="s">
        <v>400</v>
      </c>
      <c r="Q247" s="585"/>
      <c r="R247" s="585"/>
      <c r="S247" s="585"/>
      <c r="T247" s="586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7">
        <v>4680115886681</v>
      </c>
      <c r="E248" s="588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4"/>
      <c r="V248" s="34"/>
      <c r="W248" s="35" t="s">
        <v>70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7">
        <v>4680115886735</v>
      </c>
      <c r="E249" s="588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7">
        <v>4680115886728</v>
      </c>
      <c r="E250" s="588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7">
        <v>4680115886711</v>
      </c>
      <c r="E251" s="588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72</v>
      </c>
      <c r="Q252" s="598"/>
      <c r="R252" s="598"/>
      <c r="S252" s="598"/>
      <c r="T252" s="598"/>
      <c r="U252" s="598"/>
      <c r="V252" s="599"/>
      <c r="W252" s="37" t="s">
        <v>73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72</v>
      </c>
      <c r="Q253" s="598"/>
      <c r="R253" s="598"/>
      <c r="S253" s="598"/>
      <c r="T253" s="598"/>
      <c r="U253" s="598"/>
      <c r="V253" s="599"/>
      <c r="W253" s="37" t="s">
        <v>70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hidden="1" customHeight="1" x14ac:dyDescent="0.25">
      <c r="A254" s="641" t="s">
        <v>408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570"/>
      <c r="AB254" s="570"/>
      <c r="AC254" s="570"/>
    </row>
    <row r="255" spans="1:68" ht="14.25" hidden="1" customHeight="1" x14ac:dyDescent="0.25">
      <c r="A255" s="582" t="s">
        <v>103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571"/>
      <c r="AB255" s="571"/>
      <c r="AC255" s="571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7">
        <v>4680115885837</v>
      </c>
      <c r="E256" s="588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7">
        <v>4680115885806</v>
      </c>
      <c r="E257" s="588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4"/>
      <c r="V257" s="34"/>
      <c r="W257" s="35" t="s">
        <v>70</v>
      </c>
      <c r="X257" s="575">
        <v>100</v>
      </c>
      <c r="Y257" s="576">
        <f>IFERROR(IF(X257="",0,CEILING((X257/$H257),1)*$H257),"")</f>
        <v>108</v>
      </c>
      <c r="Z257" s="36">
        <f>IFERROR(IF(Y257=0,"",ROUNDUP(Y257/H257,0)*0.01898),"")</f>
        <v>0.1898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104.02777777777777</v>
      </c>
      <c r="BN257" s="64">
        <f>IFERROR(Y257*I257/H257,"0")</f>
        <v>112.34999999999998</v>
      </c>
      <c r="BO257" s="64">
        <f>IFERROR(1/J257*(X257/H257),"0")</f>
        <v>0.14467592592592593</v>
      </c>
      <c r="BP257" s="64">
        <f>IFERROR(1/J257*(Y257/H257),"0")</f>
        <v>0.15625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7">
        <v>4680115885851</v>
      </c>
      <c r="E258" s="588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7">
        <v>4680115885844</v>
      </c>
      <c r="E259" s="588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7">
        <v>4680115885820</v>
      </c>
      <c r="E260" s="588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72</v>
      </c>
      <c r="Q261" s="598"/>
      <c r="R261" s="598"/>
      <c r="S261" s="598"/>
      <c r="T261" s="598"/>
      <c r="U261" s="598"/>
      <c r="V261" s="599"/>
      <c r="W261" s="37" t="s">
        <v>73</v>
      </c>
      <c r="X261" s="577">
        <f>IFERROR(X256/H256,"0")+IFERROR(X257/H257,"0")+IFERROR(X258/H258,"0")+IFERROR(X259/H259,"0")+IFERROR(X260/H260,"0")</f>
        <v>9.2592592592592595</v>
      </c>
      <c r="Y261" s="577">
        <f>IFERROR(Y256/H256,"0")+IFERROR(Y257/H257,"0")+IFERROR(Y258/H258,"0")+IFERROR(Y259/H259,"0")+IFERROR(Y260/H260,"0")</f>
        <v>10</v>
      </c>
      <c r="Z261" s="577">
        <f>IFERROR(IF(Z256="",0,Z256),"0")+IFERROR(IF(Z257="",0,Z257),"0")+IFERROR(IF(Z258="",0,Z258),"0")+IFERROR(IF(Z259="",0,Z259),"0")+IFERROR(IF(Z260="",0,Z260),"0")</f>
        <v>0.1898</v>
      </c>
      <c r="AA261" s="578"/>
      <c r="AB261" s="578"/>
      <c r="AC261" s="578"/>
    </row>
    <row r="262" spans="1:68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72</v>
      </c>
      <c r="Q262" s="598"/>
      <c r="R262" s="598"/>
      <c r="S262" s="598"/>
      <c r="T262" s="598"/>
      <c r="U262" s="598"/>
      <c r="V262" s="599"/>
      <c r="W262" s="37" t="s">
        <v>70</v>
      </c>
      <c r="X262" s="577">
        <f>IFERROR(SUM(X256:X260),"0")</f>
        <v>100</v>
      </c>
      <c r="Y262" s="577">
        <f>IFERROR(SUM(Y256:Y260),"0")</f>
        <v>108</v>
      </c>
      <c r="Z262" s="37"/>
      <c r="AA262" s="578"/>
      <c r="AB262" s="578"/>
      <c r="AC262" s="578"/>
    </row>
    <row r="263" spans="1:68" ht="16.5" hidden="1" customHeight="1" x14ac:dyDescent="0.25">
      <c r="A263" s="641" t="s">
        <v>424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570"/>
      <c r="AB263" s="570"/>
      <c r="AC263" s="570"/>
    </row>
    <row r="264" spans="1:68" ht="14.25" hidden="1" customHeight="1" x14ac:dyDescent="0.25">
      <c r="A264" s="582" t="s">
        <v>103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571"/>
      <c r="AB264" s="571"/>
      <c r="AC264" s="571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7">
        <v>4607091383423</v>
      </c>
      <c r="E265" s="588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7">
        <v>4680115885691</v>
      </c>
      <c r="E266" s="588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7">
        <v>4680115885660</v>
      </c>
      <c r="E267" s="588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7">
        <v>4680115886773</v>
      </c>
      <c r="E268" s="588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594" t="s">
        <v>435</v>
      </c>
      <c r="Q268" s="585"/>
      <c r="R268" s="585"/>
      <c r="S268" s="585"/>
      <c r="T268" s="586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72</v>
      </c>
      <c r="Q269" s="598"/>
      <c r="R269" s="598"/>
      <c r="S269" s="598"/>
      <c r="T269" s="598"/>
      <c r="U269" s="598"/>
      <c r="V269" s="599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72</v>
      </c>
      <c r="Q270" s="598"/>
      <c r="R270" s="598"/>
      <c r="S270" s="598"/>
      <c r="T270" s="598"/>
      <c r="U270" s="598"/>
      <c r="V270" s="599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hidden="1" customHeight="1" x14ac:dyDescent="0.25">
      <c r="A271" s="641" t="s">
        <v>437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570"/>
      <c r="AB271" s="570"/>
      <c r="AC271" s="570"/>
    </row>
    <row r="272" spans="1:68" ht="14.25" hidden="1" customHeight="1" x14ac:dyDescent="0.25">
      <c r="A272" s="582" t="s">
        <v>74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571"/>
      <c r="AB272" s="571"/>
      <c r="AC272" s="571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7">
        <v>4680115886186</v>
      </c>
      <c r="E273" s="588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7">
        <v>4680115881228</v>
      </c>
      <c r="E274" s="588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7">
        <v>4680115881211</v>
      </c>
      <c r="E275" s="588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4"/>
      <c r="V275" s="34"/>
      <c r="W275" s="35" t="s">
        <v>70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72</v>
      </c>
      <c r="Q276" s="598"/>
      <c r="R276" s="598"/>
      <c r="S276" s="598"/>
      <c r="T276" s="598"/>
      <c r="U276" s="598"/>
      <c r="V276" s="599"/>
      <c r="W276" s="37" t="s">
        <v>73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72</v>
      </c>
      <c r="Q277" s="598"/>
      <c r="R277" s="598"/>
      <c r="S277" s="598"/>
      <c r="T277" s="598"/>
      <c r="U277" s="598"/>
      <c r="V277" s="599"/>
      <c r="W277" s="37" t="s">
        <v>70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hidden="1" customHeight="1" x14ac:dyDescent="0.25">
      <c r="A278" s="641" t="s">
        <v>447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570"/>
      <c r="AB278" s="570"/>
      <c r="AC278" s="570"/>
    </row>
    <row r="279" spans="1:68" ht="14.25" hidden="1" customHeight="1" x14ac:dyDescent="0.25">
      <c r="A279" s="582" t="s">
        <v>64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571"/>
      <c r="AB279" s="571"/>
      <c r="AC279" s="571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7">
        <v>4680115880344</v>
      </c>
      <c r="E280" s="588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72</v>
      </c>
      <c r="Q281" s="598"/>
      <c r="R281" s="598"/>
      <c r="S281" s="598"/>
      <c r="T281" s="598"/>
      <c r="U281" s="598"/>
      <c r="V281" s="599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72</v>
      </c>
      <c r="Q282" s="598"/>
      <c r="R282" s="598"/>
      <c r="S282" s="598"/>
      <c r="T282" s="598"/>
      <c r="U282" s="598"/>
      <c r="V282" s="599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hidden="1" customHeight="1" x14ac:dyDescent="0.25">
      <c r="A283" s="582" t="s">
        <v>74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571"/>
      <c r="AB283" s="571"/>
      <c r="AC283" s="571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7">
        <v>4680115884618</v>
      </c>
      <c r="E284" s="588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72</v>
      </c>
      <c r="Q285" s="598"/>
      <c r="R285" s="598"/>
      <c r="S285" s="598"/>
      <c r="T285" s="598"/>
      <c r="U285" s="598"/>
      <c r="V285" s="599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72</v>
      </c>
      <c r="Q286" s="598"/>
      <c r="R286" s="598"/>
      <c r="S286" s="598"/>
      <c r="T286" s="598"/>
      <c r="U286" s="598"/>
      <c r="V286" s="599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hidden="1" customHeight="1" x14ac:dyDescent="0.25">
      <c r="A287" s="641" t="s">
        <v>454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570"/>
      <c r="AB287" s="570"/>
      <c r="AC287" s="570"/>
    </row>
    <row r="288" spans="1:68" ht="14.25" hidden="1" customHeight="1" x14ac:dyDescent="0.25">
      <c r="A288" s="582" t="s">
        <v>103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571"/>
      <c r="AB288" s="571"/>
      <c r="AC288" s="571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7">
        <v>4680115883703</v>
      </c>
      <c r="E289" s="588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72</v>
      </c>
      <c r="Q290" s="598"/>
      <c r="R290" s="598"/>
      <c r="S290" s="598"/>
      <c r="T290" s="598"/>
      <c r="U290" s="598"/>
      <c r="V290" s="599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72</v>
      </c>
      <c r="Q291" s="598"/>
      <c r="R291" s="598"/>
      <c r="S291" s="598"/>
      <c r="T291" s="598"/>
      <c r="U291" s="598"/>
      <c r="V291" s="599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hidden="1" customHeight="1" x14ac:dyDescent="0.25">
      <c r="A292" s="641" t="s">
        <v>459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570"/>
      <c r="AB292" s="570"/>
      <c r="AC292" s="570"/>
    </row>
    <row r="293" spans="1:68" ht="14.25" hidden="1" customHeight="1" x14ac:dyDescent="0.25">
      <c r="A293" s="582" t="s">
        <v>103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571"/>
      <c r="AB293" s="571"/>
      <c r="AC293" s="571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7">
        <v>4680115885615</v>
      </c>
      <c r="E294" s="588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7">
        <v>4680115885554</v>
      </c>
      <c r="E295" s="588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7">
        <v>4680115885554</v>
      </c>
      <c r="E296" s="588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4"/>
      <c r="V296" s="34"/>
      <c r="W296" s="35" t="s">
        <v>70</v>
      </c>
      <c r="X296" s="575">
        <v>604.79999999999995</v>
      </c>
      <c r="Y296" s="576">
        <f t="shared" si="48"/>
        <v>604.80000000000007</v>
      </c>
      <c r="Z296" s="36">
        <f>IFERROR(IF(Y296=0,"",ROUNDUP(Y296/H296,0)*0.01898),"")</f>
        <v>1.06288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629.15999999999985</v>
      </c>
      <c r="BN296" s="64">
        <f t="shared" si="50"/>
        <v>629.16000000000008</v>
      </c>
      <c r="BO296" s="64">
        <f t="shared" si="51"/>
        <v>0.87499999999999989</v>
      </c>
      <c r="BP296" s="64">
        <f t="shared" si="52"/>
        <v>0.875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4"/>
      <c r="V297" s="34"/>
      <c r="W297" s="35" t="s">
        <v>70</v>
      </c>
      <c r="X297" s="575">
        <v>16</v>
      </c>
      <c r="Y297" s="576">
        <f t="shared" si="48"/>
        <v>21.6</v>
      </c>
      <c r="Z297" s="36">
        <f>IFERROR(IF(Y297=0,"",ROUNDUP(Y297/H297,0)*0.01898),"")</f>
        <v>3.7960000000000001E-2</v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16.644444444444442</v>
      </c>
      <c r="BN297" s="64">
        <f t="shared" si="50"/>
        <v>22.47</v>
      </c>
      <c r="BO297" s="64">
        <f t="shared" si="51"/>
        <v>2.3148148148148147E-2</v>
      </c>
      <c r="BP297" s="64">
        <f t="shared" si="52"/>
        <v>3.125E-2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4"/>
      <c r="V299" s="34"/>
      <c r="W299" s="35" t="s">
        <v>70</v>
      </c>
      <c r="X299" s="575">
        <v>80</v>
      </c>
      <c r="Y299" s="576">
        <f t="shared" si="48"/>
        <v>80</v>
      </c>
      <c r="Z299" s="36">
        <f>IFERROR(IF(Y299=0,"",ROUNDUP(Y299/H299,0)*0.00902),"")</f>
        <v>0.1804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84.2</v>
      </c>
      <c r="BN299" s="64">
        <f t="shared" si="50"/>
        <v>84.2</v>
      </c>
      <c r="BO299" s="64">
        <f t="shared" si="51"/>
        <v>0.15151515151515152</v>
      </c>
      <c r="BP299" s="64">
        <f t="shared" si="52"/>
        <v>0.15151515151515152</v>
      </c>
    </row>
    <row r="300" spans="1:68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72</v>
      </c>
      <c r="Q300" s="598"/>
      <c r="R300" s="598"/>
      <c r="S300" s="598"/>
      <c r="T300" s="598"/>
      <c r="U300" s="598"/>
      <c r="V300" s="599"/>
      <c r="W300" s="37" t="s">
        <v>73</v>
      </c>
      <c r="X300" s="577">
        <f>IFERROR(X294/H294,"0")+IFERROR(X295/H295,"0")+IFERROR(X296/H296,"0")+IFERROR(X297/H297,"0")+IFERROR(X298/H298,"0")+IFERROR(X299/H299,"0")</f>
        <v>77.481481481481467</v>
      </c>
      <c r="Y300" s="577">
        <f>IFERROR(Y294/H294,"0")+IFERROR(Y295/H295,"0")+IFERROR(Y296/H296,"0")+IFERROR(Y297/H297,"0")+IFERROR(Y298/H298,"0")+IFERROR(Y299/H299,"0")</f>
        <v>78</v>
      </c>
      <c r="Z300" s="577">
        <f>IFERROR(IF(Z294="",0,Z294),"0")+IFERROR(IF(Z295="",0,Z295),"0")+IFERROR(IF(Z296="",0,Z296),"0")+IFERROR(IF(Z297="",0,Z297),"0")+IFERROR(IF(Z298="",0,Z298),"0")+IFERROR(IF(Z299="",0,Z299),"0")</f>
        <v>1.2812399999999999</v>
      </c>
      <c r="AA300" s="578"/>
      <c r="AB300" s="578"/>
      <c r="AC300" s="578"/>
    </row>
    <row r="301" spans="1:68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72</v>
      </c>
      <c r="Q301" s="598"/>
      <c r="R301" s="598"/>
      <c r="S301" s="598"/>
      <c r="T301" s="598"/>
      <c r="U301" s="598"/>
      <c r="V301" s="599"/>
      <c r="W301" s="37" t="s">
        <v>70</v>
      </c>
      <c r="X301" s="577">
        <f>IFERROR(SUM(X294:X299),"0")</f>
        <v>700.8</v>
      </c>
      <c r="Y301" s="577">
        <f>IFERROR(SUM(Y294:Y299),"0")</f>
        <v>706.40000000000009</v>
      </c>
      <c r="Z301" s="37"/>
      <c r="AA301" s="578"/>
      <c r="AB301" s="578"/>
      <c r="AC301" s="578"/>
    </row>
    <row r="302" spans="1:68" ht="14.25" hidden="1" customHeight="1" x14ac:dyDescent="0.25">
      <c r="A302" s="582" t="s">
        <v>64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571"/>
      <c r="AB302" s="571"/>
      <c r="AC302" s="571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4"/>
      <c r="V303" s="34"/>
      <c r="W303" s="35" t="s">
        <v>70</v>
      </c>
      <c r="X303" s="575">
        <v>150</v>
      </c>
      <c r="Y303" s="576">
        <f t="shared" ref="Y303:Y309" si="53">IFERROR(IF(X303="",0,CEILING((X303/$H303),1)*$H303),"")</f>
        <v>151.20000000000002</v>
      </c>
      <c r="Z303" s="36">
        <f>IFERROR(IF(Y303=0,"",ROUNDUP(Y303/H303,0)*0.00902),"")</f>
        <v>0.32472000000000001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159.64285714285714</v>
      </c>
      <c r="BN303" s="64">
        <f t="shared" ref="BN303:BN309" si="55">IFERROR(Y303*I303/H303,"0")</f>
        <v>160.91999999999999</v>
      </c>
      <c r="BO303" s="64">
        <f t="shared" ref="BO303:BO309" si="56">IFERROR(1/J303*(X303/H303),"0")</f>
        <v>0.27056277056277056</v>
      </c>
      <c r="BP303" s="64">
        <f t="shared" ref="BP303:BP309" si="57">IFERROR(1/J303*(Y303/H303),"0")</f>
        <v>0.27272727272727271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4"/>
      <c r="V304" s="34"/>
      <c r="W304" s="35" t="s">
        <v>70</v>
      </c>
      <c r="X304" s="575">
        <v>50</v>
      </c>
      <c r="Y304" s="576">
        <f t="shared" si="53"/>
        <v>50.400000000000006</v>
      </c>
      <c r="Z304" s="36">
        <f>IFERROR(IF(Y304=0,"",ROUNDUP(Y304/H304,0)*0.00902),"")</f>
        <v>0.10824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53.214285714285715</v>
      </c>
      <c r="BN304" s="64">
        <f t="shared" si="55"/>
        <v>53.64</v>
      </c>
      <c r="BO304" s="64">
        <f t="shared" si="56"/>
        <v>9.0187590187590191E-2</v>
      </c>
      <c r="BP304" s="64">
        <f t="shared" si="57"/>
        <v>9.0909090909090912E-2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4"/>
      <c r="V307" s="34"/>
      <c r="W307" s="35" t="s">
        <v>70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4"/>
      <c r="V309" s="34"/>
      <c r="W309" s="35" t="s">
        <v>70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72</v>
      </c>
      <c r="Q310" s="598"/>
      <c r="R310" s="598"/>
      <c r="S310" s="598"/>
      <c r="T310" s="598"/>
      <c r="U310" s="598"/>
      <c r="V310" s="599"/>
      <c r="W310" s="37" t="s">
        <v>73</v>
      </c>
      <c r="X310" s="577">
        <f>IFERROR(X303/H303,"0")+IFERROR(X304/H304,"0")+IFERROR(X305/H305,"0")+IFERROR(X306/H306,"0")+IFERROR(X307/H307,"0")+IFERROR(X308/H308,"0")+IFERROR(X309/H309,"0")</f>
        <v>47.61904761904762</v>
      </c>
      <c r="Y310" s="577">
        <f>IFERROR(Y303/H303,"0")+IFERROR(Y304/H304,"0")+IFERROR(Y305/H305,"0")+IFERROR(Y306/H306,"0")+IFERROR(Y307/H307,"0")+IFERROR(Y308/H308,"0")+IFERROR(Y309/H309,"0")</f>
        <v>48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0.43296000000000001</v>
      </c>
      <c r="AA310" s="578"/>
      <c r="AB310" s="578"/>
      <c r="AC310" s="578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72</v>
      </c>
      <c r="Q311" s="598"/>
      <c r="R311" s="598"/>
      <c r="S311" s="598"/>
      <c r="T311" s="598"/>
      <c r="U311" s="598"/>
      <c r="V311" s="599"/>
      <c r="W311" s="37" t="s">
        <v>70</v>
      </c>
      <c r="X311" s="577">
        <f>IFERROR(SUM(X303:X309),"0")</f>
        <v>200</v>
      </c>
      <c r="Y311" s="577">
        <f>IFERROR(SUM(Y303:Y309),"0")</f>
        <v>201.60000000000002</v>
      </c>
      <c r="Z311" s="37"/>
      <c r="AA311" s="578"/>
      <c r="AB311" s="578"/>
      <c r="AC311" s="578"/>
    </row>
    <row r="312" spans="1:68" ht="14.25" hidden="1" customHeight="1" x14ac:dyDescent="0.25">
      <c r="A312" s="582" t="s">
        <v>74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571"/>
      <c r="AB312" s="571"/>
      <c r="AC312" s="571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4"/>
      <c r="V313" s="34"/>
      <c r="W313" s="35" t="s">
        <v>70</v>
      </c>
      <c r="X313" s="575">
        <v>2000</v>
      </c>
      <c r="Y313" s="576">
        <f>IFERROR(IF(X313="",0,CEILING((X313/$H313),1)*$H313),"")</f>
        <v>2004.6</v>
      </c>
      <c r="Z313" s="36">
        <f>IFERROR(IF(Y313=0,"",ROUNDUP(Y313/H313,0)*0.01898),"")</f>
        <v>4.8778600000000001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2131.5384615384614</v>
      </c>
      <c r="BN313" s="64">
        <f>IFERROR(Y313*I313/H313,"0")</f>
        <v>2136.4409999999998</v>
      </c>
      <c r="BO313" s="64">
        <f>IFERROR(1/J313*(X313/H313),"0")</f>
        <v>4.0064102564102564</v>
      </c>
      <c r="BP313" s="64">
        <f>IFERROR(1/J313*(Y313/H313),"0")</f>
        <v>4.015625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72</v>
      </c>
      <c r="Q318" s="598"/>
      <c r="R318" s="598"/>
      <c r="S318" s="598"/>
      <c r="T318" s="598"/>
      <c r="U318" s="598"/>
      <c r="V318" s="599"/>
      <c r="W318" s="37" t="s">
        <v>73</v>
      </c>
      <c r="X318" s="577">
        <f>IFERROR(X313/H313,"0")+IFERROR(X314/H314,"0")+IFERROR(X315/H315,"0")+IFERROR(X316/H316,"0")+IFERROR(X317/H317,"0")</f>
        <v>256.41025641025641</v>
      </c>
      <c r="Y318" s="577">
        <f>IFERROR(Y313/H313,"0")+IFERROR(Y314/H314,"0")+IFERROR(Y315/H315,"0")+IFERROR(Y316/H316,"0")+IFERROR(Y317/H317,"0")</f>
        <v>257</v>
      </c>
      <c r="Z318" s="577">
        <f>IFERROR(IF(Z313="",0,Z313),"0")+IFERROR(IF(Z314="",0,Z314),"0")+IFERROR(IF(Z315="",0,Z315),"0")+IFERROR(IF(Z316="",0,Z316),"0")+IFERROR(IF(Z317="",0,Z317),"0")</f>
        <v>4.8778600000000001</v>
      </c>
      <c r="AA318" s="578"/>
      <c r="AB318" s="578"/>
      <c r="AC318" s="578"/>
    </row>
    <row r="319" spans="1:68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72</v>
      </c>
      <c r="Q319" s="598"/>
      <c r="R319" s="598"/>
      <c r="S319" s="598"/>
      <c r="T319" s="598"/>
      <c r="U319" s="598"/>
      <c r="V319" s="599"/>
      <c r="W319" s="37" t="s">
        <v>70</v>
      </c>
      <c r="X319" s="577">
        <f>IFERROR(SUM(X313:X317),"0")</f>
        <v>2000</v>
      </c>
      <c r="Y319" s="577">
        <f>IFERROR(SUM(Y313:Y317),"0")</f>
        <v>2004.6</v>
      </c>
      <c r="Z319" s="37"/>
      <c r="AA319" s="578"/>
      <c r="AB319" s="578"/>
      <c r="AC319" s="578"/>
    </row>
    <row r="320" spans="1:68" ht="14.25" hidden="1" customHeight="1" x14ac:dyDescent="0.25">
      <c r="A320" s="582" t="s">
        <v>174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571"/>
      <c r="AB320" s="571"/>
      <c r="AC320" s="571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72</v>
      </c>
      <c r="Q324" s="598"/>
      <c r="R324" s="598"/>
      <c r="S324" s="598"/>
      <c r="T324" s="598"/>
      <c r="U324" s="598"/>
      <c r="V324" s="599"/>
      <c r="W324" s="37" t="s">
        <v>73</v>
      </c>
      <c r="X324" s="577">
        <f>IFERROR(X321/H321,"0")+IFERROR(X322/H322,"0")+IFERROR(X323/H323,"0")</f>
        <v>0</v>
      </c>
      <c r="Y324" s="577">
        <f>IFERROR(Y321/H321,"0")+IFERROR(Y322/H322,"0")+IFERROR(Y323/H323,"0")</f>
        <v>0</v>
      </c>
      <c r="Z324" s="577">
        <f>IFERROR(IF(Z321="",0,Z321),"0")+IFERROR(IF(Z322="",0,Z322),"0")+IFERROR(IF(Z323="",0,Z323),"0")</f>
        <v>0</v>
      </c>
      <c r="AA324" s="578"/>
      <c r="AB324" s="578"/>
      <c r="AC324" s="578"/>
    </row>
    <row r="325" spans="1:68" hidden="1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72</v>
      </c>
      <c r="Q325" s="598"/>
      <c r="R325" s="598"/>
      <c r="S325" s="598"/>
      <c r="T325" s="598"/>
      <c r="U325" s="598"/>
      <c r="V325" s="599"/>
      <c r="W325" s="37" t="s">
        <v>70</v>
      </c>
      <c r="X325" s="577">
        <f>IFERROR(SUM(X321:X323),"0")</f>
        <v>0</v>
      </c>
      <c r="Y325" s="577">
        <f>IFERROR(SUM(Y321:Y323),"0")</f>
        <v>0</v>
      </c>
      <c r="Z325" s="37"/>
      <c r="AA325" s="578"/>
      <c r="AB325" s="578"/>
      <c r="AC325" s="578"/>
    </row>
    <row r="326" spans="1:68" ht="14.25" hidden="1" customHeight="1" x14ac:dyDescent="0.25">
      <c r="A326" s="582" t="s">
        <v>95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571"/>
      <c r="AB326" s="571"/>
      <c r="AC326" s="571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7" t="s">
        <v>522</v>
      </c>
      <c r="Q327" s="585"/>
      <c r="R327" s="585"/>
      <c r="S327" s="585"/>
      <c r="T327" s="586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5" t="s">
        <v>526</v>
      </c>
      <c r="Q328" s="585"/>
      <c r="R328" s="585"/>
      <c r="S328" s="585"/>
      <c r="T328" s="586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2" t="s">
        <v>530</v>
      </c>
      <c r="Q329" s="585"/>
      <c r="R329" s="585"/>
      <c r="S329" s="585"/>
      <c r="T329" s="586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4"/>
      <c r="V331" s="34"/>
      <c r="W331" s="35" t="s">
        <v>70</v>
      </c>
      <c r="X331" s="575">
        <v>7.65</v>
      </c>
      <c r="Y331" s="576">
        <f>IFERROR(IF(X331="",0,CEILING((X331/$H331),1)*$H331),"")</f>
        <v>7.6499999999999995</v>
      </c>
      <c r="Z331" s="36">
        <f>IFERROR(IF(Y331=0,"",ROUNDUP(Y331/H331,0)*0.00651),"")</f>
        <v>1.9529999999999999E-2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8.64</v>
      </c>
      <c r="BN331" s="64">
        <f>IFERROR(Y331*I331/H331,"0")</f>
        <v>8.6399999999999988</v>
      </c>
      <c r="BO331" s="64">
        <f>IFERROR(1/J331*(X331/H331),"0")</f>
        <v>1.6483516483516487E-2</v>
      </c>
      <c r="BP331" s="64">
        <f>IFERROR(1/J331*(Y331/H331),"0")</f>
        <v>1.6483516483516484E-2</v>
      </c>
    </row>
    <row r="332" spans="1:68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72</v>
      </c>
      <c r="Q332" s="598"/>
      <c r="R332" s="598"/>
      <c r="S332" s="598"/>
      <c r="T332" s="598"/>
      <c r="U332" s="598"/>
      <c r="V332" s="599"/>
      <c r="W332" s="37" t="s">
        <v>73</v>
      </c>
      <c r="X332" s="577">
        <f>IFERROR(X327/H327,"0")+IFERROR(X328/H328,"0")+IFERROR(X329/H329,"0")+IFERROR(X330/H330,"0")+IFERROR(X331/H331,"0")</f>
        <v>3.0000000000000004</v>
      </c>
      <c r="Y332" s="577">
        <f>IFERROR(Y327/H327,"0")+IFERROR(Y328/H328,"0")+IFERROR(Y329/H329,"0")+IFERROR(Y330/H330,"0")+IFERROR(Y331/H331,"0")</f>
        <v>3</v>
      </c>
      <c r="Z332" s="577">
        <f>IFERROR(IF(Z327="",0,Z327),"0")+IFERROR(IF(Z328="",0,Z328),"0")+IFERROR(IF(Z329="",0,Z329),"0")+IFERROR(IF(Z330="",0,Z330),"0")+IFERROR(IF(Z331="",0,Z331),"0")</f>
        <v>1.9529999999999999E-2</v>
      </c>
      <c r="AA332" s="578"/>
      <c r="AB332" s="578"/>
      <c r="AC332" s="578"/>
    </row>
    <row r="333" spans="1:68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72</v>
      </c>
      <c r="Q333" s="598"/>
      <c r="R333" s="598"/>
      <c r="S333" s="598"/>
      <c r="T333" s="598"/>
      <c r="U333" s="598"/>
      <c r="V333" s="599"/>
      <c r="W333" s="37" t="s">
        <v>70</v>
      </c>
      <c r="X333" s="577">
        <f>IFERROR(SUM(X327:X331),"0")</f>
        <v>7.65</v>
      </c>
      <c r="Y333" s="577">
        <f>IFERROR(SUM(Y327:Y331),"0")</f>
        <v>7.6499999999999995</v>
      </c>
      <c r="Z333" s="37"/>
      <c r="AA333" s="578"/>
      <c r="AB333" s="578"/>
      <c r="AC333" s="578"/>
    </row>
    <row r="334" spans="1:68" ht="14.25" hidden="1" customHeight="1" x14ac:dyDescent="0.25">
      <c r="A334" s="582" t="s">
        <v>536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571"/>
      <c r="AB334" s="571"/>
      <c r="AC334" s="571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72</v>
      </c>
      <c r="Q338" s="598"/>
      <c r="R338" s="598"/>
      <c r="S338" s="598"/>
      <c r="T338" s="598"/>
      <c r="U338" s="598"/>
      <c r="V338" s="599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72</v>
      </c>
      <c r="Q339" s="598"/>
      <c r="R339" s="598"/>
      <c r="S339" s="598"/>
      <c r="T339" s="598"/>
      <c r="U339" s="598"/>
      <c r="V339" s="599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hidden="1" customHeight="1" x14ac:dyDescent="0.25">
      <c r="A340" s="641" t="s">
        <v>545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570"/>
      <c r="AB340" s="570"/>
      <c r="AC340" s="570"/>
    </row>
    <row r="341" spans="1:68" ht="14.25" hidden="1" customHeight="1" x14ac:dyDescent="0.25">
      <c r="A341" s="582" t="s">
        <v>74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571"/>
      <c r="AB341" s="571"/>
      <c r="AC341" s="571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4"/>
      <c r="V342" s="34"/>
      <c r="W342" s="35" t="s">
        <v>70</v>
      </c>
      <c r="X342" s="575">
        <v>24.3</v>
      </c>
      <c r="Y342" s="576">
        <f>IFERROR(IF(X342="",0,CEILING((X342/$H342),1)*$H342),"")</f>
        <v>24.299999999999997</v>
      </c>
      <c r="Z342" s="36">
        <f>IFERROR(IF(Y342=0,"",ROUNDUP(Y342/H342,0)*0.01898),"")</f>
        <v>5.6940000000000004E-2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25.856999999999999</v>
      </c>
      <c r="BN342" s="64">
        <f>IFERROR(Y342*I342/H342,"0")</f>
        <v>25.856999999999996</v>
      </c>
      <c r="BO342" s="64">
        <f>IFERROR(1/J342*(X342/H342),"0")</f>
        <v>4.6875E-2</v>
      </c>
      <c r="BP342" s="64">
        <f>IFERROR(1/J342*(Y342/H342),"0")</f>
        <v>4.6875E-2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4"/>
      <c r="V344" s="34"/>
      <c r="W344" s="35" t="s">
        <v>70</v>
      </c>
      <c r="X344" s="575">
        <v>0</v>
      </c>
      <c r="Y344" s="57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72</v>
      </c>
      <c r="Q345" s="598"/>
      <c r="R345" s="598"/>
      <c r="S345" s="598"/>
      <c r="T345" s="598"/>
      <c r="U345" s="598"/>
      <c r="V345" s="599"/>
      <c r="W345" s="37" t="s">
        <v>73</v>
      </c>
      <c r="X345" s="577">
        <f>IFERROR(X342/H342,"0")+IFERROR(X343/H343,"0")+IFERROR(X344/H344,"0")</f>
        <v>3</v>
      </c>
      <c r="Y345" s="577">
        <f>IFERROR(Y342/H342,"0")+IFERROR(Y343/H343,"0")+IFERROR(Y344/H344,"0")</f>
        <v>3</v>
      </c>
      <c r="Z345" s="577">
        <f>IFERROR(IF(Z342="",0,Z342),"0")+IFERROR(IF(Z343="",0,Z343),"0")+IFERROR(IF(Z344="",0,Z344),"0")</f>
        <v>5.6940000000000004E-2</v>
      </c>
      <c r="AA345" s="578"/>
      <c r="AB345" s="578"/>
      <c r="AC345" s="578"/>
    </row>
    <row r="346" spans="1:68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72</v>
      </c>
      <c r="Q346" s="598"/>
      <c r="R346" s="598"/>
      <c r="S346" s="598"/>
      <c r="T346" s="598"/>
      <c r="U346" s="598"/>
      <c r="V346" s="599"/>
      <c r="W346" s="37" t="s">
        <v>70</v>
      </c>
      <c r="X346" s="577">
        <f>IFERROR(SUM(X342:X344),"0")</f>
        <v>24.3</v>
      </c>
      <c r="Y346" s="577">
        <f>IFERROR(SUM(Y342:Y344),"0")</f>
        <v>24.299999999999997</v>
      </c>
      <c r="Z346" s="37"/>
      <c r="AA346" s="578"/>
      <c r="AB346" s="578"/>
      <c r="AC346" s="578"/>
    </row>
    <row r="347" spans="1:68" ht="27.75" hidden="1" customHeight="1" x14ac:dyDescent="0.2">
      <c r="A347" s="624" t="s">
        <v>555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48"/>
      <c r="AB347" s="48"/>
      <c r="AC347" s="48"/>
    </row>
    <row r="348" spans="1:68" ht="16.5" hidden="1" customHeight="1" x14ac:dyDescent="0.25">
      <c r="A348" s="641" t="s">
        <v>556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570"/>
      <c r="AB348" s="570"/>
      <c r="AC348" s="570"/>
    </row>
    <row r="349" spans="1:68" ht="14.25" hidden="1" customHeight="1" x14ac:dyDescent="0.25">
      <c r="A349" s="582" t="s">
        <v>103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4"/>
      <c r="V350" s="34"/>
      <c r="W350" s="35" t="s">
        <v>70</v>
      </c>
      <c r="X350" s="575">
        <v>150</v>
      </c>
      <c r="Y350" s="576">
        <f t="shared" ref="Y350:Y356" si="58">IFERROR(IF(X350="",0,CEILING((X350/$H350),1)*$H350),"")</f>
        <v>150</v>
      </c>
      <c r="Z350" s="36">
        <f>IFERROR(IF(Y350=0,"",ROUNDUP(Y350/H350,0)*0.02175),"")</f>
        <v>0.21749999999999997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154.80000000000001</v>
      </c>
      <c r="BN350" s="64">
        <f t="shared" ref="BN350:BN356" si="60">IFERROR(Y350*I350/H350,"0")</f>
        <v>154.80000000000001</v>
      </c>
      <c r="BO350" s="64">
        <f t="shared" ref="BO350:BO356" si="61">IFERROR(1/J350*(X350/H350),"0")</f>
        <v>0.20833333333333331</v>
      </c>
      <c r="BP350" s="64">
        <f t="shared" ref="BP350:BP356" si="62">IFERROR(1/J350*(Y350/H350),"0")</f>
        <v>0.20833333333333331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4"/>
      <c r="V351" s="34"/>
      <c r="W351" s="35" t="s">
        <v>70</v>
      </c>
      <c r="X351" s="575">
        <v>100</v>
      </c>
      <c r="Y351" s="576">
        <f t="shared" si="58"/>
        <v>105</v>
      </c>
      <c r="Z351" s="36">
        <f>IFERROR(IF(Y351=0,"",ROUNDUP(Y351/H351,0)*0.02175),"")</f>
        <v>0.15225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103.2</v>
      </c>
      <c r="BN351" s="64">
        <f t="shared" si="60"/>
        <v>108.36</v>
      </c>
      <c r="BO351" s="64">
        <f t="shared" si="61"/>
        <v>0.1388888888888889</v>
      </c>
      <c r="BP351" s="64">
        <f t="shared" si="62"/>
        <v>0.14583333333333331</v>
      </c>
    </row>
    <row r="352" spans="1:68" ht="27" hidden="1" customHeight="1" x14ac:dyDescent="0.25">
      <c r="A352" s="54" t="s">
        <v>563</v>
      </c>
      <c r="B352" s="54" t="s">
        <v>564</v>
      </c>
      <c r="C352" s="31">
        <v>4301011832</v>
      </c>
      <c r="D352" s="587">
        <v>4607091383997</v>
      </c>
      <c r="E352" s="588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4"/>
      <c r="V352" s="34"/>
      <c r="W352" s="35" t="s">
        <v>70</v>
      </c>
      <c r="X352" s="575">
        <v>0</v>
      </c>
      <c r="Y352" s="576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7">
        <v>4680115884830</v>
      </c>
      <c r="E353" s="588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4"/>
      <c r="V353" s="34"/>
      <c r="W353" s="35" t="s">
        <v>70</v>
      </c>
      <c r="X353" s="575">
        <v>720</v>
      </c>
      <c r="Y353" s="576">
        <f t="shared" si="58"/>
        <v>720</v>
      </c>
      <c r="Z353" s="36">
        <f>IFERROR(IF(Y353=0,"",ROUNDUP(Y353/H353,0)*0.02175),"")</f>
        <v>1.044</v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743.04000000000008</v>
      </c>
      <c r="BN353" s="64">
        <f t="shared" si="60"/>
        <v>743.04000000000008</v>
      </c>
      <c r="BO353" s="64">
        <f t="shared" si="61"/>
        <v>1</v>
      </c>
      <c r="BP353" s="64">
        <f t="shared" si="62"/>
        <v>1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72</v>
      </c>
      <c r="Q357" s="598"/>
      <c r="R357" s="598"/>
      <c r="S357" s="598"/>
      <c r="T357" s="598"/>
      <c r="U357" s="598"/>
      <c r="V357" s="599"/>
      <c r="W357" s="37" t="s">
        <v>73</v>
      </c>
      <c r="X357" s="577">
        <f>IFERROR(X350/H350,"0")+IFERROR(X351/H351,"0")+IFERROR(X352/H352,"0")+IFERROR(X353/H353,"0")+IFERROR(X354/H354,"0")+IFERROR(X355/H355,"0")+IFERROR(X356/H356,"0")</f>
        <v>64.666666666666671</v>
      </c>
      <c r="Y357" s="577">
        <f>IFERROR(Y350/H350,"0")+IFERROR(Y351/H351,"0")+IFERROR(Y352/H352,"0")+IFERROR(Y353/H353,"0")+IFERROR(Y354/H354,"0")+IFERROR(Y355/H355,"0")+IFERROR(Y356/H356,"0")</f>
        <v>65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1.4137500000000001</v>
      </c>
      <c r="AA357" s="578"/>
      <c r="AB357" s="578"/>
      <c r="AC357" s="578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72</v>
      </c>
      <c r="Q358" s="598"/>
      <c r="R358" s="598"/>
      <c r="S358" s="598"/>
      <c r="T358" s="598"/>
      <c r="U358" s="598"/>
      <c r="V358" s="599"/>
      <c r="W358" s="37" t="s">
        <v>70</v>
      </c>
      <c r="X358" s="577">
        <f>IFERROR(SUM(X350:X356),"0")</f>
        <v>970</v>
      </c>
      <c r="Y358" s="577">
        <f>IFERROR(SUM(Y350:Y356),"0")</f>
        <v>975</v>
      </c>
      <c r="Z358" s="37"/>
      <c r="AA358" s="578"/>
      <c r="AB358" s="578"/>
      <c r="AC358" s="578"/>
    </row>
    <row r="359" spans="1:68" ht="14.25" hidden="1" customHeight="1" x14ac:dyDescent="0.25">
      <c r="A359" s="582" t="s">
        <v>139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4"/>
      <c r="V360" s="34"/>
      <c r="W360" s="35" t="s">
        <v>70</v>
      </c>
      <c r="X360" s="575">
        <v>720</v>
      </c>
      <c r="Y360" s="576">
        <f>IFERROR(IF(X360="",0,CEILING((X360/$H360),1)*$H360),"")</f>
        <v>720</v>
      </c>
      <c r="Z360" s="36">
        <f>IFERROR(IF(Y360=0,"",ROUNDUP(Y360/H360,0)*0.02175),"")</f>
        <v>1.044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743.04000000000008</v>
      </c>
      <c r="BN360" s="64">
        <f>IFERROR(Y360*I360/H360,"0")</f>
        <v>743.04000000000008</v>
      </c>
      <c r="BO360" s="64">
        <f>IFERROR(1/J360*(X360/H360),"0")</f>
        <v>1</v>
      </c>
      <c r="BP360" s="64">
        <f>IFERROR(1/J360*(Y360/H360),"0")</f>
        <v>1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4"/>
      <c r="V361" s="34"/>
      <c r="W361" s="35" t="s">
        <v>70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72</v>
      </c>
      <c r="Q362" s="598"/>
      <c r="R362" s="598"/>
      <c r="S362" s="598"/>
      <c r="T362" s="598"/>
      <c r="U362" s="598"/>
      <c r="V362" s="599"/>
      <c r="W362" s="37" t="s">
        <v>73</v>
      </c>
      <c r="X362" s="577">
        <f>IFERROR(X360/H360,"0")+IFERROR(X361/H361,"0")</f>
        <v>48</v>
      </c>
      <c r="Y362" s="577">
        <f>IFERROR(Y360/H360,"0")+IFERROR(Y361/H361,"0")</f>
        <v>48</v>
      </c>
      <c r="Z362" s="577">
        <f>IFERROR(IF(Z360="",0,Z360),"0")+IFERROR(IF(Z361="",0,Z361),"0")</f>
        <v>1.044</v>
      </c>
      <c r="AA362" s="578"/>
      <c r="AB362" s="578"/>
      <c r="AC362" s="578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72</v>
      </c>
      <c r="Q363" s="598"/>
      <c r="R363" s="598"/>
      <c r="S363" s="598"/>
      <c r="T363" s="598"/>
      <c r="U363" s="598"/>
      <c r="V363" s="599"/>
      <c r="W363" s="37" t="s">
        <v>70</v>
      </c>
      <c r="X363" s="577">
        <f>IFERROR(SUM(X360:X361),"0")</f>
        <v>720</v>
      </c>
      <c r="Y363" s="577">
        <f>IFERROR(SUM(Y360:Y361),"0")</f>
        <v>720</v>
      </c>
      <c r="Z363" s="37"/>
      <c r="AA363" s="578"/>
      <c r="AB363" s="578"/>
      <c r="AC363" s="578"/>
    </row>
    <row r="364" spans="1:68" ht="14.25" hidden="1" customHeight="1" x14ac:dyDescent="0.25">
      <c r="A364" s="582" t="s">
        <v>74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571"/>
      <c r="AB364" s="571"/>
      <c r="AC364" s="571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4"/>
      <c r="V366" s="34"/>
      <c r="W366" s="35" t="s">
        <v>70</v>
      </c>
      <c r="X366" s="575">
        <v>30</v>
      </c>
      <c r="Y366" s="576">
        <f>IFERROR(IF(X366="",0,CEILING((X366/$H366),1)*$H366),"")</f>
        <v>36</v>
      </c>
      <c r="Z366" s="36">
        <f>IFERROR(IF(Y366=0,"",ROUNDUP(Y366/H366,0)*0.01898),"")</f>
        <v>7.5920000000000001E-2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31.73</v>
      </c>
      <c r="BN366" s="64">
        <f>IFERROR(Y366*I366/H366,"0")</f>
        <v>38.076000000000001</v>
      </c>
      <c r="BO366" s="64">
        <f>IFERROR(1/J366*(X366/H366),"0")</f>
        <v>5.2083333333333336E-2</v>
      </c>
      <c r="BP366" s="64">
        <f>IFERROR(1/J366*(Y366/H366),"0")</f>
        <v>6.25E-2</v>
      </c>
    </row>
    <row r="367" spans="1:68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72</v>
      </c>
      <c r="Q367" s="598"/>
      <c r="R367" s="598"/>
      <c r="S367" s="598"/>
      <c r="T367" s="598"/>
      <c r="U367" s="598"/>
      <c r="V367" s="599"/>
      <c r="W367" s="37" t="s">
        <v>73</v>
      </c>
      <c r="X367" s="577">
        <f>IFERROR(X365/H365,"0")+IFERROR(X366/H366,"0")</f>
        <v>3.3333333333333335</v>
      </c>
      <c r="Y367" s="577">
        <f>IFERROR(Y365/H365,"0")+IFERROR(Y366/H366,"0")</f>
        <v>4</v>
      </c>
      <c r="Z367" s="577">
        <f>IFERROR(IF(Z365="",0,Z365),"0")+IFERROR(IF(Z366="",0,Z366),"0")</f>
        <v>7.5920000000000001E-2</v>
      </c>
      <c r="AA367" s="578"/>
      <c r="AB367" s="578"/>
      <c r="AC367" s="578"/>
    </row>
    <row r="368" spans="1:68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72</v>
      </c>
      <c r="Q368" s="598"/>
      <c r="R368" s="598"/>
      <c r="S368" s="598"/>
      <c r="T368" s="598"/>
      <c r="U368" s="598"/>
      <c r="V368" s="599"/>
      <c r="W368" s="37" t="s">
        <v>70</v>
      </c>
      <c r="X368" s="577">
        <f>IFERROR(SUM(X365:X366),"0")</f>
        <v>30</v>
      </c>
      <c r="Y368" s="577">
        <f>IFERROR(SUM(Y365:Y366),"0")</f>
        <v>36</v>
      </c>
      <c r="Z368" s="37"/>
      <c r="AA368" s="578"/>
      <c r="AB368" s="578"/>
      <c r="AC368" s="578"/>
    </row>
    <row r="369" spans="1:68" ht="14.25" hidden="1" customHeight="1" x14ac:dyDescent="0.25">
      <c r="A369" s="582" t="s">
        <v>174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571"/>
      <c r="AB369" s="571"/>
      <c r="AC369" s="571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72</v>
      </c>
      <c r="Q371" s="598"/>
      <c r="R371" s="598"/>
      <c r="S371" s="598"/>
      <c r="T371" s="598"/>
      <c r="U371" s="598"/>
      <c r="V371" s="599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72</v>
      </c>
      <c r="Q372" s="598"/>
      <c r="R372" s="598"/>
      <c r="S372" s="598"/>
      <c r="T372" s="598"/>
      <c r="U372" s="598"/>
      <c r="V372" s="599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hidden="1" customHeight="1" x14ac:dyDescent="0.25">
      <c r="A373" s="641" t="s">
        <v>590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570"/>
      <c r="AB373" s="570"/>
      <c r="AC373" s="570"/>
    </row>
    <row r="374" spans="1:68" ht="14.25" hidden="1" customHeight="1" x14ac:dyDescent="0.25">
      <c r="A374" s="582" t="s">
        <v>103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571"/>
      <c r="AB374" s="571"/>
      <c r="AC374" s="571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72</v>
      </c>
      <c r="Q379" s="598"/>
      <c r="R379" s="598"/>
      <c r="S379" s="598"/>
      <c r="T379" s="598"/>
      <c r="U379" s="598"/>
      <c r="V379" s="599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72</v>
      </c>
      <c r="Q380" s="598"/>
      <c r="R380" s="598"/>
      <c r="S380" s="598"/>
      <c r="T380" s="598"/>
      <c r="U380" s="598"/>
      <c r="V380" s="599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hidden="1" customHeight="1" x14ac:dyDescent="0.25">
      <c r="A381" s="582" t="s">
        <v>64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571"/>
      <c r="AB381" s="571"/>
      <c r="AC381" s="571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72</v>
      </c>
      <c r="Q383" s="598"/>
      <c r="R383" s="598"/>
      <c r="S383" s="598"/>
      <c r="T383" s="598"/>
      <c r="U383" s="598"/>
      <c r="V383" s="599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72</v>
      </c>
      <c r="Q384" s="598"/>
      <c r="R384" s="598"/>
      <c r="S384" s="598"/>
      <c r="T384" s="598"/>
      <c r="U384" s="598"/>
      <c r="V384" s="599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hidden="1" customHeight="1" x14ac:dyDescent="0.25">
      <c r="A385" s="582" t="s">
        <v>74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571"/>
      <c r="AB385" s="571"/>
      <c r="AC385" s="571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72</v>
      </c>
      <c r="Q388" s="598"/>
      <c r="R388" s="598"/>
      <c r="S388" s="598"/>
      <c r="T388" s="598"/>
      <c r="U388" s="598"/>
      <c r="V388" s="599"/>
      <c r="W388" s="37" t="s">
        <v>73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hidden="1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72</v>
      </c>
      <c r="Q389" s="598"/>
      <c r="R389" s="598"/>
      <c r="S389" s="598"/>
      <c r="T389" s="598"/>
      <c r="U389" s="598"/>
      <c r="V389" s="599"/>
      <c r="W389" s="37" t="s">
        <v>70</v>
      </c>
      <c r="X389" s="577">
        <f>IFERROR(SUM(X386:X387),"0")</f>
        <v>0</v>
      </c>
      <c r="Y389" s="577">
        <f>IFERROR(SUM(Y386:Y387),"0")</f>
        <v>0</v>
      </c>
      <c r="Z389" s="37"/>
      <c r="AA389" s="578"/>
      <c r="AB389" s="578"/>
      <c r="AC389" s="578"/>
    </row>
    <row r="390" spans="1:68" ht="14.25" hidden="1" customHeight="1" x14ac:dyDescent="0.25">
      <c r="A390" s="582" t="s">
        <v>174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571"/>
      <c r="AB390" s="571"/>
      <c r="AC390" s="571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72</v>
      </c>
      <c r="Q392" s="598"/>
      <c r="R392" s="598"/>
      <c r="S392" s="598"/>
      <c r="T392" s="598"/>
      <c r="U392" s="598"/>
      <c r="V392" s="599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72</v>
      </c>
      <c r="Q393" s="598"/>
      <c r="R393" s="598"/>
      <c r="S393" s="598"/>
      <c r="T393" s="598"/>
      <c r="U393" s="598"/>
      <c r="V393" s="599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hidden="1" customHeight="1" x14ac:dyDescent="0.2">
      <c r="A394" s="624" t="s">
        <v>612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48"/>
      <c r="AB394" s="48"/>
      <c r="AC394" s="48"/>
    </row>
    <row r="395" spans="1:68" ht="16.5" hidden="1" customHeight="1" x14ac:dyDescent="0.25">
      <c r="A395" s="641" t="s">
        <v>613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570"/>
      <c r="AB395" s="570"/>
      <c r="AC395" s="570"/>
    </row>
    <row r="396" spans="1:68" ht="14.25" hidden="1" customHeight="1" x14ac:dyDescent="0.25">
      <c r="A396" s="582" t="s">
        <v>64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571"/>
      <c r="AB396" s="571"/>
      <c r="AC396" s="571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7">
        <v>4680115886117</v>
      </c>
      <c r="E398" s="588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7">
        <v>4680115886117</v>
      </c>
      <c r="E399" s="588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4"/>
      <c r="V402" s="34"/>
      <c r="W402" s="35" t="s">
        <v>70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4"/>
      <c r="V403" s="34"/>
      <c r="W403" s="35" t="s">
        <v>70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4"/>
      <c r="V405" s="34"/>
      <c r="W405" s="35" t="s">
        <v>70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72</v>
      </c>
      <c r="Q407" s="598"/>
      <c r="R407" s="598"/>
      <c r="S407" s="598"/>
      <c r="T407" s="598"/>
      <c r="U407" s="598"/>
      <c r="V407" s="599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78"/>
      <c r="AB407" s="578"/>
      <c r="AC407" s="578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72</v>
      </c>
      <c r="Q408" s="598"/>
      <c r="R408" s="598"/>
      <c r="S408" s="598"/>
      <c r="T408" s="598"/>
      <c r="U408" s="598"/>
      <c r="V408" s="599"/>
      <c r="W408" s="37" t="s">
        <v>70</v>
      </c>
      <c r="X408" s="577">
        <f>IFERROR(SUM(X397:X406),"0")</f>
        <v>0</v>
      </c>
      <c r="Y408" s="577">
        <f>IFERROR(SUM(Y397:Y406),"0")</f>
        <v>0</v>
      </c>
      <c r="Z408" s="37"/>
      <c r="AA408" s="578"/>
      <c r="AB408" s="578"/>
      <c r="AC408" s="578"/>
    </row>
    <row r="409" spans="1:68" ht="14.25" hidden="1" customHeight="1" x14ac:dyDescent="0.25">
      <c r="A409" s="582" t="s">
        <v>74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571"/>
      <c r="AB409" s="571"/>
      <c r="AC409" s="571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72</v>
      </c>
      <c r="Q412" s="598"/>
      <c r="R412" s="598"/>
      <c r="S412" s="598"/>
      <c r="T412" s="598"/>
      <c r="U412" s="598"/>
      <c r="V412" s="599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72</v>
      </c>
      <c r="Q413" s="598"/>
      <c r="R413" s="598"/>
      <c r="S413" s="598"/>
      <c r="T413" s="598"/>
      <c r="U413" s="598"/>
      <c r="V413" s="599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hidden="1" customHeight="1" x14ac:dyDescent="0.25">
      <c r="A414" s="641" t="s">
        <v>645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570"/>
      <c r="AB414" s="570"/>
      <c r="AC414" s="570"/>
    </row>
    <row r="415" spans="1:68" ht="14.25" hidden="1" customHeight="1" x14ac:dyDescent="0.25">
      <c r="A415" s="582" t="s">
        <v>139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571"/>
      <c r="AB415" s="571"/>
      <c r="AC415" s="571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72</v>
      </c>
      <c r="Q418" s="598"/>
      <c r="R418" s="598"/>
      <c r="S418" s="598"/>
      <c r="T418" s="598"/>
      <c r="U418" s="598"/>
      <c r="V418" s="599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72</v>
      </c>
      <c r="Q419" s="598"/>
      <c r="R419" s="598"/>
      <c r="S419" s="598"/>
      <c r="T419" s="598"/>
      <c r="U419" s="598"/>
      <c r="V419" s="599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hidden="1" customHeight="1" x14ac:dyDescent="0.25">
      <c r="A420" s="582" t="s">
        <v>64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571"/>
      <c r="AB420" s="571"/>
      <c r="AC420" s="571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72</v>
      </c>
      <c r="Q425" s="598"/>
      <c r="R425" s="598"/>
      <c r="S425" s="598"/>
      <c r="T425" s="598"/>
      <c r="U425" s="598"/>
      <c r="V425" s="599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72</v>
      </c>
      <c r="Q426" s="598"/>
      <c r="R426" s="598"/>
      <c r="S426" s="598"/>
      <c r="T426" s="598"/>
      <c r="U426" s="598"/>
      <c r="V426" s="599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hidden="1" customHeight="1" x14ac:dyDescent="0.25">
      <c r="A427" s="641" t="s">
        <v>663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570"/>
      <c r="AB427" s="570"/>
      <c r="AC427" s="570"/>
    </row>
    <row r="428" spans="1:68" ht="14.25" hidden="1" customHeight="1" x14ac:dyDescent="0.25">
      <c r="A428" s="582" t="s">
        <v>64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571"/>
      <c r="AB428" s="571"/>
      <c r="AC428" s="571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72</v>
      </c>
      <c r="Q430" s="598"/>
      <c r="R430" s="598"/>
      <c r="S430" s="598"/>
      <c r="T430" s="598"/>
      <c r="U430" s="598"/>
      <c r="V430" s="599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72</v>
      </c>
      <c r="Q431" s="598"/>
      <c r="R431" s="598"/>
      <c r="S431" s="598"/>
      <c r="T431" s="598"/>
      <c r="U431" s="598"/>
      <c r="V431" s="599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hidden="1" customHeight="1" x14ac:dyDescent="0.25">
      <c r="A432" s="641" t="s">
        <v>667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570"/>
      <c r="AB432" s="570"/>
      <c r="AC432" s="570"/>
    </row>
    <row r="433" spans="1:68" ht="14.25" hidden="1" customHeight="1" x14ac:dyDescent="0.25">
      <c r="A433" s="582" t="s">
        <v>64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571"/>
      <c r="AB433" s="571"/>
      <c r="AC433" s="571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72</v>
      </c>
      <c r="Q435" s="598"/>
      <c r="R435" s="598"/>
      <c r="S435" s="598"/>
      <c r="T435" s="598"/>
      <c r="U435" s="598"/>
      <c r="V435" s="599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72</v>
      </c>
      <c r="Q436" s="598"/>
      <c r="R436" s="598"/>
      <c r="S436" s="598"/>
      <c r="T436" s="598"/>
      <c r="U436" s="598"/>
      <c r="V436" s="599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hidden="1" customHeight="1" x14ac:dyDescent="0.2">
      <c r="A437" s="624" t="s">
        <v>671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48"/>
      <c r="AB437" s="48"/>
      <c r="AC437" s="48"/>
    </row>
    <row r="438" spans="1:68" ht="16.5" hidden="1" customHeight="1" x14ac:dyDescent="0.25">
      <c r="A438" s="641" t="s">
        <v>671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570"/>
      <c r="AB438" s="570"/>
      <c r="AC438" s="570"/>
    </row>
    <row r="439" spans="1:68" ht="14.25" hidden="1" customHeight="1" x14ac:dyDescent="0.25">
      <c r="A439" s="582" t="s">
        <v>103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571"/>
      <c r="AB439" s="571"/>
      <c r="AC439" s="571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4"/>
      <c r="V440" s="34"/>
      <c r="W440" s="35" t="s">
        <v>70</v>
      </c>
      <c r="X440" s="575">
        <v>150</v>
      </c>
      <c r="Y440" s="576">
        <f t="shared" ref="Y440:Y452" si="69">IFERROR(IF(X440="",0,CEILING((X440/$H440),1)*$H440),"")</f>
        <v>153.12</v>
      </c>
      <c r="Z440" s="36">
        <f t="shared" ref="Z440:Z445" si="70">IFERROR(IF(Y440=0,"",ROUNDUP(Y440/H440,0)*0.01196),"")</f>
        <v>0.34683999999999998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160.22727272727272</v>
      </c>
      <c r="BN440" s="64">
        <f t="shared" ref="BN440:BN452" si="72">IFERROR(Y440*I440/H440,"0")</f>
        <v>163.56</v>
      </c>
      <c r="BO440" s="64">
        <f t="shared" ref="BO440:BO452" si="73">IFERROR(1/J440*(X440/H440),"0")</f>
        <v>0.27316433566433568</v>
      </c>
      <c r="BP440" s="64">
        <f t="shared" ref="BP440:BP452" si="74">IFERROR(1/J440*(Y440/H440),"0")</f>
        <v>0.27884615384615385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4"/>
      <c r="V442" s="34"/>
      <c r="W442" s="35" t="s">
        <v>70</v>
      </c>
      <c r="X442" s="575">
        <v>0</v>
      </c>
      <c r="Y442" s="576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4301011774</v>
      </c>
      <c r="D443" s="587">
        <v>4680115884502</v>
      </c>
      <c r="E443" s="588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7">
        <v>4607091389104</v>
      </c>
      <c r="E444" s="588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4"/>
      <c r="V444" s="34"/>
      <c r="W444" s="35" t="s">
        <v>70</v>
      </c>
      <c r="X444" s="575">
        <v>100</v>
      </c>
      <c r="Y444" s="576">
        <f t="shared" si="69"/>
        <v>100.32000000000001</v>
      </c>
      <c r="Z444" s="36">
        <f t="shared" si="70"/>
        <v>0.22724</v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106.81818181818181</v>
      </c>
      <c r="BN444" s="64">
        <f t="shared" si="72"/>
        <v>107.16</v>
      </c>
      <c r="BO444" s="64">
        <f t="shared" si="73"/>
        <v>0.18210955710955709</v>
      </c>
      <c r="BP444" s="64">
        <f t="shared" si="74"/>
        <v>0.18269230769230771</v>
      </c>
    </row>
    <row r="445" spans="1:68" ht="16.5" hidden="1" customHeight="1" x14ac:dyDescent="0.25">
      <c r="A445" s="54" t="s">
        <v>687</v>
      </c>
      <c r="B445" s="54" t="s">
        <v>688</v>
      </c>
      <c r="C445" s="31">
        <v>4301011799</v>
      </c>
      <c r="D445" s="587">
        <v>4680115884519</v>
      </c>
      <c r="E445" s="588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690</v>
      </c>
      <c r="B446" s="54" t="s">
        <v>691</v>
      </c>
      <c r="C446" s="31">
        <v>4301012125</v>
      </c>
      <c r="D446" s="587">
        <v>4680115886391</v>
      </c>
      <c r="E446" s="588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692</v>
      </c>
      <c r="B447" s="54" t="s">
        <v>693</v>
      </c>
      <c r="C447" s="31">
        <v>4301011778</v>
      </c>
      <c r="D447" s="587">
        <v>4680115880603</v>
      </c>
      <c r="E447" s="588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694</v>
      </c>
      <c r="C448" s="31">
        <v>4301012035</v>
      </c>
      <c r="D448" s="587">
        <v>4680115880603</v>
      </c>
      <c r="E448" s="588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7">
        <v>4680115882782</v>
      </c>
      <c r="E449" s="588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7">
        <v>4680115885479</v>
      </c>
      <c r="E450" s="588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4301011784</v>
      </c>
      <c r="D451" s="587">
        <v>4607091389982</v>
      </c>
      <c r="E451" s="588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4301012034</v>
      </c>
      <c r="D452" s="587">
        <v>4607091389982</v>
      </c>
      <c r="E452" s="588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72</v>
      </c>
      <c r="Q453" s="598"/>
      <c r="R453" s="598"/>
      <c r="S453" s="598"/>
      <c r="T453" s="598"/>
      <c r="U453" s="598"/>
      <c r="V453" s="599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47.348484848484844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48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0.57407999999999992</v>
      </c>
      <c r="AA453" s="578"/>
      <c r="AB453" s="578"/>
      <c r="AC453" s="578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72</v>
      </c>
      <c r="Q454" s="598"/>
      <c r="R454" s="598"/>
      <c r="S454" s="598"/>
      <c r="T454" s="598"/>
      <c r="U454" s="598"/>
      <c r="V454" s="599"/>
      <c r="W454" s="37" t="s">
        <v>70</v>
      </c>
      <c r="X454" s="577">
        <f>IFERROR(SUM(X440:X452),"0")</f>
        <v>250</v>
      </c>
      <c r="Y454" s="577">
        <f>IFERROR(SUM(Y440:Y452),"0")</f>
        <v>253.44</v>
      </c>
      <c r="Z454" s="37"/>
      <c r="AA454" s="578"/>
      <c r="AB454" s="578"/>
      <c r="AC454" s="578"/>
    </row>
    <row r="455" spans="1:68" ht="14.25" hidden="1" customHeight="1" x14ac:dyDescent="0.25">
      <c r="A455" s="582" t="s">
        <v>139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7">
        <v>4607091388930</v>
      </c>
      <c r="E456" s="588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4"/>
      <c r="V456" s="34"/>
      <c r="W456" s="35" t="s">
        <v>70</v>
      </c>
      <c r="X456" s="575">
        <v>200</v>
      </c>
      <c r="Y456" s="576">
        <f>IFERROR(IF(X456="",0,CEILING((X456/$H456),1)*$H456),"")</f>
        <v>200.64000000000001</v>
      </c>
      <c r="Z456" s="36">
        <f>IFERROR(IF(Y456=0,"",ROUNDUP(Y456/H456,0)*0.01196),"")</f>
        <v>0.45448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213.63636363636363</v>
      </c>
      <c r="BN456" s="64">
        <f>IFERROR(Y456*I456/H456,"0")</f>
        <v>214.32</v>
      </c>
      <c r="BO456" s="64">
        <f>IFERROR(1/J456*(X456/H456),"0")</f>
        <v>0.36421911421911418</v>
      </c>
      <c r="BP456" s="64">
        <f>IFERROR(1/J456*(Y456/H456),"0")</f>
        <v>0.36538461538461542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7">
        <v>4680115886407</v>
      </c>
      <c r="E457" s="588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7">
        <v>4680115880054</v>
      </c>
      <c r="E458" s="588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72</v>
      </c>
      <c r="Q459" s="598"/>
      <c r="R459" s="598"/>
      <c r="S459" s="598"/>
      <c r="T459" s="598"/>
      <c r="U459" s="598"/>
      <c r="V459" s="599"/>
      <c r="W459" s="37" t="s">
        <v>73</v>
      </c>
      <c r="X459" s="577">
        <f>IFERROR(X456/H456,"0")+IFERROR(X457/H457,"0")+IFERROR(X458/H458,"0")</f>
        <v>37.878787878787875</v>
      </c>
      <c r="Y459" s="577">
        <f>IFERROR(Y456/H456,"0")+IFERROR(Y457/H457,"0")+IFERROR(Y458/H458,"0")</f>
        <v>38</v>
      </c>
      <c r="Z459" s="577">
        <f>IFERROR(IF(Z456="",0,Z456),"0")+IFERROR(IF(Z457="",0,Z457),"0")+IFERROR(IF(Z458="",0,Z458),"0")</f>
        <v>0.45448</v>
      </c>
      <c r="AA459" s="578"/>
      <c r="AB459" s="578"/>
      <c r="AC459" s="578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72</v>
      </c>
      <c r="Q460" s="598"/>
      <c r="R460" s="598"/>
      <c r="S460" s="598"/>
      <c r="T460" s="598"/>
      <c r="U460" s="598"/>
      <c r="V460" s="599"/>
      <c r="W460" s="37" t="s">
        <v>70</v>
      </c>
      <c r="X460" s="577">
        <f>IFERROR(SUM(X456:X458),"0")</f>
        <v>200</v>
      </c>
      <c r="Y460" s="577">
        <f>IFERROR(SUM(Y456:Y458),"0")</f>
        <v>200.64000000000001</v>
      </c>
      <c r="Z460" s="37"/>
      <c r="AA460" s="578"/>
      <c r="AB460" s="578"/>
      <c r="AC460" s="578"/>
    </row>
    <row r="461" spans="1:68" ht="14.25" hidden="1" customHeight="1" x14ac:dyDescent="0.25">
      <c r="A461" s="582" t="s">
        <v>64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571"/>
      <c r="AB461" s="571"/>
      <c r="AC461" s="571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7">
        <v>4680115883116</v>
      </c>
      <c r="E462" s="588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4"/>
      <c r="V462" s="34"/>
      <c r="W462" s="35" t="s">
        <v>70</v>
      </c>
      <c r="X462" s="575">
        <v>30</v>
      </c>
      <c r="Y462" s="576">
        <f t="shared" ref="Y462:Y468" si="75">IFERROR(IF(X462="",0,CEILING((X462/$H462),1)*$H462),"")</f>
        <v>31.68</v>
      </c>
      <c r="Z462" s="36">
        <f>IFERROR(IF(Y462=0,"",ROUNDUP(Y462/H462,0)*0.01196),"")</f>
        <v>7.1760000000000004E-2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32.04545454545454</v>
      </c>
      <c r="BN462" s="64">
        <f t="shared" ref="BN462:BN468" si="77">IFERROR(Y462*I462/H462,"0")</f>
        <v>33.839999999999996</v>
      </c>
      <c r="BO462" s="64">
        <f t="shared" ref="BO462:BO468" si="78">IFERROR(1/J462*(X462/H462),"0")</f>
        <v>5.4632867132867136E-2</v>
      </c>
      <c r="BP462" s="64">
        <f t="shared" ref="BP462:BP468" si="79">IFERROR(1/J462*(Y462/H462),"0")</f>
        <v>5.7692307692307696E-2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7">
        <v>4680115883093</v>
      </c>
      <c r="E463" s="588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4"/>
      <c r="V463" s="34"/>
      <c r="W463" s="35" t="s">
        <v>70</v>
      </c>
      <c r="X463" s="575">
        <v>30</v>
      </c>
      <c r="Y463" s="576">
        <f t="shared" si="75"/>
        <v>31.68</v>
      </c>
      <c r="Z463" s="36">
        <f>IFERROR(IF(Y463=0,"",ROUNDUP(Y463/H463,0)*0.01196),"")</f>
        <v>7.1760000000000004E-2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32.04545454545454</v>
      </c>
      <c r="BN463" s="64">
        <f t="shared" si="77"/>
        <v>33.839999999999996</v>
      </c>
      <c r="BO463" s="64">
        <f t="shared" si="78"/>
        <v>5.4632867132867136E-2</v>
      </c>
      <c r="BP463" s="64">
        <f t="shared" si="79"/>
        <v>5.7692307692307696E-2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7">
        <v>4680115883109</v>
      </c>
      <c r="E464" s="588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4"/>
      <c r="V464" s="34"/>
      <c r="W464" s="35" t="s">
        <v>70</v>
      </c>
      <c r="X464" s="575">
        <v>50</v>
      </c>
      <c r="Y464" s="576">
        <f t="shared" si="75"/>
        <v>52.800000000000004</v>
      </c>
      <c r="Z464" s="36">
        <f>IFERROR(IF(Y464=0,"",ROUNDUP(Y464/H464,0)*0.01196),"")</f>
        <v>0.1196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53.409090909090907</v>
      </c>
      <c r="BN464" s="64">
        <f t="shared" si="77"/>
        <v>56.400000000000006</v>
      </c>
      <c r="BO464" s="64">
        <f t="shared" si="78"/>
        <v>9.1054778554778545E-2</v>
      </c>
      <c r="BP464" s="64">
        <f t="shared" si="79"/>
        <v>9.6153846153846159E-2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7">
        <v>4680115882072</v>
      </c>
      <c r="E465" s="588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7">
        <v>4680115882072</v>
      </c>
      <c r="E466" s="588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7">
        <v>4680115882102</v>
      </c>
      <c r="E467" s="588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7">
        <v>4680115882096</v>
      </c>
      <c r="E468" s="588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72</v>
      </c>
      <c r="Q469" s="598"/>
      <c r="R469" s="598"/>
      <c r="S469" s="598"/>
      <c r="T469" s="598"/>
      <c r="U469" s="598"/>
      <c r="V469" s="599"/>
      <c r="W469" s="37" t="s">
        <v>73</v>
      </c>
      <c r="X469" s="577">
        <f>IFERROR(X462/H462,"0")+IFERROR(X463/H463,"0")+IFERROR(X464/H464,"0")+IFERROR(X465/H465,"0")+IFERROR(X466/H466,"0")+IFERROR(X467/H467,"0")+IFERROR(X468/H468,"0")</f>
        <v>20.833333333333332</v>
      </c>
      <c r="Y469" s="577">
        <f>IFERROR(Y462/H462,"0")+IFERROR(Y463/H463,"0")+IFERROR(Y464/H464,"0")+IFERROR(Y465/H465,"0")+IFERROR(Y466/H466,"0")+IFERROR(Y467/H467,"0")+IFERROR(Y468/H468,"0")</f>
        <v>22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0.26312000000000002</v>
      </c>
      <c r="AA469" s="578"/>
      <c r="AB469" s="578"/>
      <c r="AC469" s="578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72</v>
      </c>
      <c r="Q470" s="598"/>
      <c r="R470" s="598"/>
      <c r="S470" s="598"/>
      <c r="T470" s="598"/>
      <c r="U470" s="598"/>
      <c r="V470" s="599"/>
      <c r="W470" s="37" t="s">
        <v>70</v>
      </c>
      <c r="X470" s="577">
        <f>IFERROR(SUM(X462:X468),"0")</f>
        <v>110</v>
      </c>
      <c r="Y470" s="577">
        <f>IFERROR(SUM(Y462:Y468),"0")</f>
        <v>116.16</v>
      </c>
      <c r="Z470" s="37"/>
      <c r="AA470" s="578"/>
      <c r="AB470" s="578"/>
      <c r="AC470" s="578"/>
    </row>
    <row r="471" spans="1:68" ht="14.25" hidden="1" customHeight="1" x14ac:dyDescent="0.25">
      <c r="A471" s="582" t="s">
        <v>74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571"/>
      <c r="AB471" s="571"/>
      <c r="AC471" s="571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7">
        <v>4607091383409</v>
      </c>
      <c r="E472" s="588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7">
        <v>4607091383416</v>
      </c>
      <c r="E473" s="588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7">
        <v>4680115883536</v>
      </c>
      <c r="E474" s="588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72</v>
      </c>
      <c r="Q475" s="598"/>
      <c r="R475" s="598"/>
      <c r="S475" s="598"/>
      <c r="T475" s="598"/>
      <c r="U475" s="598"/>
      <c r="V475" s="599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72</v>
      </c>
      <c r="Q476" s="598"/>
      <c r="R476" s="598"/>
      <c r="S476" s="598"/>
      <c r="T476" s="598"/>
      <c r="U476" s="598"/>
      <c r="V476" s="599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hidden="1" customHeight="1" x14ac:dyDescent="0.2">
      <c r="A477" s="624" t="s">
        <v>734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48"/>
      <c r="AB477" s="48"/>
      <c r="AC477" s="48"/>
    </row>
    <row r="478" spans="1:68" ht="16.5" hidden="1" customHeight="1" x14ac:dyDescent="0.25">
      <c r="A478" s="641" t="s">
        <v>734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570"/>
      <c r="AB478" s="570"/>
      <c r="AC478" s="570"/>
    </row>
    <row r="479" spans="1:68" ht="14.25" hidden="1" customHeight="1" x14ac:dyDescent="0.25">
      <c r="A479" s="582" t="s">
        <v>103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571"/>
      <c r="AB479" s="571"/>
      <c r="AC479" s="571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7">
        <v>4640242181011</v>
      </c>
      <c r="E480" s="588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30" t="s">
        <v>737</v>
      </c>
      <c r="Q480" s="585"/>
      <c r="R480" s="585"/>
      <c r="S480" s="585"/>
      <c r="T480" s="586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7">
        <v>4640242180441</v>
      </c>
      <c r="E481" s="588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5" t="s">
        <v>741</v>
      </c>
      <c r="Q481" s="585"/>
      <c r="R481" s="585"/>
      <c r="S481" s="585"/>
      <c r="T481" s="586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7">
        <v>4640242180564</v>
      </c>
      <c r="E482" s="588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3" t="s">
        <v>745</v>
      </c>
      <c r="Q482" s="585"/>
      <c r="R482" s="585"/>
      <c r="S482" s="585"/>
      <c r="T482" s="586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72</v>
      </c>
      <c r="Q483" s="598"/>
      <c r="R483" s="598"/>
      <c r="S483" s="598"/>
      <c r="T483" s="598"/>
      <c r="U483" s="598"/>
      <c r="V483" s="599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72</v>
      </c>
      <c r="Q484" s="598"/>
      <c r="R484" s="598"/>
      <c r="S484" s="598"/>
      <c r="T484" s="598"/>
      <c r="U484" s="598"/>
      <c r="V484" s="599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hidden="1" customHeight="1" x14ac:dyDescent="0.25">
      <c r="A485" s="582" t="s">
        <v>139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571"/>
      <c r="AB485" s="571"/>
      <c r="AC485" s="571"/>
    </row>
    <row r="486" spans="1:68" ht="27" customHeight="1" x14ac:dyDescent="0.25">
      <c r="A486" s="54" t="s">
        <v>747</v>
      </c>
      <c r="B486" s="54" t="s">
        <v>748</v>
      </c>
      <c r="C486" s="31">
        <v>4301020269</v>
      </c>
      <c r="D486" s="587">
        <v>4640242180519</v>
      </c>
      <c r="E486" s="588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67" t="s">
        <v>749</v>
      </c>
      <c r="Q486" s="585"/>
      <c r="R486" s="585"/>
      <c r="S486" s="585"/>
      <c r="T486" s="586"/>
      <c r="U486" s="34"/>
      <c r="V486" s="34"/>
      <c r="W486" s="35" t="s">
        <v>70</v>
      </c>
      <c r="X486" s="575">
        <v>150</v>
      </c>
      <c r="Y486" s="576">
        <f>IFERROR(IF(X486="",0,CEILING((X486/$H486),1)*$H486),"")</f>
        <v>151.20000000000002</v>
      </c>
      <c r="Z486" s="36">
        <f>IFERROR(IF(Y486=0,"",ROUNDUP(Y486/H486,0)*0.01898),"")</f>
        <v>0.26572000000000001</v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156.04166666666666</v>
      </c>
      <c r="BN486" s="64">
        <f>IFERROR(Y486*I486/H486,"0")</f>
        <v>157.29000000000002</v>
      </c>
      <c r="BO486" s="64">
        <f>IFERROR(1/J486*(X486/H486),"0")</f>
        <v>0.21701388888888887</v>
      </c>
      <c r="BP486" s="64">
        <f>IFERROR(1/J486*(Y486/H486),"0")</f>
        <v>0.21875</v>
      </c>
    </row>
    <row r="487" spans="1:68" ht="27" hidden="1" customHeight="1" x14ac:dyDescent="0.25">
      <c r="A487" s="54" t="s">
        <v>747</v>
      </c>
      <c r="B487" s="54" t="s">
        <v>751</v>
      </c>
      <c r="C487" s="31">
        <v>4301020400</v>
      </c>
      <c r="D487" s="587">
        <v>4640242180519</v>
      </c>
      <c r="E487" s="588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09" t="s">
        <v>752</v>
      </c>
      <c r="Q487" s="585"/>
      <c r="R487" s="585"/>
      <c r="S487" s="585"/>
      <c r="T487" s="586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4301020260</v>
      </c>
      <c r="D488" s="587">
        <v>4640242180526</v>
      </c>
      <c r="E488" s="588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10" t="s">
        <v>756</v>
      </c>
      <c r="Q488" s="585"/>
      <c r="R488" s="585"/>
      <c r="S488" s="585"/>
      <c r="T488" s="586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4301020295</v>
      </c>
      <c r="D489" s="587">
        <v>4640242181363</v>
      </c>
      <c r="E489" s="588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48" t="s">
        <v>759</v>
      </c>
      <c r="Q489" s="585"/>
      <c r="R489" s="585"/>
      <c r="S489" s="585"/>
      <c r="T489" s="586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72</v>
      </c>
      <c r="Q490" s="598"/>
      <c r="R490" s="598"/>
      <c r="S490" s="598"/>
      <c r="T490" s="598"/>
      <c r="U490" s="598"/>
      <c r="V490" s="599"/>
      <c r="W490" s="37" t="s">
        <v>73</v>
      </c>
      <c r="X490" s="577">
        <f>IFERROR(X486/H486,"0")+IFERROR(X487/H487,"0")+IFERROR(X488/H488,"0")+IFERROR(X489/H489,"0")</f>
        <v>13.888888888888888</v>
      </c>
      <c r="Y490" s="577">
        <f>IFERROR(Y486/H486,"0")+IFERROR(Y487/H487,"0")+IFERROR(Y488/H488,"0")+IFERROR(Y489/H489,"0")</f>
        <v>14</v>
      </c>
      <c r="Z490" s="577">
        <f>IFERROR(IF(Z486="",0,Z486),"0")+IFERROR(IF(Z487="",0,Z487),"0")+IFERROR(IF(Z488="",0,Z488),"0")+IFERROR(IF(Z489="",0,Z489),"0")</f>
        <v>0.26572000000000001</v>
      </c>
      <c r="AA490" s="578"/>
      <c r="AB490" s="578"/>
      <c r="AC490" s="578"/>
    </row>
    <row r="491" spans="1:68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72</v>
      </c>
      <c r="Q491" s="598"/>
      <c r="R491" s="598"/>
      <c r="S491" s="598"/>
      <c r="T491" s="598"/>
      <c r="U491" s="598"/>
      <c r="V491" s="599"/>
      <c r="W491" s="37" t="s">
        <v>70</v>
      </c>
      <c r="X491" s="577">
        <f>IFERROR(SUM(X486:X489),"0")</f>
        <v>150</v>
      </c>
      <c r="Y491" s="577">
        <f>IFERROR(SUM(Y486:Y489),"0")</f>
        <v>151.20000000000002</v>
      </c>
      <c r="Z491" s="37"/>
      <c r="AA491" s="578"/>
      <c r="AB491" s="578"/>
      <c r="AC491" s="578"/>
    </row>
    <row r="492" spans="1:68" ht="14.25" hidden="1" customHeight="1" x14ac:dyDescent="0.25">
      <c r="A492" s="582" t="s">
        <v>64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571"/>
      <c r="AB492" s="571"/>
      <c r="AC492" s="571"/>
    </row>
    <row r="493" spans="1:68" ht="27" customHeight="1" x14ac:dyDescent="0.25">
      <c r="A493" s="54" t="s">
        <v>761</v>
      </c>
      <c r="B493" s="54" t="s">
        <v>762</v>
      </c>
      <c r="C493" s="31">
        <v>4301031280</v>
      </c>
      <c r="D493" s="587">
        <v>4640242180816</v>
      </c>
      <c r="E493" s="588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39" t="s">
        <v>763</v>
      </c>
      <c r="Q493" s="585"/>
      <c r="R493" s="585"/>
      <c r="S493" s="585"/>
      <c r="T493" s="586"/>
      <c r="U493" s="34"/>
      <c r="V493" s="34"/>
      <c r="W493" s="35" t="s">
        <v>70</v>
      </c>
      <c r="X493" s="575">
        <v>50</v>
      </c>
      <c r="Y493" s="576">
        <f>IFERROR(IF(X493="",0,CEILING((X493/$H493),1)*$H493),"")</f>
        <v>50.400000000000006</v>
      </c>
      <c r="Z493" s="36">
        <f>IFERROR(IF(Y493=0,"",ROUNDUP(Y493/H493,0)*0.00902),"")</f>
        <v>0.10824</v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53.214285714285715</v>
      </c>
      <c r="BN493" s="64">
        <f>IFERROR(Y493*I493/H493,"0")</f>
        <v>53.64</v>
      </c>
      <c r="BO493" s="64">
        <f>IFERROR(1/J493*(X493/H493),"0")</f>
        <v>9.0187590187590191E-2</v>
      </c>
      <c r="BP493" s="64">
        <f>IFERROR(1/J493*(Y493/H493),"0")</f>
        <v>9.0909090909090912E-2</v>
      </c>
    </row>
    <row r="494" spans="1:68" ht="27" customHeight="1" x14ac:dyDescent="0.25">
      <c r="A494" s="54" t="s">
        <v>765</v>
      </c>
      <c r="B494" s="54" t="s">
        <v>766</v>
      </c>
      <c r="C494" s="31">
        <v>4301031244</v>
      </c>
      <c r="D494" s="587">
        <v>4640242180595</v>
      </c>
      <c r="E494" s="588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3" t="s">
        <v>767</v>
      </c>
      <c r="Q494" s="585"/>
      <c r="R494" s="585"/>
      <c r="S494" s="585"/>
      <c r="T494" s="586"/>
      <c r="U494" s="34"/>
      <c r="V494" s="34"/>
      <c r="W494" s="35" t="s">
        <v>70</v>
      </c>
      <c r="X494" s="575">
        <v>150</v>
      </c>
      <c r="Y494" s="576">
        <f>IFERROR(IF(X494="",0,CEILING((X494/$H494),1)*$H494),"")</f>
        <v>151.20000000000002</v>
      </c>
      <c r="Z494" s="36">
        <f>IFERROR(IF(Y494=0,"",ROUNDUP(Y494/H494,0)*0.00902),"")</f>
        <v>0.32472000000000001</v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159.64285714285714</v>
      </c>
      <c r="BN494" s="64">
        <f>IFERROR(Y494*I494/H494,"0")</f>
        <v>160.91999999999999</v>
      </c>
      <c r="BO494" s="64">
        <f>IFERROR(1/J494*(X494/H494),"0")</f>
        <v>0.27056277056277056</v>
      </c>
      <c r="BP494" s="64">
        <f>IFERROR(1/J494*(Y494/H494),"0")</f>
        <v>0.27272727272727271</v>
      </c>
    </row>
    <row r="495" spans="1:68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72</v>
      </c>
      <c r="Q495" s="598"/>
      <c r="R495" s="598"/>
      <c r="S495" s="598"/>
      <c r="T495" s="598"/>
      <c r="U495" s="598"/>
      <c r="V495" s="599"/>
      <c r="W495" s="37" t="s">
        <v>73</v>
      </c>
      <c r="X495" s="577">
        <f>IFERROR(X493/H493,"0")+IFERROR(X494/H494,"0")</f>
        <v>47.61904761904762</v>
      </c>
      <c r="Y495" s="577">
        <f>IFERROR(Y493/H493,"0")+IFERROR(Y494/H494,"0")</f>
        <v>48</v>
      </c>
      <c r="Z495" s="577">
        <f>IFERROR(IF(Z493="",0,Z493),"0")+IFERROR(IF(Z494="",0,Z494),"0")</f>
        <v>0.43296000000000001</v>
      </c>
      <c r="AA495" s="578"/>
      <c r="AB495" s="578"/>
      <c r="AC495" s="578"/>
    </row>
    <row r="496" spans="1:68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72</v>
      </c>
      <c r="Q496" s="598"/>
      <c r="R496" s="598"/>
      <c r="S496" s="598"/>
      <c r="T496" s="598"/>
      <c r="U496" s="598"/>
      <c r="V496" s="599"/>
      <c r="W496" s="37" t="s">
        <v>70</v>
      </c>
      <c r="X496" s="577">
        <f>IFERROR(SUM(X493:X494),"0")</f>
        <v>200</v>
      </c>
      <c r="Y496" s="577">
        <f>IFERROR(SUM(Y493:Y494),"0")</f>
        <v>201.60000000000002</v>
      </c>
      <c r="Z496" s="37"/>
      <c r="AA496" s="578"/>
      <c r="AB496" s="578"/>
      <c r="AC496" s="578"/>
    </row>
    <row r="497" spans="1:68" ht="14.25" hidden="1" customHeight="1" x14ac:dyDescent="0.25">
      <c r="A497" s="582" t="s">
        <v>74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571"/>
      <c r="AB497" s="571"/>
      <c r="AC497" s="571"/>
    </row>
    <row r="498" spans="1:68" ht="27" hidden="1" customHeight="1" x14ac:dyDescent="0.25">
      <c r="A498" s="54" t="s">
        <v>769</v>
      </c>
      <c r="B498" s="54" t="s">
        <v>770</v>
      </c>
      <c r="C498" s="31">
        <v>4301052046</v>
      </c>
      <c r="D498" s="587">
        <v>4640242180533</v>
      </c>
      <c r="E498" s="588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7" t="s">
        <v>771</v>
      </c>
      <c r="Q498" s="585"/>
      <c r="R498" s="585"/>
      <c r="S498" s="585"/>
      <c r="T498" s="586"/>
      <c r="U498" s="34"/>
      <c r="V498" s="34"/>
      <c r="W498" s="35" t="s">
        <v>70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769</v>
      </c>
      <c r="B499" s="54" t="s">
        <v>773</v>
      </c>
      <c r="C499" s="31">
        <v>4301051887</v>
      </c>
      <c r="D499" s="587">
        <v>4640242180533</v>
      </c>
      <c r="E499" s="588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0" t="s">
        <v>771</v>
      </c>
      <c r="Q499" s="585"/>
      <c r="R499" s="585"/>
      <c r="S499" s="585"/>
      <c r="T499" s="586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72</v>
      </c>
      <c r="Q500" s="598"/>
      <c r="R500" s="598"/>
      <c r="S500" s="598"/>
      <c r="T500" s="598"/>
      <c r="U500" s="598"/>
      <c r="V500" s="599"/>
      <c r="W500" s="37" t="s">
        <v>73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72</v>
      </c>
      <c r="Q501" s="598"/>
      <c r="R501" s="598"/>
      <c r="S501" s="598"/>
      <c r="T501" s="598"/>
      <c r="U501" s="598"/>
      <c r="V501" s="599"/>
      <c r="W501" s="37" t="s">
        <v>70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hidden="1" customHeight="1" x14ac:dyDescent="0.25">
      <c r="A502" s="582" t="s">
        <v>174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571"/>
      <c r="AB502" s="571"/>
      <c r="AC502" s="571"/>
    </row>
    <row r="503" spans="1:68" ht="27" hidden="1" customHeight="1" x14ac:dyDescent="0.25">
      <c r="A503" s="54" t="s">
        <v>774</v>
      </c>
      <c r="B503" s="54" t="s">
        <v>775</v>
      </c>
      <c r="C503" s="31">
        <v>4301060485</v>
      </c>
      <c r="D503" s="587">
        <v>4640242180120</v>
      </c>
      <c r="E503" s="588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754" t="s">
        <v>776</v>
      </c>
      <c r="Q503" s="585"/>
      <c r="R503" s="585"/>
      <c r="S503" s="585"/>
      <c r="T503" s="586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774</v>
      </c>
      <c r="B504" s="54" t="s">
        <v>778</v>
      </c>
      <c r="C504" s="31">
        <v>4301060496</v>
      </c>
      <c r="D504" s="587">
        <v>4640242180120</v>
      </c>
      <c r="E504" s="588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53" t="s">
        <v>779</v>
      </c>
      <c r="Q504" s="585"/>
      <c r="R504" s="585"/>
      <c r="S504" s="585"/>
      <c r="T504" s="586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780</v>
      </c>
      <c r="B505" s="54" t="s">
        <v>781</v>
      </c>
      <c r="C505" s="31">
        <v>4301060486</v>
      </c>
      <c r="D505" s="587">
        <v>4640242180137</v>
      </c>
      <c r="E505" s="588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0" t="s">
        <v>782</v>
      </c>
      <c r="Q505" s="585"/>
      <c r="R505" s="585"/>
      <c r="S505" s="585"/>
      <c r="T505" s="586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780</v>
      </c>
      <c r="B506" s="54" t="s">
        <v>784</v>
      </c>
      <c r="C506" s="31">
        <v>4301060498</v>
      </c>
      <c r="D506" s="587">
        <v>4640242180137</v>
      </c>
      <c r="E506" s="588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801" t="s">
        <v>785</v>
      </c>
      <c r="Q506" s="585"/>
      <c r="R506" s="585"/>
      <c r="S506" s="585"/>
      <c r="T506" s="586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72</v>
      </c>
      <c r="Q507" s="598"/>
      <c r="R507" s="598"/>
      <c r="S507" s="598"/>
      <c r="T507" s="598"/>
      <c r="U507" s="598"/>
      <c r="V507" s="599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72</v>
      </c>
      <c r="Q508" s="598"/>
      <c r="R508" s="598"/>
      <c r="S508" s="598"/>
      <c r="T508" s="598"/>
      <c r="U508" s="598"/>
      <c r="V508" s="599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hidden="1" customHeight="1" x14ac:dyDescent="0.25">
      <c r="A509" s="641" t="s">
        <v>786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570"/>
      <c r="AB509" s="570"/>
      <c r="AC509" s="570"/>
    </row>
    <row r="510" spans="1:68" ht="14.25" hidden="1" customHeight="1" x14ac:dyDescent="0.25">
      <c r="A510" s="582" t="s">
        <v>139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571"/>
      <c r="AB510" s="571"/>
      <c r="AC510" s="571"/>
    </row>
    <row r="511" spans="1:68" ht="27" hidden="1" customHeight="1" x14ac:dyDescent="0.25">
      <c r="A511" s="54" t="s">
        <v>787</v>
      </c>
      <c r="B511" s="54" t="s">
        <v>788</v>
      </c>
      <c r="C511" s="31">
        <v>4301020314</v>
      </c>
      <c r="D511" s="587">
        <v>4640242180090</v>
      </c>
      <c r="E511" s="588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52" t="s">
        <v>789</v>
      </c>
      <c r="Q511" s="585"/>
      <c r="R511" s="585"/>
      <c r="S511" s="585"/>
      <c r="T511" s="586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72</v>
      </c>
      <c r="Q512" s="598"/>
      <c r="R512" s="598"/>
      <c r="S512" s="598"/>
      <c r="T512" s="598"/>
      <c r="U512" s="598"/>
      <c r="V512" s="599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72</v>
      </c>
      <c r="Q513" s="598"/>
      <c r="R513" s="598"/>
      <c r="S513" s="598"/>
      <c r="T513" s="598"/>
      <c r="U513" s="598"/>
      <c r="V513" s="599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791</v>
      </c>
      <c r="Q514" s="580"/>
      <c r="R514" s="580"/>
      <c r="S514" s="580"/>
      <c r="T514" s="580"/>
      <c r="U514" s="580"/>
      <c r="V514" s="581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8187.15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8249.09</v>
      </c>
      <c r="Z514" s="37"/>
      <c r="AA514" s="578"/>
      <c r="AB514" s="578"/>
      <c r="AC514" s="578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792</v>
      </c>
      <c r="Q515" s="580"/>
      <c r="R515" s="580"/>
      <c r="S515" s="580"/>
      <c r="T515" s="580"/>
      <c r="U515" s="580"/>
      <c r="V515" s="581"/>
      <c r="W515" s="37" t="s">
        <v>70</v>
      </c>
      <c r="X515" s="577">
        <f>IFERROR(SUM(BM22:BM511),"0")</f>
        <v>8590.1472797202805</v>
      </c>
      <c r="Y515" s="577">
        <f>IFERROR(SUM(BN22:BN511),"0")</f>
        <v>8655.362000000001</v>
      </c>
      <c r="Z515" s="37"/>
      <c r="AA515" s="578"/>
      <c r="AB515" s="578"/>
      <c r="AC515" s="578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793</v>
      </c>
      <c r="Q516" s="580"/>
      <c r="R516" s="580"/>
      <c r="S516" s="580"/>
      <c r="T516" s="580"/>
      <c r="U516" s="580"/>
      <c r="V516" s="581"/>
      <c r="W516" s="37" t="s">
        <v>794</v>
      </c>
      <c r="X516" s="38">
        <f>ROUNDUP(SUM(BO22:BO511),0)</f>
        <v>14</v>
      </c>
      <c r="Y516" s="38">
        <f>ROUNDUP(SUM(BP22:BP511),0)</f>
        <v>14</v>
      </c>
      <c r="Z516" s="37"/>
      <c r="AA516" s="578"/>
      <c r="AB516" s="578"/>
      <c r="AC516" s="578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795</v>
      </c>
      <c r="Q517" s="580"/>
      <c r="R517" s="580"/>
      <c r="S517" s="580"/>
      <c r="T517" s="580"/>
      <c r="U517" s="580"/>
      <c r="V517" s="581"/>
      <c r="W517" s="37" t="s">
        <v>70</v>
      </c>
      <c r="X517" s="577">
        <f>GrossWeightTotal+PalletQtyTotal*25</f>
        <v>8940.1472797202805</v>
      </c>
      <c r="Y517" s="577">
        <f>GrossWeightTotalR+PalletQtyTotalR*25</f>
        <v>9005.362000000001</v>
      </c>
      <c r="Z517" s="37"/>
      <c r="AA517" s="578"/>
      <c r="AB517" s="578"/>
      <c r="AC517" s="578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796</v>
      </c>
      <c r="Q518" s="580"/>
      <c r="R518" s="580"/>
      <c r="S518" s="580"/>
      <c r="T518" s="580"/>
      <c r="U518" s="580"/>
      <c r="V518" s="581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965.40384307050977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973</v>
      </c>
      <c r="Z518" s="37"/>
      <c r="AA518" s="578"/>
      <c r="AB518" s="578"/>
      <c r="AC518" s="578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797</v>
      </c>
      <c r="Q519" s="580"/>
      <c r="R519" s="580"/>
      <c r="S519" s="580"/>
      <c r="T519" s="580"/>
      <c r="U519" s="580"/>
      <c r="V519" s="581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16.057520000000004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6" t="s">
        <v>101</v>
      </c>
      <c r="D521" s="732"/>
      <c r="E521" s="732"/>
      <c r="F521" s="732"/>
      <c r="G521" s="732"/>
      <c r="H521" s="733"/>
      <c r="I521" s="636" t="s">
        <v>263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555</v>
      </c>
      <c r="U521" s="733"/>
      <c r="V521" s="636" t="s">
        <v>612</v>
      </c>
      <c r="W521" s="732"/>
      <c r="X521" s="732"/>
      <c r="Y521" s="733"/>
      <c r="Z521" s="572" t="s">
        <v>671</v>
      </c>
      <c r="AA521" s="636" t="s">
        <v>734</v>
      </c>
      <c r="AB521" s="733"/>
      <c r="AC521" s="52"/>
      <c r="AF521" s="573"/>
    </row>
    <row r="522" spans="1:32" ht="14.25" customHeight="1" thickTop="1" x14ac:dyDescent="0.2">
      <c r="A522" s="865" t="s">
        <v>800</v>
      </c>
      <c r="B522" s="636" t="s">
        <v>63</v>
      </c>
      <c r="C522" s="636" t="s">
        <v>102</v>
      </c>
      <c r="D522" s="636" t="s">
        <v>119</v>
      </c>
      <c r="E522" s="636" t="s">
        <v>181</v>
      </c>
      <c r="F522" s="636" t="s">
        <v>204</v>
      </c>
      <c r="G522" s="636" t="s">
        <v>239</v>
      </c>
      <c r="H522" s="636" t="s">
        <v>101</v>
      </c>
      <c r="I522" s="636" t="s">
        <v>264</v>
      </c>
      <c r="J522" s="636" t="s">
        <v>304</v>
      </c>
      <c r="K522" s="636" t="s">
        <v>365</v>
      </c>
      <c r="L522" s="636" t="s">
        <v>408</v>
      </c>
      <c r="M522" s="636" t="s">
        <v>424</v>
      </c>
      <c r="N522" s="573"/>
      <c r="O522" s="636" t="s">
        <v>437</v>
      </c>
      <c r="P522" s="636" t="s">
        <v>447</v>
      </c>
      <c r="Q522" s="636" t="s">
        <v>454</v>
      </c>
      <c r="R522" s="636" t="s">
        <v>459</v>
      </c>
      <c r="S522" s="636" t="s">
        <v>545</v>
      </c>
      <c r="T522" s="636" t="s">
        <v>556</v>
      </c>
      <c r="U522" s="636" t="s">
        <v>590</v>
      </c>
      <c r="V522" s="636" t="s">
        <v>613</v>
      </c>
      <c r="W522" s="636" t="s">
        <v>645</v>
      </c>
      <c r="X522" s="636" t="s">
        <v>663</v>
      </c>
      <c r="Y522" s="636" t="s">
        <v>667</v>
      </c>
      <c r="Z522" s="636" t="s">
        <v>671</v>
      </c>
      <c r="AA522" s="636" t="s">
        <v>734</v>
      </c>
      <c r="AB522" s="636" t="s">
        <v>786</v>
      </c>
      <c r="AC522" s="52"/>
      <c r="AF522" s="573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573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108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2167.2000000000003</v>
      </c>
      <c r="E524" s="46">
        <f>IFERROR(Y89*1,"0")+IFERROR(Y90*1,"0")+IFERROR(Y91*1,"0")+IFERROR(Y95*1,"0")+IFERROR(Y96*1,"0")+IFERROR(Y97*1,"0")+IFERROR(Y98*1,"0")+IFERROR(Y99*1,"0")+IFERROR(Y100*1,"0")</f>
        <v>0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105.3</v>
      </c>
      <c r="G524" s="46">
        <f>IFERROR(Y132*1,"0")+IFERROR(Y133*1,"0")+IFERROR(Y137*1,"0")+IFERROR(Y138*1,"0")+IFERROR(Y142*1,"0")+IFERROR(Y143*1,"0")</f>
        <v>0</v>
      </c>
      <c r="H524" s="46">
        <f>IFERROR(Y148*1,"0")+IFERROR(Y152*1,"0")+IFERROR(Y153*1,"0")+IFERROR(Y154*1,"0")</f>
        <v>81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81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108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2920.25</v>
      </c>
      <c r="S524" s="46">
        <f>IFERROR(Y342*1,"0")+IFERROR(Y343*1,"0")+IFERROR(Y344*1,"0")</f>
        <v>24.299999999999997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1731</v>
      </c>
      <c r="U524" s="46">
        <f>IFERROR(Y375*1,"0")+IFERROR(Y376*1,"0")+IFERROR(Y377*1,"0")+IFERROR(Y378*1,"0")+IFERROR(Y382*1,"0")+IFERROR(Y386*1,"0")+IFERROR(Y387*1,"0")+IFERROR(Y391*1,"0")</f>
        <v>0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570.24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352.80000000000007</v>
      </c>
      <c r="AB524" s="46">
        <f>IFERROR(Y511*1,"0")</f>
        <v>0</v>
      </c>
      <c r="AC524" s="52"/>
      <c r="AF524" s="573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9,60"/>
        <filter val="1 434,60"/>
        <filter val="100,00"/>
        <filter val="11,90"/>
        <filter val="110,00"/>
        <filter val="12,35"/>
        <filter val="13,89"/>
        <filter val="14"/>
        <filter val="15,00"/>
        <filter val="150,00"/>
        <filter val="16,00"/>
        <filter val="162,00"/>
        <filter val="2 000,00"/>
        <filter val="20,83"/>
        <filter val="200,00"/>
        <filter val="225,00"/>
        <filter val="24,30"/>
        <filter val="250,00"/>
        <filter val="256,41"/>
        <filter val="27,00"/>
        <filter val="3,00"/>
        <filter val="3,33"/>
        <filter val="30,00"/>
        <filter val="37,88"/>
        <filter val="47,35"/>
        <filter val="47,62"/>
        <filter val="48,00"/>
        <filter val="50,00"/>
        <filter val="604,80"/>
        <filter val="631,80"/>
        <filter val="64,67"/>
        <filter val="66,00"/>
        <filter val="7,65"/>
        <filter val="700,80"/>
        <filter val="720,00"/>
        <filter val="77,00"/>
        <filter val="77,48"/>
        <filter val="8 187,15"/>
        <filter val="8 590,15"/>
        <filter val="8 940,15"/>
        <filter val="8,56"/>
        <filter val="80,00"/>
        <filter val="81,00"/>
        <filter val="9,26"/>
        <filter val="965,40"/>
        <filter val="970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2025-06-17T11:30:00Z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