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954556D-7F80-467E-9067-8B7BC58B06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X508" i="1"/>
  <c r="X507" i="1"/>
  <c r="BO506" i="1"/>
  <c r="BM506" i="1"/>
  <c r="Y506" i="1"/>
  <c r="BO505" i="1"/>
  <c r="BM505" i="1"/>
  <c r="Y505" i="1"/>
  <c r="BO504" i="1"/>
  <c r="BM504" i="1"/>
  <c r="Y504" i="1"/>
  <c r="BO503" i="1"/>
  <c r="BM503" i="1"/>
  <c r="Y503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X367" i="1"/>
  <c r="BO366" i="1"/>
  <c r="BM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BP361" i="1" s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BP317" i="1" s="1"/>
  <c r="P317" i="1"/>
  <c r="BO316" i="1"/>
  <c r="BM316" i="1"/>
  <c r="Y316" i="1"/>
  <c r="BP316" i="1" s="1"/>
  <c r="P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O304" i="1"/>
  <c r="BM304" i="1"/>
  <c r="Y304" i="1"/>
  <c r="BP304" i="1" s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4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4" i="1" s="1"/>
  <c r="P280" i="1"/>
  <c r="X277" i="1"/>
  <c r="X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BP265" i="1" s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X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BO246" i="1"/>
  <c r="BM246" i="1"/>
  <c r="Y246" i="1"/>
  <c r="P246" i="1"/>
  <c r="X244" i="1"/>
  <c r="X243" i="1"/>
  <c r="BO242" i="1"/>
  <c r="BM242" i="1"/>
  <c r="Y242" i="1"/>
  <c r="BP242" i="1" s="1"/>
  <c r="BO241" i="1"/>
  <c r="BM241" i="1"/>
  <c r="Y241" i="1"/>
  <c r="Y244" i="1" s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X234" i="1"/>
  <c r="X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BP176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Y156" i="1" s="1"/>
  <c r="P152" i="1"/>
  <c r="X150" i="1"/>
  <c r="X149" i="1"/>
  <c r="BO148" i="1"/>
  <c r="BM148" i="1"/>
  <c r="Y148" i="1"/>
  <c r="Y149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29" i="1"/>
  <c r="X128" i="1"/>
  <c r="BO127" i="1"/>
  <c r="BM127" i="1"/>
  <c r="Y127" i="1"/>
  <c r="P127" i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P63" i="1"/>
  <c r="BO62" i="1"/>
  <c r="BM62" i="1"/>
  <c r="Y62" i="1"/>
  <c r="P62" i="1"/>
  <c r="BO61" i="1"/>
  <c r="BM61" i="1"/>
  <c r="Y61" i="1"/>
  <c r="BP61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16" i="1" s="1"/>
  <c r="BM22" i="1"/>
  <c r="Y22" i="1"/>
  <c r="B524" i="1" s="1"/>
  <c r="H10" i="1"/>
  <c r="A9" i="1"/>
  <c r="A10" i="1" s="1"/>
  <c r="D7" i="1"/>
  <c r="Q6" i="1"/>
  <c r="P2" i="1"/>
  <c r="BP63" i="1" l="1"/>
  <c r="BN63" i="1"/>
  <c r="BP79" i="1"/>
  <c r="BN79" i="1"/>
  <c r="Z79" i="1"/>
  <c r="BP114" i="1"/>
  <c r="BN114" i="1"/>
  <c r="Z114" i="1"/>
  <c r="BP154" i="1"/>
  <c r="BN154" i="1"/>
  <c r="Z154" i="1"/>
  <c r="BP178" i="1"/>
  <c r="BN178" i="1"/>
  <c r="Z178" i="1"/>
  <c r="BP214" i="1"/>
  <c r="BN214" i="1"/>
  <c r="Z214" i="1"/>
  <c r="BP249" i="1"/>
  <c r="BN249" i="1"/>
  <c r="Z249" i="1"/>
  <c r="BP273" i="1"/>
  <c r="BN273" i="1"/>
  <c r="Z273" i="1"/>
  <c r="BP314" i="1"/>
  <c r="BN314" i="1"/>
  <c r="Z314" i="1"/>
  <c r="BP350" i="1"/>
  <c r="BN350" i="1"/>
  <c r="Z350" i="1"/>
  <c r="Y384" i="1"/>
  <c r="Y383" i="1"/>
  <c r="BP382" i="1"/>
  <c r="BN382" i="1"/>
  <c r="Z382" i="1"/>
  <c r="Z383" i="1" s="1"/>
  <c r="BP386" i="1"/>
  <c r="BN386" i="1"/>
  <c r="Z386" i="1"/>
  <c r="BP423" i="1"/>
  <c r="BN423" i="1"/>
  <c r="Z423" i="1"/>
  <c r="BP463" i="1"/>
  <c r="BN463" i="1"/>
  <c r="Z463" i="1"/>
  <c r="BP494" i="1"/>
  <c r="BN494" i="1"/>
  <c r="Z494" i="1"/>
  <c r="Z29" i="1"/>
  <c r="BN29" i="1"/>
  <c r="Z47" i="1"/>
  <c r="Z48" i="1" s="1"/>
  <c r="BN47" i="1"/>
  <c r="BP47" i="1"/>
  <c r="Y48" i="1"/>
  <c r="Z52" i="1"/>
  <c r="BN52" i="1"/>
  <c r="Z63" i="1"/>
  <c r="BP99" i="1"/>
  <c r="BN99" i="1"/>
  <c r="Z99" i="1"/>
  <c r="BP126" i="1"/>
  <c r="BN126" i="1"/>
  <c r="Z126" i="1"/>
  <c r="BP168" i="1"/>
  <c r="BN168" i="1"/>
  <c r="Z168" i="1"/>
  <c r="BP201" i="1"/>
  <c r="BN201" i="1"/>
  <c r="Z201" i="1"/>
  <c r="BP229" i="1"/>
  <c r="BN229" i="1"/>
  <c r="Z229" i="1"/>
  <c r="BP260" i="1"/>
  <c r="BN260" i="1"/>
  <c r="Z260" i="1"/>
  <c r="BP299" i="1"/>
  <c r="BN299" i="1"/>
  <c r="Z299" i="1"/>
  <c r="BP335" i="1"/>
  <c r="BN335" i="1"/>
  <c r="Z335" i="1"/>
  <c r="BP360" i="1"/>
  <c r="BN360" i="1"/>
  <c r="Z360" i="1"/>
  <c r="BP404" i="1"/>
  <c r="BN404" i="1"/>
  <c r="Z404" i="1"/>
  <c r="BP447" i="1"/>
  <c r="BN447" i="1"/>
  <c r="Z447" i="1"/>
  <c r="Y496" i="1"/>
  <c r="Y495" i="1"/>
  <c r="BP493" i="1"/>
  <c r="BN493" i="1"/>
  <c r="Z493" i="1"/>
  <c r="Y124" i="1"/>
  <c r="Y253" i="1"/>
  <c r="Y310" i="1"/>
  <c r="Y155" i="1"/>
  <c r="Y269" i="1"/>
  <c r="BP331" i="1"/>
  <c r="BN331" i="1"/>
  <c r="Z331" i="1"/>
  <c r="BP344" i="1"/>
  <c r="BN344" i="1"/>
  <c r="Z344" i="1"/>
  <c r="BP356" i="1"/>
  <c r="BN356" i="1"/>
  <c r="Z356" i="1"/>
  <c r="BP377" i="1"/>
  <c r="BN377" i="1"/>
  <c r="Z377" i="1"/>
  <c r="BP378" i="1"/>
  <c r="BN378" i="1"/>
  <c r="Z378" i="1"/>
  <c r="BP402" i="1"/>
  <c r="BN402" i="1"/>
  <c r="Z402" i="1"/>
  <c r="W524" i="1"/>
  <c r="Y418" i="1"/>
  <c r="BP417" i="1"/>
  <c r="BN417" i="1"/>
  <c r="Z417" i="1"/>
  <c r="BP421" i="1"/>
  <c r="BN421" i="1"/>
  <c r="Z421" i="1"/>
  <c r="BP445" i="1"/>
  <c r="BN445" i="1"/>
  <c r="Z445" i="1"/>
  <c r="BP457" i="1"/>
  <c r="BN457" i="1"/>
  <c r="Z457" i="1"/>
  <c r="BP473" i="1"/>
  <c r="BN473" i="1"/>
  <c r="Z473" i="1"/>
  <c r="BP481" i="1"/>
  <c r="BN481" i="1"/>
  <c r="Z481" i="1"/>
  <c r="BP504" i="1"/>
  <c r="BN504" i="1"/>
  <c r="Z504" i="1"/>
  <c r="BP506" i="1"/>
  <c r="BN506" i="1"/>
  <c r="Z506" i="1"/>
  <c r="X515" i="1"/>
  <c r="X517" i="1" s="1"/>
  <c r="X518" i="1"/>
  <c r="Z27" i="1"/>
  <c r="BN27" i="1"/>
  <c r="Z31" i="1"/>
  <c r="BN31" i="1"/>
  <c r="Z43" i="1"/>
  <c r="BN43" i="1"/>
  <c r="Z54" i="1"/>
  <c r="BN54" i="1"/>
  <c r="Z61" i="1"/>
  <c r="BN61" i="1"/>
  <c r="Z69" i="1"/>
  <c r="BN69" i="1"/>
  <c r="Z77" i="1"/>
  <c r="BN77" i="1"/>
  <c r="Z83" i="1"/>
  <c r="BN83" i="1"/>
  <c r="BP83" i="1"/>
  <c r="Z97" i="1"/>
  <c r="BN97" i="1"/>
  <c r="Z106" i="1"/>
  <c r="BN106" i="1"/>
  <c r="Z112" i="1"/>
  <c r="BN112" i="1"/>
  <c r="Z118" i="1"/>
  <c r="BN118" i="1"/>
  <c r="BP118" i="1"/>
  <c r="Z122" i="1"/>
  <c r="BN122" i="1"/>
  <c r="Y128" i="1"/>
  <c r="Z133" i="1"/>
  <c r="BN133" i="1"/>
  <c r="Z137" i="1"/>
  <c r="BN137" i="1"/>
  <c r="Z148" i="1"/>
  <c r="Z149" i="1" s="1"/>
  <c r="BN148" i="1"/>
  <c r="BP148" i="1"/>
  <c r="Z152" i="1"/>
  <c r="BN152" i="1"/>
  <c r="BP152" i="1"/>
  <c r="Z166" i="1"/>
  <c r="BN166" i="1"/>
  <c r="Z170" i="1"/>
  <c r="BN170" i="1"/>
  <c r="Z176" i="1"/>
  <c r="BN176" i="1"/>
  <c r="Z182" i="1"/>
  <c r="Z183" i="1" s="1"/>
  <c r="BN182" i="1"/>
  <c r="BP182" i="1"/>
  <c r="Y183" i="1"/>
  <c r="Z187" i="1"/>
  <c r="BN187" i="1"/>
  <c r="Z199" i="1"/>
  <c r="BN199" i="1"/>
  <c r="Z203" i="1"/>
  <c r="BN203" i="1"/>
  <c r="Z212" i="1"/>
  <c r="BN212" i="1"/>
  <c r="Z216" i="1"/>
  <c r="BN216" i="1"/>
  <c r="Y222" i="1"/>
  <c r="Z227" i="1"/>
  <c r="BN227" i="1"/>
  <c r="Z231" i="1"/>
  <c r="BN231" i="1"/>
  <c r="Z241" i="1"/>
  <c r="BN241" i="1"/>
  <c r="BP241" i="1"/>
  <c r="Z242" i="1"/>
  <c r="BN242" i="1"/>
  <c r="Y243" i="1"/>
  <c r="Z246" i="1"/>
  <c r="BN246" i="1"/>
  <c r="BP246" i="1"/>
  <c r="Z247" i="1"/>
  <c r="BN247" i="1"/>
  <c r="Z251" i="1"/>
  <c r="BN251" i="1"/>
  <c r="Z258" i="1"/>
  <c r="BN258" i="1"/>
  <c r="Z265" i="1"/>
  <c r="BN265" i="1"/>
  <c r="Z275" i="1"/>
  <c r="BN275" i="1"/>
  <c r="Y301" i="1"/>
  <c r="Z296" i="1"/>
  <c r="BN296" i="1"/>
  <c r="Z304" i="1"/>
  <c r="BN304" i="1"/>
  <c r="Z308" i="1"/>
  <c r="BN308" i="1"/>
  <c r="Y318" i="1"/>
  <c r="Z316" i="1"/>
  <c r="BN316" i="1"/>
  <c r="Y324" i="1"/>
  <c r="BP337" i="1"/>
  <c r="BN337" i="1"/>
  <c r="Z337" i="1"/>
  <c r="BP352" i="1"/>
  <c r="BN352" i="1"/>
  <c r="Z352" i="1"/>
  <c r="BP366" i="1"/>
  <c r="BN366" i="1"/>
  <c r="Z366" i="1"/>
  <c r="BP398" i="1"/>
  <c r="BN398" i="1"/>
  <c r="Z398" i="1"/>
  <c r="BP406" i="1"/>
  <c r="BN406" i="1"/>
  <c r="Z406" i="1"/>
  <c r="BP441" i="1"/>
  <c r="BN441" i="1"/>
  <c r="Z441" i="1"/>
  <c r="BP449" i="1"/>
  <c r="BN449" i="1"/>
  <c r="Z449" i="1"/>
  <c r="BP465" i="1"/>
  <c r="BN465" i="1"/>
  <c r="Z465" i="1"/>
  <c r="Y484" i="1"/>
  <c r="Y483" i="1"/>
  <c r="BP480" i="1"/>
  <c r="BN480" i="1"/>
  <c r="Z480" i="1"/>
  <c r="BP482" i="1"/>
  <c r="BN482" i="1"/>
  <c r="Z482" i="1"/>
  <c r="Y508" i="1"/>
  <c r="Y507" i="1"/>
  <c r="BP503" i="1"/>
  <c r="BN503" i="1"/>
  <c r="Z503" i="1"/>
  <c r="BP505" i="1"/>
  <c r="BN505" i="1"/>
  <c r="Z505" i="1"/>
  <c r="Y333" i="1"/>
  <c r="Y339" i="1"/>
  <c r="S524" i="1"/>
  <c r="Y362" i="1"/>
  <c r="Y412" i="1"/>
  <c r="F10" i="1"/>
  <c r="F9" i="1"/>
  <c r="J9" i="1"/>
  <c r="Y24" i="1"/>
  <c r="Y32" i="1"/>
  <c r="Y44" i="1"/>
  <c r="Y58" i="1"/>
  <c r="BP62" i="1"/>
  <c r="BN62" i="1"/>
  <c r="Z62" i="1"/>
  <c r="BP70" i="1"/>
  <c r="BN70" i="1"/>
  <c r="Z70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BP100" i="1"/>
  <c r="BN100" i="1"/>
  <c r="Z100" i="1"/>
  <c r="Y102" i="1"/>
  <c r="F524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BP138" i="1"/>
  <c r="BN138" i="1"/>
  <c r="Z138" i="1"/>
  <c r="Z139" i="1" s="1"/>
  <c r="Y140" i="1"/>
  <c r="Y145" i="1"/>
  <c r="BP142" i="1"/>
  <c r="BN142" i="1"/>
  <c r="Z142" i="1"/>
  <c r="Z144" i="1" s="1"/>
  <c r="BP165" i="1"/>
  <c r="BN165" i="1"/>
  <c r="Z165" i="1"/>
  <c r="BP169" i="1"/>
  <c r="BN169" i="1"/>
  <c r="Z169" i="1"/>
  <c r="Y173" i="1"/>
  <c r="BP177" i="1"/>
  <c r="BN177" i="1"/>
  <c r="Z177" i="1"/>
  <c r="BP198" i="1"/>
  <c r="BN198" i="1"/>
  <c r="Z198" i="1"/>
  <c r="BP202" i="1"/>
  <c r="BN202" i="1"/>
  <c r="Z202" i="1"/>
  <c r="BP211" i="1"/>
  <c r="BN211" i="1"/>
  <c r="Z211" i="1"/>
  <c r="BP215" i="1"/>
  <c r="BN215" i="1"/>
  <c r="Z215" i="1"/>
  <c r="BP250" i="1"/>
  <c r="BN250" i="1"/>
  <c r="Z250" i="1"/>
  <c r="BP274" i="1"/>
  <c r="BN274" i="1"/>
  <c r="Z274" i="1"/>
  <c r="Y276" i="1"/>
  <c r="H9" i="1"/>
  <c r="Z22" i="1"/>
  <c r="Z23" i="1" s="1"/>
  <c r="BN22" i="1"/>
  <c r="BP22" i="1"/>
  <c r="Y23" i="1"/>
  <c r="X514" i="1"/>
  <c r="Z26" i="1"/>
  <c r="BN26" i="1"/>
  <c r="BP26" i="1"/>
  <c r="Z28" i="1"/>
  <c r="BN28" i="1"/>
  <c r="Z30" i="1"/>
  <c r="BN30" i="1"/>
  <c r="C524" i="1"/>
  <c r="Z42" i="1"/>
  <c r="Z44" i="1" s="1"/>
  <c r="BN42" i="1"/>
  <c r="Y45" i="1"/>
  <c r="D524" i="1"/>
  <c r="Y59" i="1"/>
  <c r="Z53" i="1"/>
  <c r="BN53" i="1"/>
  <c r="Z55" i="1"/>
  <c r="BN55" i="1"/>
  <c r="BP56" i="1"/>
  <c r="BN56" i="1"/>
  <c r="Z56" i="1"/>
  <c r="Y65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Y86" i="1"/>
  <c r="E524" i="1"/>
  <c r="Y92" i="1"/>
  <c r="BP89" i="1"/>
  <c r="BN89" i="1"/>
  <c r="Z89" i="1"/>
  <c r="Z92" i="1" s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Z123" i="1" s="1"/>
  <c r="Y123" i="1"/>
  <c r="BP127" i="1"/>
  <c r="BN127" i="1"/>
  <c r="Z127" i="1"/>
  <c r="Z128" i="1" s="1"/>
  <c r="Y129" i="1"/>
  <c r="G524" i="1"/>
  <c r="Y135" i="1"/>
  <c r="BP132" i="1"/>
  <c r="BN132" i="1"/>
  <c r="Z132" i="1"/>
  <c r="Z134" i="1" s="1"/>
  <c r="Y139" i="1"/>
  <c r="Y144" i="1"/>
  <c r="BP153" i="1"/>
  <c r="BN153" i="1"/>
  <c r="Z153" i="1"/>
  <c r="Y174" i="1"/>
  <c r="BP167" i="1"/>
  <c r="BN167" i="1"/>
  <c r="Z167" i="1"/>
  <c r="BP171" i="1"/>
  <c r="BN171" i="1"/>
  <c r="Z171" i="1"/>
  <c r="Y180" i="1"/>
  <c r="Y179" i="1"/>
  <c r="BP188" i="1"/>
  <c r="BN188" i="1"/>
  <c r="Z188" i="1"/>
  <c r="Y190" i="1"/>
  <c r="Y195" i="1"/>
  <c r="BP192" i="1"/>
  <c r="BN192" i="1"/>
  <c r="Z192" i="1"/>
  <c r="Z194" i="1" s="1"/>
  <c r="Y205" i="1"/>
  <c r="BP200" i="1"/>
  <c r="BN200" i="1"/>
  <c r="Z200" i="1"/>
  <c r="BP204" i="1"/>
  <c r="BN204" i="1"/>
  <c r="Z204" i="1"/>
  <c r="Y206" i="1"/>
  <c r="Y218" i="1"/>
  <c r="Y217" i="1"/>
  <c r="BP208" i="1"/>
  <c r="BN208" i="1"/>
  <c r="Z208" i="1"/>
  <c r="BP228" i="1"/>
  <c r="BN228" i="1"/>
  <c r="Z228" i="1"/>
  <c r="BP232" i="1"/>
  <c r="BN232" i="1"/>
  <c r="Z232" i="1"/>
  <c r="Y234" i="1"/>
  <c r="Y239" i="1"/>
  <c r="BP236" i="1"/>
  <c r="BN236" i="1"/>
  <c r="Z236" i="1"/>
  <c r="Z238" i="1" s="1"/>
  <c r="Y238" i="1"/>
  <c r="BP259" i="1"/>
  <c r="BN259" i="1"/>
  <c r="Z259" i="1"/>
  <c r="BP297" i="1"/>
  <c r="BN297" i="1"/>
  <c r="Z297" i="1"/>
  <c r="H524" i="1"/>
  <c r="Y150" i="1"/>
  <c r="I524" i="1"/>
  <c r="Y162" i="1"/>
  <c r="J524" i="1"/>
  <c r="Y189" i="1"/>
  <c r="BP209" i="1"/>
  <c r="BN209" i="1"/>
  <c r="Z209" i="1"/>
  <c r="BP213" i="1"/>
  <c r="BN213" i="1"/>
  <c r="Z213" i="1"/>
  <c r="BP221" i="1"/>
  <c r="BN221" i="1"/>
  <c r="Z221" i="1"/>
  <c r="Z222" i="1" s="1"/>
  <c r="Y223" i="1"/>
  <c r="K524" i="1"/>
  <c r="Y233" i="1"/>
  <c r="BP226" i="1"/>
  <c r="BN226" i="1"/>
  <c r="Z226" i="1"/>
  <c r="BP230" i="1"/>
  <c r="BN230" i="1"/>
  <c r="Z230" i="1"/>
  <c r="BP248" i="1"/>
  <c r="BN248" i="1"/>
  <c r="Z248" i="1"/>
  <c r="Y252" i="1"/>
  <c r="BP257" i="1"/>
  <c r="BN257" i="1"/>
  <c r="Z257" i="1"/>
  <c r="Z261" i="1" s="1"/>
  <c r="Y261" i="1"/>
  <c r="BP266" i="1"/>
  <c r="BN266" i="1"/>
  <c r="Z266" i="1"/>
  <c r="Z269" i="1" s="1"/>
  <c r="Y277" i="1"/>
  <c r="BP295" i="1"/>
  <c r="BN295" i="1"/>
  <c r="Z295" i="1"/>
  <c r="Z298" i="1"/>
  <c r="Z300" i="1" s="1"/>
  <c r="BN298" i="1"/>
  <c r="Y311" i="1"/>
  <c r="Y319" i="1"/>
  <c r="Y325" i="1"/>
  <c r="Y332" i="1"/>
  <c r="Y338" i="1"/>
  <c r="Y345" i="1"/>
  <c r="Y357" i="1"/>
  <c r="Y363" i="1"/>
  <c r="Y367" i="1"/>
  <c r="Y379" i="1"/>
  <c r="BP387" i="1"/>
  <c r="BN387" i="1"/>
  <c r="Z387" i="1"/>
  <c r="Z388" i="1" s="1"/>
  <c r="Y389" i="1"/>
  <c r="Y392" i="1"/>
  <c r="BP391" i="1"/>
  <c r="BN391" i="1"/>
  <c r="Z391" i="1"/>
  <c r="Z392" i="1" s="1"/>
  <c r="Y393" i="1"/>
  <c r="V524" i="1"/>
  <c r="Y408" i="1"/>
  <c r="BP397" i="1"/>
  <c r="BN397" i="1"/>
  <c r="Z397" i="1"/>
  <c r="BP401" i="1"/>
  <c r="BN401" i="1"/>
  <c r="Z401" i="1"/>
  <c r="BP405" i="1"/>
  <c r="BN405" i="1"/>
  <c r="Z405" i="1"/>
  <c r="BP422" i="1"/>
  <c r="BN422" i="1"/>
  <c r="Z422" i="1"/>
  <c r="BP442" i="1"/>
  <c r="BN442" i="1"/>
  <c r="Z442" i="1"/>
  <c r="BP446" i="1"/>
  <c r="BN446" i="1"/>
  <c r="Z446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0" i="1"/>
  <c r="BP486" i="1"/>
  <c r="BN486" i="1"/>
  <c r="Z486" i="1"/>
  <c r="Y491" i="1"/>
  <c r="BP488" i="1"/>
  <c r="BN488" i="1"/>
  <c r="Z488" i="1"/>
  <c r="BP499" i="1"/>
  <c r="BN499" i="1"/>
  <c r="Z499" i="1"/>
  <c r="Y501" i="1"/>
  <c r="AB524" i="1"/>
  <c r="Y512" i="1"/>
  <c r="BP511" i="1"/>
  <c r="BN511" i="1"/>
  <c r="Z511" i="1"/>
  <c r="Z512" i="1" s="1"/>
  <c r="Y513" i="1"/>
  <c r="O524" i="1"/>
  <c r="L524" i="1"/>
  <c r="Y262" i="1"/>
  <c r="M524" i="1"/>
  <c r="Y270" i="1"/>
  <c r="Y282" i="1"/>
  <c r="Y291" i="1"/>
  <c r="R524" i="1"/>
  <c r="Y300" i="1"/>
  <c r="Z303" i="1"/>
  <c r="BN303" i="1"/>
  <c r="BP303" i="1"/>
  <c r="Z305" i="1"/>
  <c r="BN305" i="1"/>
  <c r="Z307" i="1"/>
  <c r="BN307" i="1"/>
  <c r="Z309" i="1"/>
  <c r="BN309" i="1"/>
  <c r="Z313" i="1"/>
  <c r="BN313" i="1"/>
  <c r="BP313" i="1"/>
  <c r="Z315" i="1"/>
  <c r="BN315" i="1"/>
  <c r="Z317" i="1"/>
  <c r="BN317" i="1"/>
  <c r="Z321" i="1"/>
  <c r="BN321" i="1"/>
  <c r="BP321" i="1"/>
  <c r="Z323" i="1"/>
  <c r="BN323" i="1"/>
  <c r="Z330" i="1"/>
  <c r="BN330" i="1"/>
  <c r="Z336" i="1"/>
  <c r="BN336" i="1"/>
  <c r="Z343" i="1"/>
  <c r="Z345" i="1" s="1"/>
  <c r="BN343" i="1"/>
  <c r="Y346" i="1"/>
  <c r="T524" i="1"/>
  <c r="Z351" i="1"/>
  <c r="BN351" i="1"/>
  <c r="Z353" i="1"/>
  <c r="BN353" i="1"/>
  <c r="Z355" i="1"/>
  <c r="BN355" i="1"/>
  <c r="Y358" i="1"/>
  <c r="Z361" i="1"/>
  <c r="BN361" i="1"/>
  <c r="Z365" i="1"/>
  <c r="Z367" i="1" s="1"/>
  <c r="BN365" i="1"/>
  <c r="BP365" i="1"/>
  <c r="U524" i="1"/>
  <c r="Y380" i="1"/>
  <c r="Z376" i="1"/>
  <c r="BN376" i="1"/>
  <c r="Y388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25" i="1"/>
  <c r="BP424" i="1"/>
  <c r="BN424" i="1"/>
  <c r="Z424" i="1"/>
  <c r="Y426" i="1"/>
  <c r="X524" i="1"/>
  <c r="Y430" i="1"/>
  <c r="BP429" i="1"/>
  <c r="BN429" i="1"/>
  <c r="Z429" i="1"/>
  <c r="Z430" i="1" s="1"/>
  <c r="Y431" i="1"/>
  <c r="Y524" i="1"/>
  <c r="Y435" i="1"/>
  <c r="BP434" i="1"/>
  <c r="BN434" i="1"/>
  <c r="Z434" i="1"/>
  <c r="Z435" i="1" s="1"/>
  <c r="Y436" i="1"/>
  <c r="Z524" i="1"/>
  <c r="Y453" i="1"/>
  <c r="Y454" i="1"/>
  <c r="BP440" i="1"/>
  <c r="BN440" i="1"/>
  <c r="Z440" i="1"/>
  <c r="BP444" i="1"/>
  <c r="BN444" i="1"/>
  <c r="Z444" i="1"/>
  <c r="BP448" i="1"/>
  <c r="BN448" i="1"/>
  <c r="Z448" i="1"/>
  <c r="AA524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BP487" i="1"/>
  <c r="BN487" i="1"/>
  <c r="Z487" i="1"/>
  <c r="BP489" i="1"/>
  <c r="BN489" i="1"/>
  <c r="Z489" i="1"/>
  <c r="Y500" i="1"/>
  <c r="BP498" i="1"/>
  <c r="BN498" i="1"/>
  <c r="Z498" i="1"/>
  <c r="Z500" i="1" s="1"/>
  <c r="Z362" i="1" l="1"/>
  <c r="Z189" i="1"/>
  <c r="Z71" i="1"/>
  <c r="Z276" i="1"/>
  <c r="Z179" i="1"/>
  <c r="Z507" i="1"/>
  <c r="Z483" i="1"/>
  <c r="Z243" i="1"/>
  <c r="Z155" i="1"/>
  <c r="Z495" i="1"/>
  <c r="Z475" i="1"/>
  <c r="Z379" i="1"/>
  <c r="Z357" i="1"/>
  <c r="Z338" i="1"/>
  <c r="Z332" i="1"/>
  <c r="Z318" i="1"/>
  <c r="Z425" i="1"/>
  <c r="Z252" i="1"/>
  <c r="Z85" i="1"/>
  <c r="Z58" i="1"/>
  <c r="Z205" i="1"/>
  <c r="Z173" i="1"/>
  <c r="Z101" i="1"/>
  <c r="Z65" i="1"/>
  <c r="Z453" i="1"/>
  <c r="Y516" i="1"/>
  <c r="Z80" i="1"/>
  <c r="Z324" i="1"/>
  <c r="Z310" i="1"/>
  <c r="Z490" i="1"/>
  <c r="Z469" i="1"/>
  <c r="Z407" i="1"/>
  <c r="Z233" i="1"/>
  <c r="Z217" i="1"/>
  <c r="Z32" i="1"/>
  <c r="Y518" i="1"/>
  <c r="Y515" i="1"/>
  <c r="Z109" i="1"/>
  <c r="Y514" i="1"/>
  <c r="Y517" i="1" l="1"/>
  <c r="Z519" i="1"/>
</calcChain>
</file>

<file path=xl/sharedStrings.xml><?xml version="1.0" encoding="utf-8"?>
<sst xmlns="http://schemas.openxmlformats.org/spreadsheetml/2006/main" count="2311" uniqueCount="834">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</sst>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64" t="s">
        <v>0</v>
      </c>
      <c r="E1" s="611"/>
      <c r="F1" s="611"/>
      <c r="G1" s="12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3"/>
      <c r="Q3" s="583"/>
      <c r="R3" s="583"/>
      <c r="S3" s="583"/>
      <c r="T3" s="583"/>
      <c r="U3" s="583"/>
      <c r="V3" s="583"/>
      <c r="W3" s="583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833</v>
      </c>
      <c r="I5" s="841"/>
      <c r="J5" s="841"/>
      <c r="K5" s="841"/>
      <c r="L5" s="841"/>
      <c r="M5" s="669"/>
      <c r="N5" s="58"/>
      <c r="P5" s="24" t="s">
        <v>10</v>
      </c>
      <c r="Q5" s="892">
        <v>45827</v>
      </c>
      <c r="R5" s="712"/>
      <c r="T5" s="770" t="s">
        <v>11</v>
      </c>
      <c r="U5" s="771"/>
      <c r="V5" s="773" t="s">
        <v>12</v>
      </c>
      <c r="W5" s="712"/>
      <c r="AB5" s="51"/>
      <c r="AC5" s="51"/>
      <c r="AD5" s="51"/>
      <c r="AE5" s="51"/>
    </row>
    <row r="6" spans="1:32" s="569" customFormat="1" ht="24" customHeight="1" x14ac:dyDescent="0.2">
      <c r="A6" s="721" t="s">
        <v>13</v>
      </c>
      <c r="B6" s="580"/>
      <c r="C6" s="581"/>
      <c r="D6" s="843" t="s">
        <v>810</v>
      </c>
      <c r="E6" s="844"/>
      <c r="F6" s="844"/>
      <c r="G6" s="844"/>
      <c r="H6" s="844"/>
      <c r="I6" s="844"/>
      <c r="J6" s="844"/>
      <c r="K6" s="844"/>
      <c r="L6" s="844"/>
      <c r="M6" s="71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Четверг</v>
      </c>
      <c r="R6" s="588"/>
      <c r="T6" s="780" t="s">
        <v>16</v>
      </c>
      <c r="U6" s="771"/>
      <c r="V6" s="823" t="s">
        <v>17</v>
      </c>
      <c r="W6" s="62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50" t="str">
        <f>IFERROR(VLOOKUP(DeliveryAddress,Table,3,0),1)</f>
        <v>5</v>
      </c>
      <c r="E7" s="651"/>
      <c r="F7" s="651"/>
      <c r="G7" s="651"/>
      <c r="H7" s="651"/>
      <c r="I7" s="651"/>
      <c r="J7" s="651"/>
      <c r="K7" s="651"/>
      <c r="L7" s="651"/>
      <c r="M7" s="652"/>
      <c r="N7" s="60"/>
      <c r="P7" s="24"/>
      <c r="Q7" s="42"/>
      <c r="R7" s="42"/>
      <c r="T7" s="583"/>
      <c r="U7" s="771"/>
      <c r="V7" s="824"/>
      <c r="W7" s="825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8"/>
      <c r="C8" s="599"/>
      <c r="D8" s="657"/>
      <c r="E8" s="658"/>
      <c r="F8" s="658"/>
      <c r="G8" s="658"/>
      <c r="H8" s="658"/>
      <c r="I8" s="658"/>
      <c r="J8" s="658"/>
      <c r="K8" s="658"/>
      <c r="L8" s="658"/>
      <c r="M8" s="659"/>
      <c r="N8" s="61"/>
      <c r="P8" s="24" t="s">
        <v>19</v>
      </c>
      <c r="Q8" s="713">
        <v>0.66666666666666663</v>
      </c>
      <c r="R8" s="652"/>
      <c r="T8" s="583"/>
      <c r="U8" s="771"/>
      <c r="V8" s="824"/>
      <c r="W8" s="825"/>
      <c r="AB8" s="51"/>
      <c r="AC8" s="51"/>
      <c r="AD8" s="51"/>
      <c r="AE8" s="51"/>
    </row>
    <row r="9" spans="1:32" s="569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67"/>
      <c r="P9" s="26" t="s">
        <v>20</v>
      </c>
      <c r="Q9" s="708"/>
      <c r="R9" s="709"/>
      <c r="T9" s="583"/>
      <c r="U9" s="771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568"/>
      <c r="P10" s="26" t="s">
        <v>21</v>
      </c>
      <c r="Q10" s="781"/>
      <c r="R10" s="782"/>
      <c r="U10" s="24" t="s">
        <v>22</v>
      </c>
      <c r="V10" s="628" t="s">
        <v>23</v>
      </c>
      <c r="W10" s="62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1"/>
      <c r="R11" s="712"/>
      <c r="U11" s="24" t="s">
        <v>26</v>
      </c>
      <c r="V11" s="854" t="s">
        <v>27</v>
      </c>
      <c r="W11" s="709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62" t="s">
        <v>28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62"/>
      <c r="P12" s="24" t="s">
        <v>29</v>
      </c>
      <c r="Q12" s="713"/>
      <c r="R12" s="652"/>
      <c r="S12" s="23"/>
      <c r="U12" s="24"/>
      <c r="V12" s="611"/>
      <c r="W12" s="583"/>
      <c r="AB12" s="51"/>
      <c r="AC12" s="51"/>
      <c r="AD12" s="51"/>
      <c r="AE12" s="51"/>
    </row>
    <row r="13" spans="1:32" s="569" customFormat="1" ht="23.25" customHeight="1" x14ac:dyDescent="0.2">
      <c r="A13" s="762" t="s">
        <v>30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62"/>
      <c r="O13" s="26"/>
      <c r="P13" s="26" t="s">
        <v>31</v>
      </c>
      <c r="Q13" s="854"/>
      <c r="R13" s="7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62" t="s">
        <v>32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6" t="s">
        <v>33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63"/>
      <c r="P15" s="755" t="s">
        <v>34</v>
      </c>
      <c r="Q15" s="611"/>
      <c r="R15" s="611"/>
      <c r="S15" s="611"/>
      <c r="T15" s="6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2" t="s">
        <v>35</v>
      </c>
      <c r="B17" s="622" t="s">
        <v>36</v>
      </c>
      <c r="C17" s="740" t="s">
        <v>37</v>
      </c>
      <c r="D17" s="622" t="s">
        <v>38</v>
      </c>
      <c r="E17" s="683"/>
      <c r="F17" s="622" t="s">
        <v>39</v>
      </c>
      <c r="G17" s="622" t="s">
        <v>40</v>
      </c>
      <c r="H17" s="622" t="s">
        <v>41</v>
      </c>
      <c r="I17" s="622" t="s">
        <v>42</v>
      </c>
      <c r="J17" s="622" t="s">
        <v>43</v>
      </c>
      <c r="K17" s="622" t="s">
        <v>44</v>
      </c>
      <c r="L17" s="622" t="s">
        <v>45</v>
      </c>
      <c r="M17" s="622" t="s">
        <v>46</v>
      </c>
      <c r="N17" s="622" t="s">
        <v>47</v>
      </c>
      <c r="O17" s="622" t="s">
        <v>48</v>
      </c>
      <c r="P17" s="622" t="s">
        <v>49</v>
      </c>
      <c r="Q17" s="682"/>
      <c r="R17" s="682"/>
      <c r="S17" s="682"/>
      <c r="T17" s="683"/>
      <c r="U17" s="918" t="s">
        <v>50</v>
      </c>
      <c r="V17" s="581"/>
      <c r="W17" s="622" t="s">
        <v>51</v>
      </c>
      <c r="X17" s="622" t="s">
        <v>52</v>
      </c>
      <c r="Y17" s="916" t="s">
        <v>53</v>
      </c>
      <c r="Z17" s="835" t="s">
        <v>54</v>
      </c>
      <c r="AA17" s="811" t="s">
        <v>55</v>
      </c>
      <c r="AB17" s="811" t="s">
        <v>56</v>
      </c>
      <c r="AC17" s="811" t="s">
        <v>57</v>
      </c>
      <c r="AD17" s="811" t="s">
        <v>58</v>
      </c>
      <c r="AE17" s="877"/>
      <c r="AF17" s="878"/>
      <c r="AG17" s="66"/>
      <c r="BD17" s="65" t="s">
        <v>59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67" t="s">
        <v>60</v>
      </c>
      <c r="V18" s="67" t="s">
        <v>61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41" t="s">
        <v>62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570"/>
      <c r="AB20" s="570"/>
      <c r="AC20" s="570"/>
    </row>
    <row r="21" spans="1:68" ht="14.25" hidden="1" customHeight="1" x14ac:dyDescent="0.25">
      <c r="A21" s="582" t="s">
        <v>63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571"/>
      <c r="AB21" s="571"/>
      <c r="AC21" s="57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7">
        <v>4680115886643</v>
      </c>
      <c r="E22" s="588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1" t="s">
        <v>68</v>
      </c>
      <c r="Q22" s="585"/>
      <c r="R22" s="585"/>
      <c r="S22" s="585"/>
      <c r="T22" s="586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71</v>
      </c>
      <c r="Q23" s="598"/>
      <c r="R23" s="598"/>
      <c r="S23" s="598"/>
      <c r="T23" s="598"/>
      <c r="U23" s="598"/>
      <c r="V23" s="599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71</v>
      </c>
      <c r="Q24" s="598"/>
      <c r="R24" s="598"/>
      <c r="S24" s="598"/>
      <c r="T24" s="598"/>
      <c r="U24" s="598"/>
      <c r="V24" s="599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82" t="s">
        <v>73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571"/>
      <c r="AB25" s="571"/>
      <c r="AC25" s="57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7">
        <v>4680115885912</v>
      </c>
      <c r="E26" s="588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7">
        <v>4607091388237</v>
      </c>
      <c r="E27" s="588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7">
        <v>4680115886230</v>
      </c>
      <c r="E28" s="588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7">
        <v>4680115886247</v>
      </c>
      <c r="E29" s="588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7">
        <v>4680115885905</v>
      </c>
      <c r="E30" s="588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7">
        <v>4607091388244</v>
      </c>
      <c r="E31" s="588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71</v>
      </c>
      <c r="Q32" s="598"/>
      <c r="R32" s="598"/>
      <c r="S32" s="598"/>
      <c r="T32" s="598"/>
      <c r="U32" s="598"/>
      <c r="V32" s="599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71</v>
      </c>
      <c r="Q33" s="598"/>
      <c r="R33" s="598"/>
      <c r="S33" s="598"/>
      <c r="T33" s="598"/>
      <c r="U33" s="598"/>
      <c r="V33" s="599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82" t="s">
        <v>94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571"/>
      <c r="AB34" s="571"/>
      <c r="AC34" s="57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7">
        <v>4607091388503</v>
      </c>
      <c r="E35" s="588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71</v>
      </c>
      <c r="Q36" s="598"/>
      <c r="R36" s="598"/>
      <c r="S36" s="598"/>
      <c r="T36" s="598"/>
      <c r="U36" s="598"/>
      <c r="V36" s="599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71</v>
      </c>
      <c r="Q37" s="598"/>
      <c r="R37" s="598"/>
      <c r="S37" s="598"/>
      <c r="T37" s="598"/>
      <c r="U37" s="598"/>
      <c r="V37" s="599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41" t="s">
        <v>101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570"/>
      <c r="AB39" s="570"/>
      <c r="AC39" s="570"/>
    </row>
    <row r="40" spans="1:68" ht="14.25" hidden="1" customHeight="1" x14ac:dyDescent="0.25">
      <c r="A40" s="582" t="s">
        <v>102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571"/>
      <c r="AB40" s="571"/>
      <c r="AC40" s="57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7">
        <v>4607091385670</v>
      </c>
      <c r="E41" s="588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4"/>
      <c r="V41" s="34"/>
      <c r="W41" s="35" t="s">
        <v>69</v>
      </c>
      <c r="X41" s="575">
        <v>100</v>
      </c>
      <c r="Y41" s="576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87">
        <v>4607091385687</v>
      </c>
      <c r="E42" s="588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5"/>
      <c r="R42" s="585"/>
      <c r="S42" s="585"/>
      <c r="T42" s="586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87">
        <v>4680115882539</v>
      </c>
      <c r="E43" s="588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5"/>
      <c r="R43" s="585"/>
      <c r="S43" s="585"/>
      <c r="T43" s="586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71</v>
      </c>
      <c r="Q44" s="598"/>
      <c r="R44" s="598"/>
      <c r="S44" s="598"/>
      <c r="T44" s="598"/>
      <c r="U44" s="598"/>
      <c r="V44" s="599"/>
      <c r="W44" s="37" t="s">
        <v>72</v>
      </c>
      <c r="X44" s="577">
        <f>IFERROR(X41/H41,"0")+IFERROR(X42/H42,"0")+IFERROR(X43/H43,"0")</f>
        <v>9.2592592592592595</v>
      </c>
      <c r="Y44" s="577">
        <f>IFERROR(Y41/H41,"0")+IFERROR(Y42/H42,"0")+IFERROR(Y43/H43,"0")</f>
        <v>10</v>
      </c>
      <c r="Z44" s="577">
        <f>IFERROR(IF(Z41="",0,Z41),"0")+IFERROR(IF(Z42="",0,Z42),"0")+IFERROR(IF(Z43="",0,Z43),"0")</f>
        <v>0.1898</v>
      </c>
      <c r="AA44" s="578"/>
      <c r="AB44" s="578"/>
      <c r="AC44" s="578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71</v>
      </c>
      <c r="Q45" s="598"/>
      <c r="R45" s="598"/>
      <c r="S45" s="598"/>
      <c r="T45" s="598"/>
      <c r="U45" s="598"/>
      <c r="V45" s="599"/>
      <c r="W45" s="37" t="s">
        <v>69</v>
      </c>
      <c r="X45" s="577">
        <f>IFERROR(SUM(X41:X43),"0")</f>
        <v>100</v>
      </c>
      <c r="Y45" s="577">
        <f>IFERROR(SUM(Y41:Y43),"0")</f>
        <v>108</v>
      </c>
      <c r="Z45" s="37"/>
      <c r="AA45" s="578"/>
      <c r="AB45" s="578"/>
      <c r="AC45" s="578"/>
    </row>
    <row r="46" spans="1:68" ht="14.25" hidden="1" customHeight="1" x14ac:dyDescent="0.25">
      <c r="A46" s="582" t="s">
        <v>73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571"/>
      <c r="AB46" s="571"/>
      <c r="AC46" s="571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7">
        <v>4680115884915</v>
      </c>
      <c r="E47" s="588"/>
      <c r="F47" s="574">
        <v>0.3</v>
      </c>
      <c r="G47" s="32">
        <v>6</v>
      </c>
      <c r="H47" s="574">
        <v>1.8</v>
      </c>
      <c r="I47" s="574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4"/>
      <c r="V47" s="34"/>
      <c r="W47" s="35" t="s">
        <v>69</v>
      </c>
      <c r="X47" s="575">
        <v>0</v>
      </c>
      <c r="Y47" s="57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71</v>
      </c>
      <c r="Q48" s="598"/>
      <c r="R48" s="598"/>
      <c r="S48" s="598"/>
      <c r="T48" s="598"/>
      <c r="U48" s="598"/>
      <c r="V48" s="599"/>
      <c r="W48" s="37" t="s">
        <v>72</v>
      </c>
      <c r="X48" s="577">
        <f>IFERROR(X47/H47,"0")</f>
        <v>0</v>
      </c>
      <c r="Y48" s="577">
        <f>IFERROR(Y47/H47,"0")</f>
        <v>0</v>
      </c>
      <c r="Z48" s="577">
        <f>IFERROR(IF(Z47="",0,Z47),"0")</f>
        <v>0</v>
      </c>
      <c r="AA48" s="578"/>
      <c r="AB48" s="578"/>
      <c r="AC48" s="578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71</v>
      </c>
      <c r="Q49" s="598"/>
      <c r="R49" s="598"/>
      <c r="S49" s="598"/>
      <c r="T49" s="598"/>
      <c r="U49" s="598"/>
      <c r="V49" s="599"/>
      <c r="W49" s="37" t="s">
        <v>69</v>
      </c>
      <c r="X49" s="577">
        <f>IFERROR(SUM(X47:X47),"0")</f>
        <v>0</v>
      </c>
      <c r="Y49" s="577">
        <f>IFERROR(SUM(Y47:Y47),"0")</f>
        <v>0</v>
      </c>
      <c r="Z49" s="37"/>
      <c r="AA49" s="578"/>
      <c r="AB49" s="578"/>
      <c r="AC49" s="578"/>
    </row>
    <row r="50" spans="1:68" ht="16.5" hidden="1" customHeight="1" x14ac:dyDescent="0.25">
      <c r="A50" s="641" t="s">
        <v>116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570"/>
      <c r="AB50" s="570"/>
      <c r="AC50" s="570"/>
    </row>
    <row r="51" spans="1:68" ht="14.25" hidden="1" customHeight="1" x14ac:dyDescent="0.25">
      <c r="A51" s="582" t="s">
        <v>102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571"/>
      <c r="AB51" s="571"/>
      <c r="AC51" s="571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7">
        <v>4680115885882</v>
      </c>
      <c r="E52" s="588"/>
      <c r="F52" s="574">
        <v>1.4</v>
      </c>
      <c r="G52" s="32">
        <v>8</v>
      </c>
      <c r="H52" s="574">
        <v>11.2</v>
      </c>
      <c r="I52" s="574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4"/>
      <c r="V52" s="34"/>
      <c r="W52" s="35" t="s">
        <v>69</v>
      </c>
      <c r="X52" s="575">
        <v>0</v>
      </c>
      <c r="Y52" s="57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7">
        <v>4680115881426</v>
      </c>
      <c r="E53" s="588"/>
      <c r="F53" s="574">
        <v>1.35</v>
      </c>
      <c r="G53" s="32">
        <v>8</v>
      </c>
      <c r="H53" s="574">
        <v>10.8</v>
      </c>
      <c r="I53" s="574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4"/>
      <c r="V53" s="34"/>
      <c r="W53" s="35" t="s">
        <v>69</v>
      </c>
      <c r="X53" s="575">
        <v>100</v>
      </c>
      <c r="Y53" s="576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7">
        <v>4680115880283</v>
      </c>
      <c r="E54" s="588"/>
      <c r="F54" s="574">
        <v>0.6</v>
      </c>
      <c r="G54" s="32">
        <v>8</v>
      </c>
      <c r="H54" s="574">
        <v>4.8</v>
      </c>
      <c r="I54" s="574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4"/>
      <c r="V54" s="34"/>
      <c r="W54" s="35" t="s">
        <v>69</v>
      </c>
      <c r="X54" s="575">
        <v>0</v>
      </c>
      <c r="Y54" s="57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7">
        <v>4680115881525</v>
      </c>
      <c r="E55" s="588"/>
      <c r="F55" s="574">
        <v>0.4</v>
      </c>
      <c r="G55" s="32">
        <v>10</v>
      </c>
      <c r="H55" s="574">
        <v>4</v>
      </c>
      <c r="I55" s="574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7">
        <v>4680115885899</v>
      </c>
      <c r="E56" s="588"/>
      <c r="F56" s="574">
        <v>0.35</v>
      </c>
      <c r="G56" s="32">
        <v>6</v>
      </c>
      <c r="H56" s="574">
        <v>2.1</v>
      </c>
      <c r="I56" s="574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7">
        <v>4680115881419</v>
      </c>
      <c r="E57" s="588"/>
      <c r="F57" s="574">
        <v>0.45</v>
      </c>
      <c r="G57" s="32">
        <v>10</v>
      </c>
      <c r="H57" s="574">
        <v>4.5</v>
      </c>
      <c r="I57" s="574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71</v>
      </c>
      <c r="Q58" s="598"/>
      <c r="R58" s="598"/>
      <c r="S58" s="598"/>
      <c r="T58" s="598"/>
      <c r="U58" s="598"/>
      <c r="V58" s="599"/>
      <c r="W58" s="37" t="s">
        <v>72</v>
      </c>
      <c r="X58" s="577">
        <f>IFERROR(X52/H52,"0")+IFERROR(X53/H53,"0")+IFERROR(X54/H54,"0")+IFERROR(X55/H55,"0")+IFERROR(X56/H56,"0")+IFERROR(X57/H57,"0")</f>
        <v>9.2592592592592595</v>
      </c>
      <c r="Y58" s="577">
        <f>IFERROR(Y52/H52,"0")+IFERROR(Y53/H53,"0")+IFERROR(Y54/H54,"0")+IFERROR(Y55/H55,"0")+IFERROR(Y56/H56,"0")+IFERROR(Y57/H57,"0")</f>
        <v>10</v>
      </c>
      <c r="Z58" s="577">
        <f>IFERROR(IF(Z52="",0,Z52),"0")+IFERROR(IF(Z53="",0,Z53),"0")+IFERROR(IF(Z54="",0,Z54),"0")+IFERROR(IF(Z55="",0,Z55),"0")+IFERROR(IF(Z56="",0,Z56),"0")+IFERROR(IF(Z57="",0,Z57),"0")</f>
        <v>0.1898</v>
      </c>
      <c r="AA58" s="578"/>
      <c r="AB58" s="578"/>
      <c r="AC58" s="578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71</v>
      </c>
      <c r="Q59" s="598"/>
      <c r="R59" s="598"/>
      <c r="S59" s="598"/>
      <c r="T59" s="598"/>
      <c r="U59" s="598"/>
      <c r="V59" s="599"/>
      <c r="W59" s="37" t="s">
        <v>69</v>
      </c>
      <c r="X59" s="577">
        <f>IFERROR(SUM(X52:X57),"0")</f>
        <v>100</v>
      </c>
      <c r="Y59" s="577">
        <f>IFERROR(SUM(Y52:Y57),"0")</f>
        <v>108</v>
      </c>
      <c r="Z59" s="37"/>
      <c r="AA59" s="578"/>
      <c r="AB59" s="578"/>
      <c r="AC59" s="578"/>
    </row>
    <row r="60" spans="1:68" ht="14.25" hidden="1" customHeight="1" x14ac:dyDescent="0.25">
      <c r="A60" s="582" t="s">
        <v>134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571"/>
      <c r="AB60" s="571"/>
      <c r="AC60" s="571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87">
        <v>4680115881440</v>
      </c>
      <c r="E61" s="588"/>
      <c r="F61" s="574">
        <v>1.35</v>
      </c>
      <c r="G61" s="32">
        <v>8</v>
      </c>
      <c r="H61" s="574">
        <v>10.8</v>
      </c>
      <c r="I61" s="574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4"/>
      <c r="V61" s="34"/>
      <c r="W61" s="35" t="s">
        <v>69</v>
      </c>
      <c r="X61" s="575">
        <v>0</v>
      </c>
      <c r="Y61" s="576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7">
        <v>4680115882751</v>
      </c>
      <c r="E62" s="588"/>
      <c r="F62" s="574">
        <v>0.45</v>
      </c>
      <c r="G62" s="32">
        <v>10</v>
      </c>
      <c r="H62" s="574">
        <v>4.5</v>
      </c>
      <c r="I62" s="574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7">
        <v>4680115885950</v>
      </c>
      <c r="E63" s="588"/>
      <c r="F63" s="574">
        <v>0.37</v>
      </c>
      <c r="G63" s="32">
        <v>6</v>
      </c>
      <c r="H63" s="574">
        <v>2.2200000000000002</v>
      </c>
      <c r="I63" s="574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7">
        <v>4680115881433</v>
      </c>
      <c r="E64" s="588"/>
      <c r="F64" s="574">
        <v>0.45</v>
      </c>
      <c r="G64" s="32">
        <v>6</v>
      </c>
      <c r="H64" s="574">
        <v>2.7</v>
      </c>
      <c r="I64" s="574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71</v>
      </c>
      <c r="Q65" s="598"/>
      <c r="R65" s="598"/>
      <c r="S65" s="598"/>
      <c r="T65" s="598"/>
      <c r="U65" s="598"/>
      <c r="V65" s="599"/>
      <c r="W65" s="37" t="s">
        <v>72</v>
      </c>
      <c r="X65" s="577">
        <f>IFERROR(X61/H61,"0")+IFERROR(X62/H62,"0")+IFERROR(X63/H63,"0")+IFERROR(X64/H64,"0")</f>
        <v>0</v>
      </c>
      <c r="Y65" s="577">
        <f>IFERROR(Y61/H61,"0")+IFERROR(Y62/H62,"0")+IFERROR(Y63/H63,"0")+IFERROR(Y64/H64,"0")</f>
        <v>0</v>
      </c>
      <c r="Z65" s="577">
        <f>IFERROR(IF(Z61="",0,Z61),"0")+IFERROR(IF(Z62="",0,Z62),"0")+IFERROR(IF(Z63="",0,Z63),"0")+IFERROR(IF(Z64="",0,Z64),"0")</f>
        <v>0</v>
      </c>
      <c r="AA65" s="578"/>
      <c r="AB65" s="578"/>
      <c r="AC65" s="578"/>
    </row>
    <row r="66" spans="1:68" hidden="1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71</v>
      </c>
      <c r="Q66" s="598"/>
      <c r="R66" s="598"/>
      <c r="S66" s="598"/>
      <c r="T66" s="598"/>
      <c r="U66" s="598"/>
      <c r="V66" s="599"/>
      <c r="W66" s="37" t="s">
        <v>69</v>
      </c>
      <c r="X66" s="577">
        <f>IFERROR(SUM(X61:X64),"0")</f>
        <v>0</v>
      </c>
      <c r="Y66" s="577">
        <f>IFERROR(SUM(Y61:Y64),"0")</f>
        <v>0</v>
      </c>
      <c r="Z66" s="37"/>
      <c r="AA66" s="578"/>
      <c r="AB66" s="578"/>
      <c r="AC66" s="578"/>
    </row>
    <row r="67" spans="1:68" ht="14.25" hidden="1" customHeight="1" x14ac:dyDescent="0.25">
      <c r="A67" s="582" t="s">
        <v>63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571"/>
      <c r="AB67" s="571"/>
      <c r="AC67" s="571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7">
        <v>4680115885073</v>
      </c>
      <c r="E68" s="588"/>
      <c r="F68" s="574">
        <v>0.3</v>
      </c>
      <c r="G68" s="32">
        <v>6</v>
      </c>
      <c r="H68" s="574">
        <v>1.8</v>
      </c>
      <c r="I68" s="57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4"/>
      <c r="V68" s="34"/>
      <c r="W68" s="35" t="s">
        <v>69</v>
      </c>
      <c r="X68" s="575">
        <v>0</v>
      </c>
      <c r="Y68" s="57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7">
        <v>4680115885059</v>
      </c>
      <c r="E69" s="588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7">
        <v>4680115885097</v>
      </c>
      <c r="E70" s="588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71</v>
      </c>
      <c r="Q71" s="598"/>
      <c r="R71" s="598"/>
      <c r="S71" s="598"/>
      <c r="T71" s="598"/>
      <c r="U71" s="598"/>
      <c r="V71" s="599"/>
      <c r="W71" s="37" t="s">
        <v>72</v>
      </c>
      <c r="X71" s="577">
        <f>IFERROR(X68/H68,"0")+IFERROR(X69/H69,"0")+IFERROR(X70/H70,"0")</f>
        <v>0</v>
      </c>
      <c r="Y71" s="577">
        <f>IFERROR(Y68/H68,"0")+IFERROR(Y69/H69,"0")+IFERROR(Y70/H70,"0")</f>
        <v>0</v>
      </c>
      <c r="Z71" s="577">
        <f>IFERROR(IF(Z68="",0,Z68),"0")+IFERROR(IF(Z69="",0,Z69),"0")+IFERROR(IF(Z70="",0,Z70),"0")</f>
        <v>0</v>
      </c>
      <c r="AA71" s="578"/>
      <c r="AB71" s="578"/>
      <c r="AC71" s="578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71</v>
      </c>
      <c r="Q72" s="598"/>
      <c r="R72" s="598"/>
      <c r="S72" s="598"/>
      <c r="T72" s="598"/>
      <c r="U72" s="598"/>
      <c r="V72" s="599"/>
      <c r="W72" s="37" t="s">
        <v>69</v>
      </c>
      <c r="X72" s="577">
        <f>IFERROR(SUM(X68:X70),"0")</f>
        <v>0</v>
      </c>
      <c r="Y72" s="577">
        <f>IFERROR(SUM(Y68:Y70),"0")</f>
        <v>0</v>
      </c>
      <c r="Z72" s="37"/>
      <c r="AA72" s="578"/>
      <c r="AB72" s="578"/>
      <c r="AC72" s="578"/>
    </row>
    <row r="73" spans="1:68" ht="14.25" hidden="1" customHeight="1" x14ac:dyDescent="0.25">
      <c r="A73" s="582" t="s">
        <v>73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571"/>
      <c r="AB73" s="571"/>
      <c r="AC73" s="571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7">
        <v>4680115881891</v>
      </c>
      <c r="E74" s="588"/>
      <c r="F74" s="574">
        <v>1.4</v>
      </c>
      <c r="G74" s="32">
        <v>6</v>
      </c>
      <c r="H74" s="574">
        <v>8.4</v>
      </c>
      <c r="I74" s="574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4"/>
      <c r="V74" s="34"/>
      <c r="W74" s="35" t="s">
        <v>69</v>
      </c>
      <c r="X74" s="575">
        <v>0</v>
      </c>
      <c r="Y74" s="576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7">
        <v>4680115885769</v>
      </c>
      <c r="E75" s="588"/>
      <c r="F75" s="574">
        <v>1.4</v>
      </c>
      <c r="G75" s="32">
        <v>6</v>
      </c>
      <c r="H75" s="574">
        <v>8.4</v>
      </c>
      <c r="I75" s="574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4"/>
      <c r="V75" s="34"/>
      <c r="W75" s="35" t="s">
        <v>69</v>
      </c>
      <c r="X75" s="575">
        <v>0</v>
      </c>
      <c r="Y75" s="576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7">
        <v>4680115884410</v>
      </c>
      <c r="E76" s="588"/>
      <c r="F76" s="574">
        <v>1.4</v>
      </c>
      <c r="G76" s="32">
        <v>6</v>
      </c>
      <c r="H76" s="574">
        <v>8.4</v>
      </c>
      <c r="I76" s="574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4"/>
      <c r="V76" s="34"/>
      <c r="W76" s="35" t="s">
        <v>69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7">
        <v>4680115884311</v>
      </c>
      <c r="E77" s="588"/>
      <c r="F77" s="574">
        <v>0.3</v>
      </c>
      <c r="G77" s="32">
        <v>6</v>
      </c>
      <c r="H77" s="574">
        <v>1.8</v>
      </c>
      <c r="I77" s="574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7">
        <v>4680115885929</v>
      </c>
      <c r="E78" s="588"/>
      <c r="F78" s="574">
        <v>0.42</v>
      </c>
      <c r="G78" s="32">
        <v>6</v>
      </c>
      <c r="H78" s="574">
        <v>2.52</v>
      </c>
      <c r="I78" s="574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7">
        <v>4680115884403</v>
      </c>
      <c r="E79" s="588"/>
      <c r="F79" s="574">
        <v>0.3</v>
      </c>
      <c r="G79" s="32">
        <v>6</v>
      </c>
      <c r="H79" s="574">
        <v>1.8</v>
      </c>
      <c r="I79" s="574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71</v>
      </c>
      <c r="Q80" s="598"/>
      <c r="R80" s="598"/>
      <c r="S80" s="598"/>
      <c r="T80" s="598"/>
      <c r="U80" s="598"/>
      <c r="V80" s="599"/>
      <c r="W80" s="37" t="s">
        <v>72</v>
      </c>
      <c r="X80" s="577">
        <f>IFERROR(X74/H74,"0")+IFERROR(X75/H75,"0")+IFERROR(X76/H76,"0")+IFERROR(X77/H77,"0")+IFERROR(X78/H78,"0")+IFERROR(X79/H79,"0")</f>
        <v>0</v>
      </c>
      <c r="Y80" s="577">
        <f>IFERROR(Y74/H74,"0")+IFERROR(Y75/H75,"0")+IFERROR(Y76/H76,"0")+IFERROR(Y77/H77,"0")+IFERROR(Y78/H78,"0")+IFERROR(Y79/H79,"0")</f>
        <v>0</v>
      </c>
      <c r="Z80" s="577">
        <f>IFERROR(IF(Z74="",0,Z74),"0")+IFERROR(IF(Z75="",0,Z75),"0")+IFERROR(IF(Z76="",0,Z76),"0")+IFERROR(IF(Z77="",0,Z77),"0")+IFERROR(IF(Z78="",0,Z78),"0")+IFERROR(IF(Z79="",0,Z79),"0")</f>
        <v>0</v>
      </c>
      <c r="AA80" s="578"/>
      <c r="AB80" s="578"/>
      <c r="AC80" s="578"/>
    </row>
    <row r="81" spans="1:68" hidden="1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71</v>
      </c>
      <c r="Q81" s="598"/>
      <c r="R81" s="598"/>
      <c r="S81" s="598"/>
      <c r="T81" s="598"/>
      <c r="U81" s="598"/>
      <c r="V81" s="599"/>
      <c r="W81" s="37" t="s">
        <v>69</v>
      </c>
      <c r="X81" s="577">
        <f>IFERROR(SUM(X74:X79),"0")</f>
        <v>0</v>
      </c>
      <c r="Y81" s="577">
        <f>IFERROR(SUM(Y74:Y79),"0")</f>
        <v>0</v>
      </c>
      <c r="Z81" s="37"/>
      <c r="AA81" s="578"/>
      <c r="AB81" s="578"/>
      <c r="AC81" s="578"/>
    </row>
    <row r="82" spans="1:68" ht="14.25" hidden="1" customHeight="1" x14ac:dyDescent="0.25">
      <c r="A82" s="582" t="s">
        <v>169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571"/>
      <c r="AB82" s="571"/>
      <c r="AC82" s="571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87">
        <v>4680115881532</v>
      </c>
      <c r="E83" s="588"/>
      <c r="F83" s="574">
        <v>1.3</v>
      </c>
      <c r="G83" s="32">
        <v>6</v>
      </c>
      <c r="H83" s="574">
        <v>7.8</v>
      </c>
      <c r="I83" s="574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4"/>
      <c r="V83" s="34"/>
      <c r="W83" s="35" t="s">
        <v>69</v>
      </c>
      <c r="X83" s="575">
        <v>0</v>
      </c>
      <c r="Y83" s="576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7">
        <v>4680115881464</v>
      </c>
      <c r="E84" s="588"/>
      <c r="F84" s="574">
        <v>0.4</v>
      </c>
      <c r="G84" s="32">
        <v>6</v>
      </c>
      <c r="H84" s="574">
        <v>2.4</v>
      </c>
      <c r="I84" s="574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4"/>
      <c r="V84" s="34"/>
      <c r="W84" s="35" t="s">
        <v>69</v>
      </c>
      <c r="X84" s="575">
        <v>0</v>
      </c>
      <c r="Y84" s="576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71</v>
      </c>
      <c r="Q85" s="598"/>
      <c r="R85" s="598"/>
      <c r="S85" s="598"/>
      <c r="T85" s="598"/>
      <c r="U85" s="598"/>
      <c r="V85" s="599"/>
      <c r="W85" s="37" t="s">
        <v>72</v>
      </c>
      <c r="X85" s="577">
        <f>IFERROR(X83/H83,"0")+IFERROR(X84/H84,"0")</f>
        <v>0</v>
      </c>
      <c r="Y85" s="577">
        <f>IFERROR(Y83/H83,"0")+IFERROR(Y84/H84,"0")</f>
        <v>0</v>
      </c>
      <c r="Z85" s="577">
        <f>IFERROR(IF(Z83="",0,Z83),"0")+IFERROR(IF(Z84="",0,Z84),"0")</f>
        <v>0</v>
      </c>
      <c r="AA85" s="578"/>
      <c r="AB85" s="578"/>
      <c r="AC85" s="578"/>
    </row>
    <row r="86" spans="1:68" hidden="1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71</v>
      </c>
      <c r="Q86" s="598"/>
      <c r="R86" s="598"/>
      <c r="S86" s="598"/>
      <c r="T86" s="598"/>
      <c r="U86" s="598"/>
      <c r="V86" s="599"/>
      <c r="W86" s="37" t="s">
        <v>69</v>
      </c>
      <c r="X86" s="577">
        <f>IFERROR(SUM(X83:X84),"0")</f>
        <v>0</v>
      </c>
      <c r="Y86" s="577">
        <f>IFERROR(SUM(Y83:Y84),"0")</f>
        <v>0</v>
      </c>
      <c r="Z86" s="37"/>
      <c r="AA86" s="578"/>
      <c r="AB86" s="578"/>
      <c r="AC86" s="578"/>
    </row>
    <row r="87" spans="1:68" ht="16.5" hidden="1" customHeight="1" x14ac:dyDescent="0.25">
      <c r="A87" s="641" t="s">
        <v>176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570"/>
      <c r="AB87" s="570"/>
      <c r="AC87" s="570"/>
    </row>
    <row r="88" spans="1:68" ht="14.25" hidden="1" customHeight="1" x14ac:dyDescent="0.25">
      <c r="A88" s="582" t="s">
        <v>102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571"/>
      <c r="AB88" s="571"/>
      <c r="AC88" s="571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7">
        <v>4680115881327</v>
      </c>
      <c r="E89" s="588"/>
      <c r="F89" s="574">
        <v>1.35</v>
      </c>
      <c r="G89" s="32">
        <v>8</v>
      </c>
      <c r="H89" s="574">
        <v>10.8</v>
      </c>
      <c r="I89" s="574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4"/>
      <c r="V89" s="34"/>
      <c r="W89" s="35" t="s">
        <v>69</v>
      </c>
      <c r="X89" s="575">
        <v>750</v>
      </c>
      <c r="Y89" s="576">
        <f>IFERROR(IF(X89="",0,CEILING((X89/$H89),1)*$H89),"")</f>
        <v>756</v>
      </c>
      <c r="Z89" s="36">
        <f>IFERROR(IF(Y89=0,"",ROUNDUP(Y89/H89,0)*0.01898),"")</f>
        <v>1.3286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780.20833333333326</v>
      </c>
      <c r="BN89" s="64">
        <f>IFERROR(Y89*I89/H89,"0")</f>
        <v>786.44999999999993</v>
      </c>
      <c r="BO89" s="64">
        <f>IFERROR(1/J89*(X89/H89),"0")</f>
        <v>1.0850694444444444</v>
      </c>
      <c r="BP89" s="64">
        <f>IFERROR(1/J89*(Y89/H89),"0")</f>
        <v>1.09375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87">
        <v>4680115881518</v>
      </c>
      <c r="E90" s="588"/>
      <c r="F90" s="574">
        <v>0.4</v>
      </c>
      <c r="G90" s="32">
        <v>10</v>
      </c>
      <c r="H90" s="574">
        <v>4</v>
      </c>
      <c r="I90" s="574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4"/>
      <c r="V90" s="34"/>
      <c r="W90" s="35" t="s">
        <v>69</v>
      </c>
      <c r="X90" s="575">
        <v>0</v>
      </c>
      <c r="Y90" s="576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87">
        <v>4680115881303</v>
      </c>
      <c r="E91" s="588"/>
      <c r="F91" s="574">
        <v>0.45</v>
      </c>
      <c r="G91" s="32">
        <v>10</v>
      </c>
      <c r="H91" s="574">
        <v>4.5</v>
      </c>
      <c r="I91" s="574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71</v>
      </c>
      <c r="Q92" s="598"/>
      <c r="R92" s="598"/>
      <c r="S92" s="598"/>
      <c r="T92" s="598"/>
      <c r="U92" s="598"/>
      <c r="V92" s="599"/>
      <c r="W92" s="37" t="s">
        <v>72</v>
      </c>
      <c r="X92" s="577">
        <f>IFERROR(X89/H89,"0")+IFERROR(X90/H90,"0")+IFERROR(X91/H91,"0")</f>
        <v>69.444444444444443</v>
      </c>
      <c r="Y92" s="577">
        <f>IFERROR(Y89/H89,"0")+IFERROR(Y90/H90,"0")+IFERROR(Y91/H91,"0")</f>
        <v>70</v>
      </c>
      <c r="Z92" s="577">
        <f>IFERROR(IF(Z89="",0,Z89),"0")+IFERROR(IF(Z90="",0,Z90),"0")+IFERROR(IF(Z91="",0,Z91),"0")</f>
        <v>1.3286</v>
      </c>
      <c r="AA92" s="578"/>
      <c r="AB92" s="578"/>
      <c r="AC92" s="578"/>
    </row>
    <row r="93" spans="1:68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71</v>
      </c>
      <c r="Q93" s="598"/>
      <c r="R93" s="598"/>
      <c r="S93" s="598"/>
      <c r="T93" s="598"/>
      <c r="U93" s="598"/>
      <c r="V93" s="599"/>
      <c r="W93" s="37" t="s">
        <v>69</v>
      </c>
      <c r="X93" s="577">
        <f>IFERROR(SUM(X89:X91),"0")</f>
        <v>750</v>
      </c>
      <c r="Y93" s="577">
        <f>IFERROR(SUM(Y89:Y91),"0")</f>
        <v>756</v>
      </c>
      <c r="Z93" s="37"/>
      <c r="AA93" s="578"/>
      <c r="AB93" s="578"/>
      <c r="AC93" s="578"/>
    </row>
    <row r="94" spans="1:68" ht="14.25" hidden="1" customHeight="1" x14ac:dyDescent="0.25">
      <c r="A94" s="582" t="s">
        <v>73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571"/>
      <c r="AB94" s="571"/>
      <c r="AC94" s="571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7">
        <v>4607091386967</v>
      </c>
      <c r="E95" s="588"/>
      <c r="F95" s="574">
        <v>1.35</v>
      </c>
      <c r="G95" s="32">
        <v>6</v>
      </c>
      <c r="H95" s="574">
        <v>8.1</v>
      </c>
      <c r="I95" s="574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5" t="s">
        <v>186</v>
      </c>
      <c r="Q95" s="585"/>
      <c r="R95" s="585"/>
      <c r="S95" s="585"/>
      <c r="T95" s="586"/>
      <c r="U95" s="34"/>
      <c r="V95" s="34"/>
      <c r="W95" s="35" t="s">
        <v>69</v>
      </c>
      <c r="X95" s="575">
        <v>350</v>
      </c>
      <c r="Y95" s="576">
        <f t="shared" ref="Y95:Y100" si="16">IFERROR(IF(X95="",0,CEILING((X95/$H95),1)*$H95),"")</f>
        <v>356.4</v>
      </c>
      <c r="Z95" s="36">
        <f>IFERROR(IF(Y95=0,"",ROUNDUP(Y95/H95,0)*0.01898),"")</f>
        <v>0.83511999999999997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372.42592592592598</v>
      </c>
      <c r="BN95" s="64">
        <f t="shared" ref="BN95:BN100" si="18">IFERROR(Y95*I95/H95,"0")</f>
        <v>379.23599999999993</v>
      </c>
      <c r="BO95" s="64">
        <f t="shared" ref="BO95:BO100" si="19">IFERROR(1/J95*(X95/H95),"0")</f>
        <v>0.67515432098765438</v>
      </c>
      <c r="BP95" s="64">
        <f t="shared" ref="BP95:BP100" si="20">IFERROR(1/J95*(Y95/H95),"0")</f>
        <v>0.6875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7">
        <v>4607091386967</v>
      </c>
      <c r="E96" s="588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4"/>
      <c r="V96" s="34"/>
      <c r="W96" s="35" t="s">
        <v>69</v>
      </c>
      <c r="X96" s="575">
        <v>0</v>
      </c>
      <c r="Y96" s="576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7">
        <v>4680115884953</v>
      </c>
      <c r="E97" s="588"/>
      <c r="F97" s="574">
        <v>0.37</v>
      </c>
      <c r="G97" s="32">
        <v>6</v>
      </c>
      <c r="H97" s="574">
        <v>2.2200000000000002</v>
      </c>
      <c r="I97" s="574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87">
        <v>4607091385731</v>
      </c>
      <c r="E98" s="588"/>
      <c r="F98" s="574">
        <v>0.45</v>
      </c>
      <c r="G98" s="32">
        <v>6</v>
      </c>
      <c r="H98" s="574">
        <v>2.7</v>
      </c>
      <c r="I98" s="574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7">
        <v>4607091385731</v>
      </c>
      <c r="E99" s="588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4"/>
      <c r="V99" s="34"/>
      <c r="W99" s="35" t="s">
        <v>69</v>
      </c>
      <c r="X99" s="575">
        <v>585</v>
      </c>
      <c r="Y99" s="576">
        <f t="shared" si="16"/>
        <v>585.90000000000009</v>
      </c>
      <c r="Z99" s="36">
        <f>IFERROR(IF(Y99=0,"",ROUNDUP(Y99/H99,0)*0.00651),"")</f>
        <v>1.4126700000000001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639.6</v>
      </c>
      <c r="BN99" s="64">
        <f t="shared" si="18"/>
        <v>640.58400000000006</v>
      </c>
      <c r="BO99" s="64">
        <f t="shared" si="19"/>
        <v>1.1904761904761905</v>
      </c>
      <c r="BP99" s="64">
        <f t="shared" si="20"/>
        <v>1.1923076923076925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7">
        <v>4680115880894</v>
      </c>
      <c r="E100" s="588"/>
      <c r="F100" s="574">
        <v>0.33</v>
      </c>
      <c r="G100" s="32">
        <v>6</v>
      </c>
      <c r="H100" s="574">
        <v>1.98</v>
      </c>
      <c r="I100" s="574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4"/>
      <c r="V100" s="34"/>
      <c r="W100" s="35" t="s">
        <v>69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71</v>
      </c>
      <c r="Q101" s="598"/>
      <c r="R101" s="598"/>
      <c r="S101" s="598"/>
      <c r="T101" s="598"/>
      <c r="U101" s="598"/>
      <c r="V101" s="599"/>
      <c r="W101" s="37" t="s">
        <v>72</v>
      </c>
      <c r="X101" s="577">
        <f>IFERROR(X95/H95,"0")+IFERROR(X96/H96,"0")+IFERROR(X97/H97,"0")+IFERROR(X98/H98,"0")+IFERROR(X99/H99,"0")+IFERROR(X100/H100,"0")</f>
        <v>259.87654320987656</v>
      </c>
      <c r="Y101" s="577">
        <f>IFERROR(Y95/H95,"0")+IFERROR(Y96/H96,"0")+IFERROR(Y97/H97,"0")+IFERROR(Y98/H98,"0")+IFERROR(Y99/H99,"0")+IFERROR(Y100/H100,"0")</f>
        <v>261</v>
      </c>
      <c r="Z101" s="577">
        <f>IFERROR(IF(Z95="",0,Z95),"0")+IFERROR(IF(Z96="",0,Z96),"0")+IFERROR(IF(Z97="",0,Z97),"0")+IFERROR(IF(Z98="",0,Z98),"0")+IFERROR(IF(Z99="",0,Z99),"0")+IFERROR(IF(Z100="",0,Z100),"0")</f>
        <v>2.2477900000000002</v>
      </c>
      <c r="AA101" s="578"/>
      <c r="AB101" s="578"/>
      <c r="AC101" s="578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71</v>
      </c>
      <c r="Q102" s="598"/>
      <c r="R102" s="598"/>
      <c r="S102" s="598"/>
      <c r="T102" s="598"/>
      <c r="U102" s="598"/>
      <c r="V102" s="599"/>
      <c r="W102" s="37" t="s">
        <v>69</v>
      </c>
      <c r="X102" s="577">
        <f>IFERROR(SUM(X95:X100),"0")</f>
        <v>935</v>
      </c>
      <c r="Y102" s="577">
        <f>IFERROR(SUM(Y95:Y100),"0")</f>
        <v>942.30000000000007</v>
      </c>
      <c r="Z102" s="37"/>
      <c r="AA102" s="578"/>
      <c r="AB102" s="578"/>
      <c r="AC102" s="578"/>
    </row>
    <row r="103" spans="1:68" ht="16.5" hidden="1" customHeight="1" x14ac:dyDescent="0.25">
      <c r="A103" s="641" t="s">
        <v>199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570"/>
      <c r="AB103" s="570"/>
      <c r="AC103" s="570"/>
    </row>
    <row r="104" spans="1:68" ht="14.25" hidden="1" customHeight="1" x14ac:dyDescent="0.25">
      <c r="A104" s="582" t="s">
        <v>102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571"/>
      <c r="AB104" s="571"/>
      <c r="AC104" s="571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7">
        <v>4680115882133</v>
      </c>
      <c r="E105" s="588"/>
      <c r="F105" s="574">
        <v>1.35</v>
      </c>
      <c r="G105" s="32">
        <v>8</v>
      </c>
      <c r="H105" s="574">
        <v>10.8</v>
      </c>
      <c r="I105" s="574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4"/>
      <c r="V105" s="34"/>
      <c r="W105" s="35" t="s">
        <v>69</v>
      </c>
      <c r="X105" s="575">
        <v>750</v>
      </c>
      <c r="Y105" s="576">
        <f>IFERROR(IF(X105="",0,CEILING((X105/$H105),1)*$H105),"")</f>
        <v>756</v>
      </c>
      <c r="Z105" s="36">
        <f>IFERROR(IF(Y105=0,"",ROUNDUP(Y105/H105,0)*0.01898),"")</f>
        <v>1.3286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780.20833333333326</v>
      </c>
      <c r="BN105" s="64">
        <f>IFERROR(Y105*I105/H105,"0")</f>
        <v>786.44999999999993</v>
      </c>
      <c r="BO105" s="64">
        <f>IFERROR(1/J105*(X105/H105),"0")</f>
        <v>1.0850694444444444</v>
      </c>
      <c r="BP105" s="64">
        <f>IFERROR(1/J105*(Y105/H105),"0")</f>
        <v>1.09375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7">
        <v>4680115880269</v>
      </c>
      <c r="E106" s="588"/>
      <c r="F106" s="574">
        <v>0.375</v>
      </c>
      <c r="G106" s="32">
        <v>10</v>
      </c>
      <c r="H106" s="574">
        <v>3.75</v>
      </c>
      <c r="I106" s="574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4"/>
      <c r="V106" s="34"/>
      <c r="W106" s="35" t="s">
        <v>69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87">
        <v>4680115880429</v>
      </c>
      <c r="E107" s="588"/>
      <c r="F107" s="574">
        <v>0.45</v>
      </c>
      <c r="G107" s="32">
        <v>10</v>
      </c>
      <c r="H107" s="574">
        <v>4.5</v>
      </c>
      <c r="I107" s="574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7">
        <v>4680115881457</v>
      </c>
      <c r="E108" s="588"/>
      <c r="F108" s="574">
        <v>0.75</v>
      </c>
      <c r="G108" s="32">
        <v>6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71</v>
      </c>
      <c r="Q109" s="598"/>
      <c r="R109" s="598"/>
      <c r="S109" s="598"/>
      <c r="T109" s="598"/>
      <c r="U109" s="598"/>
      <c r="V109" s="599"/>
      <c r="W109" s="37" t="s">
        <v>72</v>
      </c>
      <c r="X109" s="577">
        <f>IFERROR(X105/H105,"0")+IFERROR(X106/H106,"0")+IFERROR(X107/H107,"0")+IFERROR(X108/H108,"0")</f>
        <v>69.444444444444443</v>
      </c>
      <c r="Y109" s="577">
        <f>IFERROR(Y105/H105,"0")+IFERROR(Y106/H106,"0")+IFERROR(Y107/H107,"0")+IFERROR(Y108/H108,"0")</f>
        <v>70</v>
      </c>
      <c r="Z109" s="577">
        <f>IFERROR(IF(Z105="",0,Z105),"0")+IFERROR(IF(Z106="",0,Z106),"0")+IFERROR(IF(Z107="",0,Z107),"0")+IFERROR(IF(Z108="",0,Z108),"0")</f>
        <v>1.3286</v>
      </c>
      <c r="AA109" s="578"/>
      <c r="AB109" s="578"/>
      <c r="AC109" s="578"/>
    </row>
    <row r="110" spans="1:68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71</v>
      </c>
      <c r="Q110" s="598"/>
      <c r="R110" s="598"/>
      <c r="S110" s="598"/>
      <c r="T110" s="598"/>
      <c r="U110" s="598"/>
      <c r="V110" s="599"/>
      <c r="W110" s="37" t="s">
        <v>69</v>
      </c>
      <c r="X110" s="577">
        <f>IFERROR(SUM(X105:X108),"0")</f>
        <v>750</v>
      </c>
      <c r="Y110" s="577">
        <f>IFERROR(SUM(Y105:Y108),"0")</f>
        <v>756</v>
      </c>
      <c r="Z110" s="37"/>
      <c r="AA110" s="578"/>
      <c r="AB110" s="578"/>
      <c r="AC110" s="578"/>
    </row>
    <row r="111" spans="1:68" ht="14.25" hidden="1" customHeight="1" x14ac:dyDescent="0.25">
      <c r="A111" s="582" t="s">
        <v>134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571"/>
      <c r="AB111" s="571"/>
      <c r="AC111" s="571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87">
        <v>4680115881488</v>
      </c>
      <c r="E112" s="588"/>
      <c r="F112" s="574">
        <v>1.35</v>
      </c>
      <c r="G112" s="32">
        <v>8</v>
      </c>
      <c r="H112" s="574">
        <v>10.8</v>
      </c>
      <c r="I112" s="574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4"/>
      <c r="V112" s="34"/>
      <c r="W112" s="35" t="s">
        <v>69</v>
      </c>
      <c r="X112" s="575">
        <v>0</v>
      </c>
      <c r="Y112" s="57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7">
        <v>4680115882775</v>
      </c>
      <c r="E113" s="588"/>
      <c r="F113" s="574">
        <v>0.3</v>
      </c>
      <c r="G113" s="32">
        <v>8</v>
      </c>
      <c r="H113" s="574">
        <v>2.4</v>
      </c>
      <c r="I113" s="574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4"/>
      <c r="V113" s="34"/>
      <c r="W113" s="35" t="s">
        <v>69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87">
        <v>4680115880658</v>
      </c>
      <c r="E114" s="588"/>
      <c r="F114" s="574">
        <v>0.4</v>
      </c>
      <c r="G114" s="32">
        <v>6</v>
      </c>
      <c r="H114" s="574">
        <v>2.4</v>
      </c>
      <c r="I114" s="574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71</v>
      </c>
      <c r="Q115" s="598"/>
      <c r="R115" s="598"/>
      <c r="S115" s="598"/>
      <c r="T115" s="598"/>
      <c r="U115" s="598"/>
      <c r="V115" s="599"/>
      <c r="W115" s="37" t="s">
        <v>72</v>
      </c>
      <c r="X115" s="577">
        <f>IFERROR(X112/H112,"0")+IFERROR(X113/H113,"0")+IFERROR(X114/H114,"0")</f>
        <v>0</v>
      </c>
      <c r="Y115" s="577">
        <f>IFERROR(Y112/H112,"0")+IFERROR(Y113/H113,"0")+IFERROR(Y114/H114,"0")</f>
        <v>0</v>
      </c>
      <c r="Z115" s="577">
        <f>IFERROR(IF(Z112="",0,Z112),"0")+IFERROR(IF(Z113="",0,Z113),"0")+IFERROR(IF(Z114="",0,Z114),"0")</f>
        <v>0</v>
      </c>
      <c r="AA115" s="578"/>
      <c r="AB115" s="578"/>
      <c r="AC115" s="578"/>
    </row>
    <row r="116" spans="1:68" hidden="1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71</v>
      </c>
      <c r="Q116" s="598"/>
      <c r="R116" s="598"/>
      <c r="S116" s="598"/>
      <c r="T116" s="598"/>
      <c r="U116" s="598"/>
      <c r="V116" s="599"/>
      <c r="W116" s="37" t="s">
        <v>69</v>
      </c>
      <c r="X116" s="577">
        <f>IFERROR(SUM(X112:X114),"0")</f>
        <v>0</v>
      </c>
      <c r="Y116" s="577">
        <f>IFERROR(SUM(Y112:Y114),"0")</f>
        <v>0</v>
      </c>
      <c r="Z116" s="37"/>
      <c r="AA116" s="578"/>
      <c r="AB116" s="578"/>
      <c r="AC116" s="578"/>
    </row>
    <row r="117" spans="1:68" ht="14.25" hidden="1" customHeight="1" x14ac:dyDescent="0.25">
      <c r="A117" s="582" t="s">
        <v>73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571"/>
      <c r="AB117" s="571"/>
      <c r="AC117" s="571"/>
    </row>
    <row r="118" spans="1:68" ht="27" hidden="1" customHeight="1" x14ac:dyDescent="0.25">
      <c r="A118" s="54" t="s">
        <v>216</v>
      </c>
      <c r="B118" s="54" t="s">
        <v>217</v>
      </c>
      <c r="C118" s="31">
        <v>4301051360</v>
      </c>
      <c r="D118" s="587">
        <v>4607091385168</v>
      </c>
      <c r="E118" s="588"/>
      <c r="F118" s="574">
        <v>1.35</v>
      </c>
      <c r="G118" s="32">
        <v>6</v>
      </c>
      <c r="H118" s="574">
        <v>8.1</v>
      </c>
      <c r="I118" s="574">
        <v>8.6129999999999995</v>
      </c>
      <c r="J118" s="32">
        <v>64</v>
      </c>
      <c r="K118" s="32" t="s">
        <v>105</v>
      </c>
      <c r="L118" s="32"/>
      <c r="M118" s="33" t="s">
        <v>77</v>
      </c>
      <c r="N118" s="33"/>
      <c r="O118" s="32">
        <v>45</v>
      </c>
      <c r="P118" s="7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5"/>
      <c r="R118" s="585"/>
      <c r="S118" s="585"/>
      <c r="T118" s="586"/>
      <c r="U118" s="34"/>
      <c r="V118" s="34"/>
      <c r="W118" s="35" t="s">
        <v>69</v>
      </c>
      <c r="X118" s="575">
        <v>0</v>
      </c>
      <c r="Y118" s="576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216</v>
      </c>
      <c r="B119" s="54" t="s">
        <v>219</v>
      </c>
      <c r="C119" s="31">
        <v>4301051724</v>
      </c>
      <c r="D119" s="587">
        <v>4607091385168</v>
      </c>
      <c r="E119" s="588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92</v>
      </c>
      <c r="N119" s="33"/>
      <c r="O119" s="32">
        <v>45</v>
      </c>
      <c r="P119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5"/>
      <c r="R119" s="585"/>
      <c r="S119" s="585"/>
      <c r="T119" s="586"/>
      <c r="U119" s="34"/>
      <c r="V119" s="34"/>
      <c r="W119" s="35" t="s">
        <v>69</v>
      </c>
      <c r="X119" s="575">
        <v>500</v>
      </c>
      <c r="Y119" s="576">
        <f>IFERROR(IF(X119="",0,CEILING((X119/$H119),1)*$H119),"")</f>
        <v>502.2</v>
      </c>
      <c r="Z119" s="36">
        <f>IFERROR(IF(Y119=0,"",ROUNDUP(Y119/H119,0)*0.01898),"")</f>
        <v>1.17676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531.66666666666674</v>
      </c>
      <c r="BN119" s="64">
        <f>IFERROR(Y119*I119/H119,"0")</f>
        <v>534.00599999999997</v>
      </c>
      <c r="BO119" s="64">
        <f>IFERROR(1/J119*(X119/H119),"0")</f>
        <v>0.96450617283950624</v>
      </c>
      <c r="BP119" s="64">
        <f>IFERROR(1/J119*(Y119/H119),"0")</f>
        <v>0.96875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87">
        <v>4607091383256</v>
      </c>
      <c r="E120" s="588"/>
      <c r="F120" s="574">
        <v>0.33</v>
      </c>
      <c r="G120" s="32">
        <v>6</v>
      </c>
      <c r="H120" s="574">
        <v>1.98</v>
      </c>
      <c r="I120" s="574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4"/>
      <c r="V120" s="34"/>
      <c r="W120" s="35" t="s">
        <v>69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220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87">
        <v>4607091385748</v>
      </c>
      <c r="E121" s="588"/>
      <c r="F121" s="574">
        <v>0.45</v>
      </c>
      <c r="G121" s="32">
        <v>6</v>
      </c>
      <c r="H121" s="574">
        <v>2.7</v>
      </c>
      <c r="I121" s="574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4"/>
      <c r="V121" s="34"/>
      <c r="W121" s="35" t="s">
        <v>69</v>
      </c>
      <c r="X121" s="575">
        <v>935</v>
      </c>
      <c r="Y121" s="576">
        <f>IFERROR(IF(X121="",0,CEILING((X121/$H121),1)*$H121),"")</f>
        <v>936.90000000000009</v>
      </c>
      <c r="Z121" s="36">
        <f>IFERROR(IF(Y121=0,"",ROUNDUP(Y121/H121,0)*0.00651),"")</f>
        <v>2.2589700000000001</v>
      </c>
      <c r="AA121" s="56"/>
      <c r="AB121" s="57"/>
      <c r="AC121" s="173" t="s">
        <v>220</v>
      </c>
      <c r="AG121" s="64"/>
      <c r="AJ121" s="68"/>
      <c r="AK121" s="68">
        <v>0</v>
      </c>
      <c r="BB121" s="174" t="s">
        <v>1</v>
      </c>
      <c r="BM121" s="64">
        <f>IFERROR(X121*I121/H121,"0")</f>
        <v>1022.2666666666665</v>
      </c>
      <c r="BN121" s="64">
        <f>IFERROR(Y121*I121/H121,"0")</f>
        <v>1024.3440000000001</v>
      </c>
      <c r="BO121" s="64">
        <f>IFERROR(1/J121*(X121/H121),"0")</f>
        <v>1.9027269027269027</v>
      </c>
      <c r="BP121" s="64">
        <f>IFERROR(1/J121*(Y121/H121),"0")</f>
        <v>1.9065934065934067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87">
        <v>4680115884533</v>
      </c>
      <c r="E122" s="588"/>
      <c r="F122" s="574">
        <v>0.3</v>
      </c>
      <c r="G122" s="32">
        <v>6</v>
      </c>
      <c r="H122" s="574">
        <v>1.8</v>
      </c>
      <c r="I122" s="574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4"/>
      <c r="V122" s="34"/>
      <c r="W122" s="35" t="s">
        <v>69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71</v>
      </c>
      <c r="Q123" s="598"/>
      <c r="R123" s="598"/>
      <c r="S123" s="598"/>
      <c r="T123" s="598"/>
      <c r="U123" s="598"/>
      <c r="V123" s="599"/>
      <c r="W123" s="37" t="s">
        <v>72</v>
      </c>
      <c r="X123" s="577">
        <f>IFERROR(X118/H118,"0")+IFERROR(X119/H119,"0")+IFERROR(X120/H120,"0")+IFERROR(X121/H121,"0")+IFERROR(X122/H122,"0")</f>
        <v>408.02469135802465</v>
      </c>
      <c r="Y123" s="577">
        <f>IFERROR(Y118/H118,"0")+IFERROR(Y119/H119,"0")+IFERROR(Y120/H120,"0")+IFERROR(Y121/H121,"0")+IFERROR(Y122/H122,"0")</f>
        <v>409</v>
      </c>
      <c r="Z123" s="577">
        <f>IFERROR(IF(Z118="",0,Z118),"0")+IFERROR(IF(Z119="",0,Z119),"0")+IFERROR(IF(Z120="",0,Z120),"0")+IFERROR(IF(Z121="",0,Z121),"0")+IFERROR(IF(Z122="",0,Z122),"0")</f>
        <v>3.4357300000000004</v>
      </c>
      <c r="AA123" s="578"/>
      <c r="AB123" s="578"/>
      <c r="AC123" s="578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71</v>
      </c>
      <c r="Q124" s="598"/>
      <c r="R124" s="598"/>
      <c r="S124" s="598"/>
      <c r="T124" s="598"/>
      <c r="U124" s="598"/>
      <c r="V124" s="599"/>
      <c r="W124" s="37" t="s">
        <v>69</v>
      </c>
      <c r="X124" s="577">
        <f>IFERROR(SUM(X118:X122),"0")</f>
        <v>1435</v>
      </c>
      <c r="Y124" s="577">
        <f>IFERROR(SUM(Y118:Y122),"0")</f>
        <v>1439.1000000000001</v>
      </c>
      <c r="Z124" s="37"/>
      <c r="AA124" s="578"/>
      <c r="AB124" s="578"/>
      <c r="AC124" s="578"/>
    </row>
    <row r="125" spans="1:68" ht="14.25" hidden="1" customHeight="1" x14ac:dyDescent="0.25">
      <c r="A125" s="582" t="s">
        <v>169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571"/>
      <c r="AB125" s="571"/>
      <c r="AC125" s="571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87">
        <v>4680115882652</v>
      </c>
      <c r="E126" s="588"/>
      <c r="F126" s="574">
        <v>0.33</v>
      </c>
      <c r="G126" s="32">
        <v>6</v>
      </c>
      <c r="H126" s="574">
        <v>1.98</v>
      </c>
      <c r="I126" s="574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4"/>
      <c r="V126" s="34"/>
      <c r="W126" s="35" t="s">
        <v>69</v>
      </c>
      <c r="X126" s="575">
        <v>0</v>
      </c>
      <c r="Y126" s="57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87">
        <v>4680115880238</v>
      </c>
      <c r="E127" s="588"/>
      <c r="F127" s="574">
        <v>0.33</v>
      </c>
      <c r="G127" s="32">
        <v>6</v>
      </c>
      <c r="H127" s="574">
        <v>1.98</v>
      </c>
      <c r="I127" s="574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71</v>
      </c>
      <c r="Q128" s="598"/>
      <c r="R128" s="598"/>
      <c r="S128" s="598"/>
      <c r="T128" s="598"/>
      <c r="U128" s="598"/>
      <c r="V128" s="599"/>
      <c r="W128" s="37" t="s">
        <v>72</v>
      </c>
      <c r="X128" s="577">
        <f>IFERROR(X126/H126,"0")+IFERROR(X127/H127,"0")</f>
        <v>0</v>
      </c>
      <c r="Y128" s="577">
        <f>IFERROR(Y126/H126,"0")+IFERROR(Y127/H127,"0")</f>
        <v>0</v>
      </c>
      <c r="Z128" s="577">
        <f>IFERROR(IF(Z126="",0,Z126),"0")+IFERROR(IF(Z127="",0,Z127),"0")</f>
        <v>0</v>
      </c>
      <c r="AA128" s="578"/>
      <c r="AB128" s="578"/>
      <c r="AC128" s="578"/>
    </row>
    <row r="129" spans="1:68" hidden="1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71</v>
      </c>
      <c r="Q129" s="598"/>
      <c r="R129" s="598"/>
      <c r="S129" s="598"/>
      <c r="T129" s="598"/>
      <c r="U129" s="598"/>
      <c r="V129" s="599"/>
      <c r="W129" s="37" t="s">
        <v>69</v>
      </c>
      <c r="X129" s="577">
        <f>IFERROR(SUM(X126:X127),"0")</f>
        <v>0</v>
      </c>
      <c r="Y129" s="577">
        <f>IFERROR(SUM(Y126:Y127),"0")</f>
        <v>0</v>
      </c>
      <c r="Z129" s="37"/>
      <c r="AA129" s="578"/>
      <c r="AB129" s="578"/>
      <c r="AC129" s="578"/>
    </row>
    <row r="130" spans="1:68" ht="16.5" hidden="1" customHeight="1" x14ac:dyDescent="0.25">
      <c r="A130" s="641" t="s">
        <v>234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570"/>
      <c r="AB130" s="570"/>
      <c r="AC130" s="570"/>
    </row>
    <row r="131" spans="1:68" ht="14.25" hidden="1" customHeight="1" x14ac:dyDescent="0.25">
      <c r="A131" s="582" t="s">
        <v>102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571"/>
      <c r="AB131" s="571"/>
      <c r="AC131" s="571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87">
        <v>4680115882577</v>
      </c>
      <c r="E132" s="588"/>
      <c r="F132" s="574">
        <v>0.4</v>
      </c>
      <c r="G132" s="32">
        <v>8</v>
      </c>
      <c r="H132" s="574">
        <v>3.2</v>
      </c>
      <c r="I132" s="574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4"/>
      <c r="V132" s="34"/>
      <c r="W132" s="35" t="s">
        <v>69</v>
      </c>
      <c r="X132" s="575">
        <v>0</v>
      </c>
      <c r="Y132" s="57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87">
        <v>4680115882577</v>
      </c>
      <c r="E133" s="588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71</v>
      </c>
      <c r="Q134" s="598"/>
      <c r="R134" s="598"/>
      <c r="S134" s="598"/>
      <c r="T134" s="598"/>
      <c r="U134" s="598"/>
      <c r="V134" s="599"/>
      <c r="W134" s="37" t="s">
        <v>72</v>
      </c>
      <c r="X134" s="577">
        <f>IFERROR(X132/H132,"0")+IFERROR(X133/H133,"0")</f>
        <v>0</v>
      </c>
      <c r="Y134" s="577">
        <f>IFERROR(Y132/H132,"0")+IFERROR(Y133/H133,"0")</f>
        <v>0</v>
      </c>
      <c r="Z134" s="577">
        <f>IFERROR(IF(Z132="",0,Z132),"0")+IFERROR(IF(Z133="",0,Z133),"0")</f>
        <v>0</v>
      </c>
      <c r="AA134" s="578"/>
      <c r="AB134" s="578"/>
      <c r="AC134" s="578"/>
    </row>
    <row r="135" spans="1:68" hidden="1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71</v>
      </c>
      <c r="Q135" s="598"/>
      <c r="R135" s="598"/>
      <c r="S135" s="598"/>
      <c r="T135" s="598"/>
      <c r="U135" s="598"/>
      <c r="V135" s="599"/>
      <c r="W135" s="37" t="s">
        <v>69</v>
      </c>
      <c r="X135" s="577">
        <f>IFERROR(SUM(X132:X133),"0")</f>
        <v>0</v>
      </c>
      <c r="Y135" s="577">
        <f>IFERROR(SUM(Y132:Y133),"0")</f>
        <v>0</v>
      </c>
      <c r="Z135" s="37"/>
      <c r="AA135" s="578"/>
      <c r="AB135" s="578"/>
      <c r="AC135" s="578"/>
    </row>
    <row r="136" spans="1:68" ht="14.25" hidden="1" customHeight="1" x14ac:dyDescent="0.25">
      <c r="A136" s="582" t="s">
        <v>63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571"/>
      <c r="AB136" s="571"/>
      <c r="AC136" s="571"/>
    </row>
    <row r="137" spans="1:68" ht="27" hidden="1" customHeight="1" x14ac:dyDescent="0.25">
      <c r="A137" s="54" t="s">
        <v>239</v>
      </c>
      <c r="B137" s="54" t="s">
        <v>240</v>
      </c>
      <c r="C137" s="31">
        <v>4301031234</v>
      </c>
      <c r="D137" s="587">
        <v>4680115883444</v>
      </c>
      <c r="E137" s="588"/>
      <c r="F137" s="574">
        <v>0.35</v>
      </c>
      <c r="G137" s="32">
        <v>8</v>
      </c>
      <c r="H137" s="574">
        <v>2.8</v>
      </c>
      <c r="I137" s="574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4"/>
      <c r="V137" s="34"/>
      <c r="W137" s="35" t="s">
        <v>69</v>
      </c>
      <c r="X137" s="575">
        <v>0</v>
      </c>
      <c r="Y137" s="57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4301031235</v>
      </c>
      <c r="D138" s="587">
        <v>4680115883444</v>
      </c>
      <c r="E138" s="588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71</v>
      </c>
      <c r="Q139" s="598"/>
      <c r="R139" s="598"/>
      <c r="S139" s="598"/>
      <c r="T139" s="598"/>
      <c r="U139" s="598"/>
      <c r="V139" s="599"/>
      <c r="W139" s="37" t="s">
        <v>72</v>
      </c>
      <c r="X139" s="577">
        <f>IFERROR(X137/H137,"0")+IFERROR(X138/H138,"0")</f>
        <v>0</v>
      </c>
      <c r="Y139" s="577">
        <f>IFERROR(Y137/H137,"0")+IFERROR(Y138/H138,"0")</f>
        <v>0</v>
      </c>
      <c r="Z139" s="577">
        <f>IFERROR(IF(Z137="",0,Z137),"0")+IFERROR(IF(Z138="",0,Z138),"0")</f>
        <v>0</v>
      </c>
      <c r="AA139" s="578"/>
      <c r="AB139" s="578"/>
      <c r="AC139" s="578"/>
    </row>
    <row r="140" spans="1:68" hidden="1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71</v>
      </c>
      <c r="Q140" s="598"/>
      <c r="R140" s="598"/>
      <c r="S140" s="598"/>
      <c r="T140" s="598"/>
      <c r="U140" s="598"/>
      <c r="V140" s="599"/>
      <c r="W140" s="37" t="s">
        <v>69</v>
      </c>
      <c r="X140" s="577">
        <f>IFERROR(SUM(X137:X138),"0")</f>
        <v>0</v>
      </c>
      <c r="Y140" s="577">
        <f>IFERROR(SUM(Y137:Y138),"0")</f>
        <v>0</v>
      </c>
      <c r="Z140" s="37"/>
      <c r="AA140" s="578"/>
      <c r="AB140" s="578"/>
      <c r="AC140" s="578"/>
    </row>
    <row r="141" spans="1:68" ht="14.25" hidden="1" customHeight="1" x14ac:dyDescent="0.25">
      <c r="A141" s="582" t="s">
        <v>73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571"/>
      <c r="AB141" s="571"/>
      <c r="AC141" s="571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87">
        <v>4680115882584</v>
      </c>
      <c r="E142" s="588"/>
      <c r="F142" s="574">
        <v>0.33</v>
      </c>
      <c r="G142" s="32">
        <v>8</v>
      </c>
      <c r="H142" s="574">
        <v>2.64</v>
      </c>
      <c r="I142" s="574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4"/>
      <c r="V142" s="34"/>
      <c r="W142" s="35" t="s">
        <v>69</v>
      </c>
      <c r="X142" s="575">
        <v>0</v>
      </c>
      <c r="Y142" s="57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87">
        <v>4680115882584</v>
      </c>
      <c r="E143" s="588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71</v>
      </c>
      <c r="Q144" s="598"/>
      <c r="R144" s="598"/>
      <c r="S144" s="598"/>
      <c r="T144" s="598"/>
      <c r="U144" s="598"/>
      <c r="V144" s="599"/>
      <c r="W144" s="37" t="s">
        <v>72</v>
      </c>
      <c r="X144" s="577">
        <f>IFERROR(X142/H142,"0")+IFERROR(X143/H143,"0")</f>
        <v>0</v>
      </c>
      <c r="Y144" s="577">
        <f>IFERROR(Y142/H142,"0")+IFERROR(Y143/H143,"0")</f>
        <v>0</v>
      </c>
      <c r="Z144" s="577">
        <f>IFERROR(IF(Z142="",0,Z142),"0")+IFERROR(IF(Z143="",0,Z143),"0")</f>
        <v>0</v>
      </c>
      <c r="AA144" s="578"/>
      <c r="AB144" s="578"/>
      <c r="AC144" s="578"/>
    </row>
    <row r="145" spans="1:68" hidden="1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71</v>
      </c>
      <c r="Q145" s="598"/>
      <c r="R145" s="598"/>
      <c r="S145" s="598"/>
      <c r="T145" s="598"/>
      <c r="U145" s="598"/>
      <c r="V145" s="599"/>
      <c r="W145" s="37" t="s">
        <v>69</v>
      </c>
      <c r="X145" s="577">
        <f>IFERROR(SUM(X142:X143),"0")</f>
        <v>0</v>
      </c>
      <c r="Y145" s="577">
        <f>IFERROR(SUM(Y142:Y143),"0")</f>
        <v>0</v>
      </c>
      <c r="Z145" s="37"/>
      <c r="AA145" s="578"/>
      <c r="AB145" s="578"/>
      <c r="AC145" s="578"/>
    </row>
    <row r="146" spans="1:68" ht="16.5" hidden="1" customHeight="1" x14ac:dyDescent="0.25">
      <c r="A146" s="641" t="s">
        <v>100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570"/>
      <c r="AB146" s="570"/>
      <c r="AC146" s="570"/>
    </row>
    <row r="147" spans="1:68" ht="14.25" hidden="1" customHeight="1" x14ac:dyDescent="0.25">
      <c r="A147" s="582" t="s">
        <v>102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571"/>
      <c r="AB147" s="571"/>
      <c r="AC147" s="571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87">
        <v>4607091384604</v>
      </c>
      <c r="E148" s="588"/>
      <c r="F148" s="574">
        <v>0.4</v>
      </c>
      <c r="G148" s="32">
        <v>10</v>
      </c>
      <c r="H148" s="574">
        <v>4</v>
      </c>
      <c r="I148" s="574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4"/>
      <c r="V148" s="34"/>
      <c r="W148" s="35" t="s">
        <v>69</v>
      </c>
      <c r="X148" s="575">
        <v>0</v>
      </c>
      <c r="Y148" s="576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71</v>
      </c>
      <c r="Q149" s="598"/>
      <c r="R149" s="598"/>
      <c r="S149" s="598"/>
      <c r="T149" s="598"/>
      <c r="U149" s="598"/>
      <c r="V149" s="599"/>
      <c r="W149" s="37" t="s">
        <v>72</v>
      </c>
      <c r="X149" s="577">
        <f>IFERROR(X148/H148,"0")</f>
        <v>0</v>
      </c>
      <c r="Y149" s="577">
        <f>IFERROR(Y148/H148,"0")</f>
        <v>0</v>
      </c>
      <c r="Z149" s="577">
        <f>IFERROR(IF(Z148="",0,Z148),"0")</f>
        <v>0</v>
      </c>
      <c r="AA149" s="578"/>
      <c r="AB149" s="578"/>
      <c r="AC149" s="578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71</v>
      </c>
      <c r="Q150" s="598"/>
      <c r="R150" s="598"/>
      <c r="S150" s="598"/>
      <c r="T150" s="598"/>
      <c r="U150" s="598"/>
      <c r="V150" s="599"/>
      <c r="W150" s="37" t="s">
        <v>69</v>
      </c>
      <c r="X150" s="577">
        <f>IFERROR(SUM(X148:X148),"0")</f>
        <v>0</v>
      </c>
      <c r="Y150" s="577">
        <f>IFERROR(SUM(Y148:Y148),"0")</f>
        <v>0</v>
      </c>
      <c r="Z150" s="37"/>
      <c r="AA150" s="578"/>
      <c r="AB150" s="578"/>
      <c r="AC150" s="578"/>
    </row>
    <row r="151" spans="1:68" ht="14.25" hidden="1" customHeight="1" x14ac:dyDescent="0.25">
      <c r="A151" s="582" t="s">
        <v>63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571"/>
      <c r="AB151" s="571"/>
      <c r="AC151" s="571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87">
        <v>4607091387667</v>
      </c>
      <c r="E152" s="588"/>
      <c r="F152" s="574">
        <v>0.9</v>
      </c>
      <c r="G152" s="32">
        <v>10</v>
      </c>
      <c r="H152" s="574">
        <v>9</v>
      </c>
      <c r="I152" s="574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4"/>
      <c r="V152" s="34"/>
      <c r="W152" s="35" t="s">
        <v>69</v>
      </c>
      <c r="X152" s="575">
        <v>0</v>
      </c>
      <c r="Y152" s="576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87">
        <v>4607091387636</v>
      </c>
      <c r="E153" s="588"/>
      <c r="F153" s="574">
        <v>0.7</v>
      </c>
      <c r="G153" s="32">
        <v>6</v>
      </c>
      <c r="H153" s="574">
        <v>4.2</v>
      </c>
      <c r="I153" s="574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87">
        <v>4607091382426</v>
      </c>
      <c r="E154" s="588"/>
      <c r="F154" s="574">
        <v>0.9</v>
      </c>
      <c r="G154" s="32">
        <v>10</v>
      </c>
      <c r="H154" s="574">
        <v>9</v>
      </c>
      <c r="I154" s="574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71</v>
      </c>
      <c r="Q155" s="598"/>
      <c r="R155" s="598"/>
      <c r="S155" s="598"/>
      <c r="T155" s="598"/>
      <c r="U155" s="598"/>
      <c r="V155" s="599"/>
      <c r="W155" s="37" t="s">
        <v>72</v>
      </c>
      <c r="X155" s="577">
        <f>IFERROR(X152/H152,"0")+IFERROR(X153/H153,"0")+IFERROR(X154/H154,"0")</f>
        <v>0</v>
      </c>
      <c r="Y155" s="577">
        <f>IFERROR(Y152/H152,"0")+IFERROR(Y153/H153,"0")+IFERROR(Y154/H154,"0")</f>
        <v>0</v>
      </c>
      <c r="Z155" s="577">
        <f>IFERROR(IF(Z152="",0,Z152),"0")+IFERROR(IF(Z153="",0,Z153),"0")+IFERROR(IF(Z154="",0,Z154),"0")</f>
        <v>0</v>
      </c>
      <c r="AA155" s="578"/>
      <c r="AB155" s="578"/>
      <c r="AC155" s="578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71</v>
      </c>
      <c r="Q156" s="598"/>
      <c r="R156" s="598"/>
      <c r="S156" s="598"/>
      <c r="T156" s="598"/>
      <c r="U156" s="598"/>
      <c r="V156" s="599"/>
      <c r="W156" s="37" t="s">
        <v>69</v>
      </c>
      <c r="X156" s="577">
        <f>IFERROR(SUM(X152:X154),"0")</f>
        <v>0</v>
      </c>
      <c r="Y156" s="577">
        <f>IFERROR(SUM(Y152:Y154),"0")</f>
        <v>0</v>
      </c>
      <c r="Z156" s="37"/>
      <c r="AA156" s="578"/>
      <c r="AB156" s="578"/>
      <c r="AC156" s="578"/>
    </row>
    <row r="157" spans="1:68" ht="27.75" hidden="1" customHeight="1" x14ac:dyDescent="0.2">
      <c r="A157" s="624" t="s">
        <v>258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48"/>
      <c r="AB157" s="48"/>
      <c r="AC157" s="48"/>
    </row>
    <row r="158" spans="1:68" ht="16.5" hidden="1" customHeight="1" x14ac:dyDescent="0.25">
      <c r="A158" s="641" t="s">
        <v>259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570"/>
      <c r="AB158" s="570"/>
      <c r="AC158" s="570"/>
    </row>
    <row r="159" spans="1:68" ht="14.25" hidden="1" customHeight="1" x14ac:dyDescent="0.25">
      <c r="A159" s="582" t="s">
        <v>134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571"/>
      <c r="AB159" s="571"/>
      <c r="AC159" s="571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87">
        <v>4680115886223</v>
      </c>
      <c r="E160" s="588"/>
      <c r="F160" s="574">
        <v>0.33</v>
      </c>
      <c r="G160" s="32">
        <v>6</v>
      </c>
      <c r="H160" s="574">
        <v>1.98</v>
      </c>
      <c r="I160" s="574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4"/>
      <c r="V160" s="34"/>
      <c r="W160" s="35" t="s">
        <v>69</v>
      </c>
      <c r="X160" s="575">
        <v>0</v>
      </c>
      <c r="Y160" s="576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71</v>
      </c>
      <c r="Q161" s="598"/>
      <c r="R161" s="598"/>
      <c r="S161" s="598"/>
      <c r="T161" s="598"/>
      <c r="U161" s="598"/>
      <c r="V161" s="599"/>
      <c r="W161" s="37" t="s">
        <v>72</v>
      </c>
      <c r="X161" s="577">
        <f>IFERROR(X160/H160,"0")</f>
        <v>0</v>
      </c>
      <c r="Y161" s="577">
        <f>IFERROR(Y160/H160,"0")</f>
        <v>0</v>
      </c>
      <c r="Z161" s="577">
        <f>IFERROR(IF(Z160="",0,Z160),"0")</f>
        <v>0</v>
      </c>
      <c r="AA161" s="578"/>
      <c r="AB161" s="578"/>
      <c r="AC161" s="578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71</v>
      </c>
      <c r="Q162" s="598"/>
      <c r="R162" s="598"/>
      <c r="S162" s="598"/>
      <c r="T162" s="598"/>
      <c r="U162" s="598"/>
      <c r="V162" s="599"/>
      <c r="W162" s="37" t="s">
        <v>69</v>
      </c>
      <c r="X162" s="577">
        <f>IFERROR(SUM(X160:X160),"0")</f>
        <v>0</v>
      </c>
      <c r="Y162" s="577">
        <f>IFERROR(SUM(Y160:Y160),"0")</f>
        <v>0</v>
      </c>
      <c r="Z162" s="37"/>
      <c r="AA162" s="578"/>
      <c r="AB162" s="578"/>
      <c r="AC162" s="578"/>
    </row>
    <row r="163" spans="1:68" ht="14.25" hidden="1" customHeight="1" x14ac:dyDescent="0.25">
      <c r="A163" s="582" t="s">
        <v>63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571"/>
      <c r="AB163" s="571"/>
      <c r="AC163" s="571"/>
    </row>
    <row r="164" spans="1:68" ht="27" hidden="1" customHeight="1" x14ac:dyDescent="0.25">
      <c r="A164" s="54" t="s">
        <v>263</v>
      </c>
      <c r="B164" s="54" t="s">
        <v>264</v>
      </c>
      <c r="C164" s="31">
        <v>4301031191</v>
      </c>
      <c r="D164" s="587">
        <v>4680115880993</v>
      </c>
      <c r="E164" s="588"/>
      <c r="F164" s="574">
        <v>0.7</v>
      </c>
      <c r="G164" s="32">
        <v>6</v>
      </c>
      <c r="H164" s="574">
        <v>4.2</v>
      </c>
      <c r="I164" s="574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4"/>
      <c r="V164" s="34"/>
      <c r="W164" s="35" t="s">
        <v>69</v>
      </c>
      <c r="X164" s="575">
        <v>0</v>
      </c>
      <c r="Y164" s="576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87">
        <v>4680115881761</v>
      </c>
      <c r="E165" s="588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4"/>
      <c r="V165" s="34"/>
      <c r="W165" s="35" t="s">
        <v>69</v>
      </c>
      <c r="X165" s="575">
        <v>0</v>
      </c>
      <c r="Y165" s="576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4301031201</v>
      </c>
      <c r="D166" s="587">
        <v>4680115881563</v>
      </c>
      <c r="E166" s="588"/>
      <c r="F166" s="574">
        <v>0.7</v>
      </c>
      <c r="G166" s="32">
        <v>6</v>
      </c>
      <c r="H166" s="574">
        <v>4.2</v>
      </c>
      <c r="I166" s="574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4301031199</v>
      </c>
      <c r="D167" s="587">
        <v>4680115880986</v>
      </c>
      <c r="E167" s="588"/>
      <c r="F167" s="574">
        <v>0.35</v>
      </c>
      <c r="G167" s="32">
        <v>6</v>
      </c>
      <c r="H167" s="574">
        <v>2.1</v>
      </c>
      <c r="I167" s="574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4"/>
      <c r="V167" s="34"/>
      <c r="W167" s="35" t="s">
        <v>69</v>
      </c>
      <c r="X167" s="575">
        <v>0</v>
      </c>
      <c r="Y167" s="576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87">
        <v>4680115881785</v>
      </c>
      <c r="E168" s="588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276</v>
      </c>
      <c r="B169" s="54" t="s">
        <v>277</v>
      </c>
      <c r="C169" s="31">
        <v>4301031399</v>
      </c>
      <c r="D169" s="587">
        <v>4680115886537</v>
      </c>
      <c r="E169" s="588"/>
      <c r="F169" s="574">
        <v>0.3</v>
      </c>
      <c r="G169" s="32">
        <v>6</v>
      </c>
      <c r="H169" s="574">
        <v>1.8</v>
      </c>
      <c r="I169" s="574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279</v>
      </c>
      <c r="B170" s="54" t="s">
        <v>280</v>
      </c>
      <c r="C170" s="31">
        <v>4301031202</v>
      </c>
      <c r="D170" s="587">
        <v>4680115881679</v>
      </c>
      <c r="E170" s="588"/>
      <c r="F170" s="574">
        <v>0.35</v>
      </c>
      <c r="G170" s="32">
        <v>6</v>
      </c>
      <c r="H170" s="574">
        <v>2.1</v>
      </c>
      <c r="I170" s="574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87">
        <v>4680115880191</v>
      </c>
      <c r="E171" s="588"/>
      <c r="F171" s="574">
        <v>0.4</v>
      </c>
      <c r="G171" s="32">
        <v>6</v>
      </c>
      <c r="H171" s="574">
        <v>2.4</v>
      </c>
      <c r="I171" s="574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4"/>
      <c r="V171" s="34"/>
      <c r="W171" s="35" t="s">
        <v>69</v>
      </c>
      <c r="X171" s="575">
        <v>0</v>
      </c>
      <c r="Y171" s="576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87">
        <v>4680115883963</v>
      </c>
      <c r="E172" s="588"/>
      <c r="F172" s="574">
        <v>0.28000000000000003</v>
      </c>
      <c r="G172" s="32">
        <v>6</v>
      </c>
      <c r="H172" s="574">
        <v>1.68</v>
      </c>
      <c r="I172" s="574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71</v>
      </c>
      <c r="Q173" s="598"/>
      <c r="R173" s="598"/>
      <c r="S173" s="598"/>
      <c r="T173" s="598"/>
      <c r="U173" s="598"/>
      <c r="V173" s="599"/>
      <c r="W173" s="37" t="s">
        <v>72</v>
      </c>
      <c r="X173" s="577">
        <f>IFERROR(X164/H164,"0")+IFERROR(X165/H165,"0")+IFERROR(X166/H166,"0")+IFERROR(X167/H167,"0")+IFERROR(X168/H168,"0")+IFERROR(X169/H169,"0")+IFERROR(X170/H170,"0")+IFERROR(X171/H171,"0")+IFERROR(X172/H172,"0")</f>
        <v>0</v>
      </c>
      <c r="Y173" s="577">
        <f>IFERROR(Y164/H164,"0")+IFERROR(Y165/H165,"0")+IFERROR(Y166/H166,"0")+IFERROR(Y167/H167,"0")+IFERROR(Y168/H168,"0")+IFERROR(Y169/H169,"0")+IFERROR(Y170/H170,"0")+IFERROR(Y171/H171,"0")+IFERROR(Y172/H172,"0")</f>
        <v>0</v>
      </c>
      <c r="Z173" s="577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78"/>
      <c r="AB173" s="578"/>
      <c r="AC173" s="578"/>
    </row>
    <row r="174" spans="1:68" hidden="1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71</v>
      </c>
      <c r="Q174" s="598"/>
      <c r="R174" s="598"/>
      <c r="S174" s="598"/>
      <c r="T174" s="598"/>
      <c r="U174" s="598"/>
      <c r="V174" s="599"/>
      <c r="W174" s="37" t="s">
        <v>69</v>
      </c>
      <c r="X174" s="577">
        <f>IFERROR(SUM(X164:X172),"0")</f>
        <v>0</v>
      </c>
      <c r="Y174" s="577">
        <f>IFERROR(SUM(Y164:Y172),"0")</f>
        <v>0</v>
      </c>
      <c r="Z174" s="37"/>
      <c r="AA174" s="578"/>
      <c r="AB174" s="578"/>
      <c r="AC174" s="578"/>
    </row>
    <row r="175" spans="1:68" ht="14.25" hidden="1" customHeight="1" x14ac:dyDescent="0.25">
      <c r="A175" s="582" t="s">
        <v>94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571"/>
      <c r="AB175" s="571"/>
      <c r="AC175" s="571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87">
        <v>4680115886780</v>
      </c>
      <c r="E176" s="588"/>
      <c r="F176" s="574">
        <v>7.0000000000000007E-2</v>
      </c>
      <c r="G176" s="32">
        <v>18</v>
      </c>
      <c r="H176" s="574">
        <v>1.26</v>
      </c>
      <c r="I176" s="574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4"/>
      <c r="V176" s="34"/>
      <c r="W176" s="35" t="s">
        <v>69</v>
      </c>
      <c r="X176" s="575">
        <v>0</v>
      </c>
      <c r="Y176" s="57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87">
        <v>4680115886742</v>
      </c>
      <c r="E177" s="588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87">
        <v>4680115886766</v>
      </c>
      <c r="E178" s="588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71</v>
      </c>
      <c r="Q179" s="598"/>
      <c r="R179" s="598"/>
      <c r="S179" s="598"/>
      <c r="T179" s="598"/>
      <c r="U179" s="598"/>
      <c r="V179" s="599"/>
      <c r="W179" s="37" t="s">
        <v>72</v>
      </c>
      <c r="X179" s="577">
        <f>IFERROR(X176/H176,"0")+IFERROR(X177/H177,"0")+IFERROR(X178/H178,"0")</f>
        <v>0</v>
      </c>
      <c r="Y179" s="577">
        <f>IFERROR(Y176/H176,"0")+IFERROR(Y177/H177,"0")+IFERROR(Y178/H178,"0")</f>
        <v>0</v>
      </c>
      <c r="Z179" s="577">
        <f>IFERROR(IF(Z176="",0,Z176),"0")+IFERROR(IF(Z177="",0,Z177),"0")+IFERROR(IF(Z178="",0,Z178),"0")</f>
        <v>0</v>
      </c>
      <c r="AA179" s="578"/>
      <c r="AB179" s="578"/>
      <c r="AC179" s="578"/>
    </row>
    <row r="180" spans="1:68" hidden="1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71</v>
      </c>
      <c r="Q180" s="598"/>
      <c r="R180" s="598"/>
      <c r="S180" s="598"/>
      <c r="T180" s="598"/>
      <c r="U180" s="598"/>
      <c r="V180" s="599"/>
      <c r="W180" s="37" t="s">
        <v>69</v>
      </c>
      <c r="X180" s="577">
        <f>IFERROR(SUM(X176:X178),"0")</f>
        <v>0</v>
      </c>
      <c r="Y180" s="577">
        <f>IFERROR(SUM(Y176:Y178),"0")</f>
        <v>0</v>
      </c>
      <c r="Z180" s="37"/>
      <c r="AA180" s="578"/>
      <c r="AB180" s="578"/>
      <c r="AC180" s="578"/>
    </row>
    <row r="181" spans="1:68" ht="14.25" hidden="1" customHeight="1" x14ac:dyDescent="0.25">
      <c r="A181" s="582" t="s">
        <v>296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571"/>
      <c r="AB181" s="571"/>
      <c r="AC181" s="571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87">
        <v>4680115886797</v>
      </c>
      <c r="E182" s="588"/>
      <c r="F182" s="574">
        <v>7.0000000000000007E-2</v>
      </c>
      <c r="G182" s="32">
        <v>18</v>
      </c>
      <c r="H182" s="574">
        <v>1.26</v>
      </c>
      <c r="I182" s="574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4"/>
      <c r="V182" s="34"/>
      <c r="W182" s="35" t="s">
        <v>69</v>
      </c>
      <c r="X182" s="575">
        <v>0</v>
      </c>
      <c r="Y182" s="57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71</v>
      </c>
      <c r="Q183" s="598"/>
      <c r="R183" s="598"/>
      <c r="S183" s="598"/>
      <c r="T183" s="598"/>
      <c r="U183" s="598"/>
      <c r="V183" s="599"/>
      <c r="W183" s="37" t="s">
        <v>72</v>
      </c>
      <c r="X183" s="577">
        <f>IFERROR(X182/H182,"0")</f>
        <v>0</v>
      </c>
      <c r="Y183" s="577">
        <f>IFERROR(Y182/H182,"0")</f>
        <v>0</v>
      </c>
      <c r="Z183" s="577">
        <f>IFERROR(IF(Z182="",0,Z182),"0")</f>
        <v>0</v>
      </c>
      <c r="AA183" s="578"/>
      <c r="AB183" s="578"/>
      <c r="AC183" s="578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71</v>
      </c>
      <c r="Q184" s="598"/>
      <c r="R184" s="598"/>
      <c r="S184" s="598"/>
      <c r="T184" s="598"/>
      <c r="U184" s="598"/>
      <c r="V184" s="599"/>
      <c r="W184" s="37" t="s">
        <v>69</v>
      </c>
      <c r="X184" s="577">
        <f>IFERROR(SUM(X182:X182),"0")</f>
        <v>0</v>
      </c>
      <c r="Y184" s="577">
        <f>IFERROR(SUM(Y182:Y182),"0")</f>
        <v>0</v>
      </c>
      <c r="Z184" s="37"/>
      <c r="AA184" s="578"/>
      <c r="AB184" s="578"/>
      <c r="AC184" s="578"/>
    </row>
    <row r="185" spans="1:68" ht="16.5" hidden="1" customHeight="1" x14ac:dyDescent="0.25">
      <c r="A185" s="641" t="s">
        <v>299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570"/>
      <c r="AB185" s="570"/>
      <c r="AC185" s="570"/>
    </row>
    <row r="186" spans="1:68" ht="14.25" hidden="1" customHeight="1" x14ac:dyDescent="0.25">
      <c r="A186" s="582" t="s">
        <v>102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571"/>
      <c r="AB186" s="571"/>
      <c r="AC186" s="571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87">
        <v>4680115881402</v>
      </c>
      <c r="E187" s="588"/>
      <c r="F187" s="574">
        <v>1.35</v>
      </c>
      <c r="G187" s="32">
        <v>8</v>
      </c>
      <c r="H187" s="574">
        <v>10.8</v>
      </c>
      <c r="I187" s="574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4"/>
      <c r="V187" s="34"/>
      <c r="W187" s="35" t="s">
        <v>69</v>
      </c>
      <c r="X187" s="575">
        <v>0</v>
      </c>
      <c r="Y187" s="57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87">
        <v>4680115881396</v>
      </c>
      <c r="E188" s="588"/>
      <c r="F188" s="574">
        <v>0.45</v>
      </c>
      <c r="G188" s="32">
        <v>6</v>
      </c>
      <c r="H188" s="574">
        <v>2.7</v>
      </c>
      <c r="I188" s="574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71</v>
      </c>
      <c r="Q189" s="598"/>
      <c r="R189" s="598"/>
      <c r="S189" s="598"/>
      <c r="T189" s="598"/>
      <c r="U189" s="598"/>
      <c r="V189" s="599"/>
      <c r="W189" s="37" t="s">
        <v>72</v>
      </c>
      <c r="X189" s="577">
        <f>IFERROR(X187/H187,"0")+IFERROR(X188/H188,"0")</f>
        <v>0</v>
      </c>
      <c r="Y189" s="577">
        <f>IFERROR(Y187/H187,"0")+IFERROR(Y188/H188,"0")</f>
        <v>0</v>
      </c>
      <c r="Z189" s="577">
        <f>IFERROR(IF(Z187="",0,Z187),"0")+IFERROR(IF(Z188="",0,Z188),"0")</f>
        <v>0</v>
      </c>
      <c r="AA189" s="578"/>
      <c r="AB189" s="578"/>
      <c r="AC189" s="578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71</v>
      </c>
      <c r="Q190" s="598"/>
      <c r="R190" s="598"/>
      <c r="S190" s="598"/>
      <c r="T190" s="598"/>
      <c r="U190" s="598"/>
      <c r="V190" s="599"/>
      <c r="W190" s="37" t="s">
        <v>69</v>
      </c>
      <c r="X190" s="577">
        <f>IFERROR(SUM(X187:X188),"0")</f>
        <v>0</v>
      </c>
      <c r="Y190" s="577">
        <f>IFERROR(SUM(Y187:Y188),"0")</f>
        <v>0</v>
      </c>
      <c r="Z190" s="37"/>
      <c r="AA190" s="578"/>
      <c r="AB190" s="578"/>
      <c r="AC190" s="578"/>
    </row>
    <row r="191" spans="1:68" ht="14.25" hidden="1" customHeight="1" x14ac:dyDescent="0.25">
      <c r="A191" s="582" t="s">
        <v>134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571"/>
      <c r="AB191" s="571"/>
      <c r="AC191" s="571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87">
        <v>4680115882935</v>
      </c>
      <c r="E192" s="588"/>
      <c r="F192" s="574">
        <v>1.35</v>
      </c>
      <c r="G192" s="32">
        <v>8</v>
      </c>
      <c r="H192" s="574">
        <v>10.8</v>
      </c>
      <c r="I192" s="574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4"/>
      <c r="V192" s="34"/>
      <c r="W192" s="35" t="s">
        <v>69</v>
      </c>
      <c r="X192" s="575">
        <v>0</v>
      </c>
      <c r="Y192" s="57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87">
        <v>4680115880764</v>
      </c>
      <c r="E193" s="588"/>
      <c r="F193" s="574">
        <v>0.35</v>
      </c>
      <c r="G193" s="32">
        <v>6</v>
      </c>
      <c r="H193" s="574">
        <v>2.1</v>
      </c>
      <c r="I193" s="574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71</v>
      </c>
      <c r="Q194" s="598"/>
      <c r="R194" s="598"/>
      <c r="S194" s="598"/>
      <c r="T194" s="598"/>
      <c r="U194" s="598"/>
      <c r="V194" s="599"/>
      <c r="W194" s="37" t="s">
        <v>72</v>
      </c>
      <c r="X194" s="577">
        <f>IFERROR(X192/H192,"0")+IFERROR(X193/H193,"0")</f>
        <v>0</v>
      </c>
      <c r="Y194" s="577">
        <f>IFERROR(Y192/H192,"0")+IFERROR(Y193/H193,"0")</f>
        <v>0</v>
      </c>
      <c r="Z194" s="577">
        <f>IFERROR(IF(Z192="",0,Z192),"0")+IFERROR(IF(Z193="",0,Z193),"0")</f>
        <v>0</v>
      </c>
      <c r="AA194" s="578"/>
      <c r="AB194" s="578"/>
      <c r="AC194" s="578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71</v>
      </c>
      <c r="Q195" s="598"/>
      <c r="R195" s="598"/>
      <c r="S195" s="598"/>
      <c r="T195" s="598"/>
      <c r="U195" s="598"/>
      <c r="V195" s="599"/>
      <c r="W195" s="37" t="s">
        <v>69</v>
      </c>
      <c r="X195" s="577">
        <f>IFERROR(SUM(X192:X193),"0")</f>
        <v>0</v>
      </c>
      <c r="Y195" s="577">
        <f>IFERROR(SUM(Y192:Y193),"0")</f>
        <v>0</v>
      </c>
      <c r="Z195" s="37"/>
      <c r="AA195" s="578"/>
      <c r="AB195" s="578"/>
      <c r="AC195" s="578"/>
    </row>
    <row r="196" spans="1:68" ht="14.25" hidden="1" customHeight="1" x14ac:dyDescent="0.25">
      <c r="A196" s="582" t="s">
        <v>63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571"/>
      <c r="AB196" s="571"/>
      <c r="AC196" s="571"/>
    </row>
    <row r="197" spans="1:68" ht="27" hidden="1" customHeight="1" x14ac:dyDescent="0.25">
      <c r="A197" s="54" t="s">
        <v>310</v>
      </c>
      <c r="B197" s="54" t="s">
        <v>311</v>
      </c>
      <c r="C197" s="31">
        <v>4301031224</v>
      </c>
      <c r="D197" s="587">
        <v>4680115882683</v>
      </c>
      <c r="E197" s="588"/>
      <c r="F197" s="574">
        <v>0.9</v>
      </c>
      <c r="G197" s="32">
        <v>6</v>
      </c>
      <c r="H197" s="574">
        <v>5.4</v>
      </c>
      <c r="I197" s="574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4"/>
      <c r="V197" s="34"/>
      <c r="W197" s="35" t="s">
        <v>69</v>
      </c>
      <c r="X197" s="575">
        <v>0</v>
      </c>
      <c r="Y197" s="576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313</v>
      </c>
      <c r="B198" s="54" t="s">
        <v>314</v>
      </c>
      <c r="C198" s="31">
        <v>4301031230</v>
      </c>
      <c r="D198" s="587">
        <v>4680115882690</v>
      </c>
      <c r="E198" s="588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4"/>
      <c r="V198" s="34"/>
      <c r="W198" s="35" t="s">
        <v>69</v>
      </c>
      <c r="X198" s="575">
        <v>0</v>
      </c>
      <c r="Y198" s="576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87">
        <v>4680115882669</v>
      </c>
      <c r="E199" s="588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4"/>
      <c r="V199" s="34"/>
      <c r="W199" s="35" t="s">
        <v>69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4301031221</v>
      </c>
      <c r="D200" s="587">
        <v>4680115882676</v>
      </c>
      <c r="E200" s="588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4301031223</v>
      </c>
      <c r="D201" s="587">
        <v>4680115884014</v>
      </c>
      <c r="E201" s="588"/>
      <c r="F201" s="574">
        <v>0.3</v>
      </c>
      <c r="G201" s="32">
        <v>6</v>
      </c>
      <c r="H201" s="574">
        <v>1.8</v>
      </c>
      <c r="I201" s="574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4"/>
      <c r="V201" s="34"/>
      <c r="W201" s="35" t="s">
        <v>69</v>
      </c>
      <c r="X201" s="575">
        <v>0</v>
      </c>
      <c r="Y201" s="576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4301031222</v>
      </c>
      <c r="D202" s="587">
        <v>4680115884007</v>
      </c>
      <c r="E202" s="588"/>
      <c r="F202" s="574">
        <v>0.3</v>
      </c>
      <c r="G202" s="32">
        <v>6</v>
      </c>
      <c r="H202" s="574">
        <v>1.8</v>
      </c>
      <c r="I202" s="574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4"/>
      <c r="V202" s="34"/>
      <c r="W202" s="35" t="s">
        <v>69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87">
        <v>4680115884038</v>
      </c>
      <c r="E203" s="588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4301031225</v>
      </c>
      <c r="D204" s="587">
        <v>4680115884021</v>
      </c>
      <c r="E204" s="588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idden="1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71</v>
      </c>
      <c r="Q205" s="598"/>
      <c r="R205" s="598"/>
      <c r="S205" s="598"/>
      <c r="T205" s="598"/>
      <c r="U205" s="598"/>
      <c r="V205" s="599"/>
      <c r="W205" s="37" t="s">
        <v>72</v>
      </c>
      <c r="X205" s="577">
        <f>IFERROR(X197/H197,"0")+IFERROR(X198/H198,"0")+IFERROR(X199/H199,"0")+IFERROR(X200/H200,"0")+IFERROR(X201/H201,"0")+IFERROR(X202/H202,"0")+IFERROR(X203/H203,"0")+IFERROR(X204/H204,"0")</f>
        <v>0</v>
      </c>
      <c r="Y205" s="577">
        <f>IFERROR(Y197/H197,"0")+IFERROR(Y198/H198,"0")+IFERROR(Y199/H199,"0")+IFERROR(Y200/H200,"0")+IFERROR(Y201/H201,"0")+IFERROR(Y202/H202,"0")+IFERROR(Y203/H203,"0")+IFERROR(Y204/H204,"0")</f>
        <v>0</v>
      </c>
      <c r="Z205" s="577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78"/>
      <c r="AB205" s="578"/>
      <c r="AC205" s="578"/>
    </row>
    <row r="206" spans="1:68" hidden="1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71</v>
      </c>
      <c r="Q206" s="598"/>
      <c r="R206" s="598"/>
      <c r="S206" s="598"/>
      <c r="T206" s="598"/>
      <c r="U206" s="598"/>
      <c r="V206" s="599"/>
      <c r="W206" s="37" t="s">
        <v>69</v>
      </c>
      <c r="X206" s="577">
        <f>IFERROR(SUM(X197:X204),"0")</f>
        <v>0</v>
      </c>
      <c r="Y206" s="577">
        <f>IFERROR(SUM(Y197:Y204),"0")</f>
        <v>0</v>
      </c>
      <c r="Z206" s="37"/>
      <c r="AA206" s="578"/>
      <c r="AB206" s="578"/>
      <c r="AC206" s="578"/>
    </row>
    <row r="207" spans="1:68" ht="14.25" hidden="1" customHeight="1" x14ac:dyDescent="0.25">
      <c r="A207" s="582" t="s">
        <v>73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571"/>
      <c r="AB207" s="571"/>
      <c r="AC207" s="571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87">
        <v>4680115881594</v>
      </c>
      <c r="E208" s="588"/>
      <c r="F208" s="574">
        <v>1.35</v>
      </c>
      <c r="G208" s="32">
        <v>6</v>
      </c>
      <c r="H208" s="574">
        <v>8.1</v>
      </c>
      <c r="I208" s="574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4"/>
      <c r="V208" s="34"/>
      <c r="W208" s="35" t="s">
        <v>69</v>
      </c>
      <c r="X208" s="575">
        <v>0</v>
      </c>
      <c r="Y208" s="576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87">
        <v>4680115881617</v>
      </c>
      <c r="E209" s="588"/>
      <c r="F209" s="574">
        <v>1.35</v>
      </c>
      <c r="G209" s="32">
        <v>6</v>
      </c>
      <c r="H209" s="574">
        <v>8.1</v>
      </c>
      <c r="I209" s="574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4"/>
      <c r="V209" s="34"/>
      <c r="W209" s="35" t="s">
        <v>69</v>
      </c>
      <c r="X209" s="575">
        <v>0</v>
      </c>
      <c r="Y209" s="576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336</v>
      </c>
      <c r="B210" s="54" t="s">
        <v>337</v>
      </c>
      <c r="C210" s="31">
        <v>4301051656</v>
      </c>
      <c r="D210" s="587">
        <v>4680115880573</v>
      </c>
      <c r="E210" s="588"/>
      <c r="F210" s="574">
        <v>1.45</v>
      </c>
      <c r="G210" s="32">
        <v>6</v>
      </c>
      <c r="H210" s="574">
        <v>8.6999999999999993</v>
      </c>
      <c r="I210" s="574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4301051407</v>
      </c>
      <c r="D211" s="587">
        <v>4680115882195</v>
      </c>
      <c r="E211" s="588"/>
      <c r="F211" s="574">
        <v>0.4</v>
      </c>
      <c r="G211" s="32">
        <v>6</v>
      </c>
      <c r="H211" s="574">
        <v>2.4</v>
      </c>
      <c r="I211" s="574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87">
        <v>4680115882607</v>
      </c>
      <c r="E212" s="588"/>
      <c r="F212" s="574">
        <v>0.3</v>
      </c>
      <c r="G212" s="32">
        <v>6</v>
      </c>
      <c r="H212" s="574">
        <v>1.8</v>
      </c>
      <c r="I212" s="574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4"/>
      <c r="V212" s="34"/>
      <c r="W212" s="35" t="s">
        <v>69</v>
      </c>
      <c r="X212" s="575">
        <v>0</v>
      </c>
      <c r="Y212" s="576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87">
        <v>4680115880092</v>
      </c>
      <c r="E213" s="588"/>
      <c r="F213" s="574">
        <v>0.4</v>
      </c>
      <c r="G213" s="32">
        <v>6</v>
      </c>
      <c r="H213" s="574">
        <v>2.4</v>
      </c>
      <c r="I213" s="574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4"/>
      <c r="V213" s="34"/>
      <c r="W213" s="35" t="s">
        <v>69</v>
      </c>
      <c r="X213" s="575">
        <v>40</v>
      </c>
      <c r="Y213" s="576">
        <f t="shared" si="31"/>
        <v>40.799999999999997</v>
      </c>
      <c r="Z213" s="36">
        <f t="shared" si="36"/>
        <v>0.11067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44.20000000000001</v>
      </c>
      <c r="BN213" s="64">
        <f t="shared" si="33"/>
        <v>45.084000000000003</v>
      </c>
      <c r="BO213" s="64">
        <f t="shared" si="34"/>
        <v>9.1575091575091583E-2</v>
      </c>
      <c r="BP213" s="64">
        <f t="shared" si="35"/>
        <v>9.3406593406593408E-2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7">
        <v>4680115880221</v>
      </c>
      <c r="E214" s="588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4"/>
      <c r="V214" s="34"/>
      <c r="W214" s="35" t="s">
        <v>69</v>
      </c>
      <c r="X214" s="575">
        <v>200</v>
      </c>
      <c r="Y214" s="576">
        <f t="shared" si="31"/>
        <v>201.6</v>
      </c>
      <c r="Z214" s="36">
        <f t="shared" si="36"/>
        <v>0.54683999999999999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221</v>
      </c>
      <c r="BN214" s="64">
        <f t="shared" si="33"/>
        <v>222.768</v>
      </c>
      <c r="BO214" s="64">
        <f t="shared" si="34"/>
        <v>0.45787545787545797</v>
      </c>
      <c r="BP214" s="64">
        <f t="shared" si="35"/>
        <v>0.46153846153846156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4301051945</v>
      </c>
      <c r="D215" s="587">
        <v>4680115880504</v>
      </c>
      <c r="E215" s="588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4"/>
      <c r="V215" s="34"/>
      <c r="W215" s="35" t="s">
        <v>69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4301051410</v>
      </c>
      <c r="D216" s="587">
        <v>4680115882164</v>
      </c>
      <c r="E216" s="588"/>
      <c r="F216" s="574">
        <v>0.4</v>
      </c>
      <c r="G216" s="32">
        <v>6</v>
      </c>
      <c r="H216" s="574">
        <v>2.4</v>
      </c>
      <c r="I216" s="574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4"/>
      <c r="V216" s="34"/>
      <c r="W216" s="35" t="s">
        <v>69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71</v>
      </c>
      <c r="Q217" s="598"/>
      <c r="R217" s="598"/>
      <c r="S217" s="598"/>
      <c r="T217" s="598"/>
      <c r="U217" s="598"/>
      <c r="V217" s="599"/>
      <c r="W217" s="37" t="s">
        <v>72</v>
      </c>
      <c r="X217" s="577">
        <f>IFERROR(X208/H208,"0")+IFERROR(X209/H209,"0")+IFERROR(X210/H210,"0")+IFERROR(X211/H211,"0")+IFERROR(X212/H212,"0")+IFERROR(X213/H213,"0")+IFERROR(X214/H214,"0")+IFERROR(X215/H215,"0")+IFERROR(X216/H216,"0")</f>
        <v>100.00000000000001</v>
      </c>
      <c r="Y217" s="577">
        <f>IFERROR(Y208/H208,"0")+IFERROR(Y209/H209,"0")+IFERROR(Y210/H210,"0")+IFERROR(Y211/H211,"0")+IFERROR(Y212/H212,"0")+IFERROR(Y213/H213,"0")+IFERROR(Y214/H214,"0")+IFERROR(Y215/H215,"0")+IFERROR(Y216/H216,"0")</f>
        <v>101</v>
      </c>
      <c r="Z217" s="577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0.65751000000000004</v>
      </c>
      <c r="AA217" s="578"/>
      <c r="AB217" s="578"/>
      <c r="AC217" s="578"/>
    </row>
    <row r="218" spans="1:68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71</v>
      </c>
      <c r="Q218" s="598"/>
      <c r="R218" s="598"/>
      <c r="S218" s="598"/>
      <c r="T218" s="598"/>
      <c r="U218" s="598"/>
      <c r="V218" s="599"/>
      <c r="W218" s="37" t="s">
        <v>69</v>
      </c>
      <c r="X218" s="577">
        <f>IFERROR(SUM(X208:X216),"0")</f>
        <v>240</v>
      </c>
      <c r="Y218" s="577">
        <f>IFERROR(SUM(Y208:Y216),"0")</f>
        <v>242.39999999999998</v>
      </c>
      <c r="Z218" s="37"/>
      <c r="AA218" s="578"/>
      <c r="AB218" s="578"/>
      <c r="AC218" s="578"/>
    </row>
    <row r="219" spans="1:68" ht="14.25" hidden="1" customHeight="1" x14ac:dyDescent="0.25">
      <c r="A219" s="582" t="s">
        <v>169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571"/>
      <c r="AB219" s="571"/>
      <c r="AC219" s="571"/>
    </row>
    <row r="220" spans="1:68" ht="27" hidden="1" customHeight="1" x14ac:dyDescent="0.25">
      <c r="A220" s="54" t="s">
        <v>354</v>
      </c>
      <c r="B220" s="54" t="s">
        <v>355</v>
      </c>
      <c r="C220" s="31">
        <v>4301060463</v>
      </c>
      <c r="D220" s="587">
        <v>4680115880818</v>
      </c>
      <c r="E220" s="588"/>
      <c r="F220" s="574">
        <v>0.4</v>
      </c>
      <c r="G220" s="32">
        <v>6</v>
      </c>
      <c r="H220" s="574">
        <v>2.4</v>
      </c>
      <c r="I220" s="574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4"/>
      <c r="V220" s="34"/>
      <c r="W220" s="35" t="s">
        <v>69</v>
      </c>
      <c r="X220" s="575">
        <v>0</v>
      </c>
      <c r="Y220" s="576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4301060389</v>
      </c>
      <c r="D221" s="587">
        <v>4680115880801</v>
      </c>
      <c r="E221" s="588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4"/>
      <c r="V221" s="34"/>
      <c r="W221" s="35" t="s">
        <v>69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71</v>
      </c>
      <c r="Q222" s="598"/>
      <c r="R222" s="598"/>
      <c r="S222" s="598"/>
      <c r="T222" s="598"/>
      <c r="U222" s="598"/>
      <c r="V222" s="599"/>
      <c r="W222" s="37" t="s">
        <v>72</v>
      </c>
      <c r="X222" s="577">
        <f>IFERROR(X220/H220,"0")+IFERROR(X221/H221,"0")</f>
        <v>0</v>
      </c>
      <c r="Y222" s="577">
        <f>IFERROR(Y220/H220,"0")+IFERROR(Y221/H221,"0")</f>
        <v>0</v>
      </c>
      <c r="Z222" s="577">
        <f>IFERROR(IF(Z220="",0,Z220),"0")+IFERROR(IF(Z221="",0,Z221),"0")</f>
        <v>0</v>
      </c>
      <c r="AA222" s="578"/>
      <c r="AB222" s="578"/>
      <c r="AC222" s="578"/>
    </row>
    <row r="223" spans="1:68" hidden="1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71</v>
      </c>
      <c r="Q223" s="598"/>
      <c r="R223" s="598"/>
      <c r="S223" s="598"/>
      <c r="T223" s="598"/>
      <c r="U223" s="598"/>
      <c r="V223" s="599"/>
      <c r="W223" s="37" t="s">
        <v>69</v>
      </c>
      <c r="X223" s="577">
        <f>IFERROR(SUM(X220:X221),"0")</f>
        <v>0</v>
      </c>
      <c r="Y223" s="577">
        <f>IFERROR(SUM(Y220:Y221),"0")</f>
        <v>0</v>
      </c>
      <c r="Z223" s="37"/>
      <c r="AA223" s="578"/>
      <c r="AB223" s="578"/>
      <c r="AC223" s="578"/>
    </row>
    <row r="224" spans="1:68" ht="16.5" hidden="1" customHeight="1" x14ac:dyDescent="0.25">
      <c r="A224" s="641" t="s">
        <v>360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570"/>
      <c r="AB224" s="570"/>
      <c r="AC224" s="570"/>
    </row>
    <row r="225" spans="1:68" ht="14.25" hidden="1" customHeight="1" x14ac:dyDescent="0.25">
      <c r="A225" s="582" t="s">
        <v>102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571"/>
      <c r="AB225" s="571"/>
      <c r="AC225" s="571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87">
        <v>4680115884137</v>
      </c>
      <c r="E226" s="588"/>
      <c r="F226" s="574">
        <v>1.45</v>
      </c>
      <c r="G226" s="32">
        <v>8</v>
      </c>
      <c r="H226" s="574">
        <v>11.6</v>
      </c>
      <c r="I226" s="574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4"/>
      <c r="V226" s="34"/>
      <c r="W226" s="35" t="s">
        <v>69</v>
      </c>
      <c r="X226" s="575">
        <v>0</v>
      </c>
      <c r="Y226" s="576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87">
        <v>4680115884236</v>
      </c>
      <c r="E227" s="588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4"/>
      <c r="V227" s="34"/>
      <c r="W227" s="35" t="s">
        <v>69</v>
      </c>
      <c r="X227" s="575">
        <v>0</v>
      </c>
      <c r="Y227" s="576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87">
        <v>4680115884175</v>
      </c>
      <c r="E228" s="588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87">
        <v>4680115884144</v>
      </c>
      <c r="E229" s="588"/>
      <c r="F229" s="574">
        <v>0.4</v>
      </c>
      <c r="G229" s="32">
        <v>10</v>
      </c>
      <c r="H229" s="574">
        <v>4</v>
      </c>
      <c r="I229" s="57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87">
        <v>4680115886551</v>
      </c>
      <c r="E230" s="588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87">
        <v>4680115884182</v>
      </c>
      <c r="E231" s="588"/>
      <c r="F231" s="574">
        <v>0.37</v>
      </c>
      <c r="G231" s="32">
        <v>10</v>
      </c>
      <c r="H231" s="574">
        <v>3.7</v>
      </c>
      <c r="I231" s="574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87">
        <v>4680115884205</v>
      </c>
      <c r="E232" s="588"/>
      <c r="F232" s="574">
        <v>0.4</v>
      </c>
      <c r="G232" s="32">
        <v>10</v>
      </c>
      <c r="H232" s="574">
        <v>4</v>
      </c>
      <c r="I232" s="574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71</v>
      </c>
      <c r="Q233" s="598"/>
      <c r="R233" s="598"/>
      <c r="S233" s="598"/>
      <c r="T233" s="598"/>
      <c r="U233" s="598"/>
      <c r="V233" s="599"/>
      <c r="W233" s="37" t="s">
        <v>72</v>
      </c>
      <c r="X233" s="577">
        <f>IFERROR(X226/H226,"0")+IFERROR(X227/H227,"0")+IFERROR(X228/H228,"0")+IFERROR(X229/H229,"0")+IFERROR(X230/H230,"0")+IFERROR(X231/H231,"0")+IFERROR(X232/H232,"0")</f>
        <v>0</v>
      </c>
      <c r="Y233" s="577">
        <f>IFERROR(Y226/H226,"0")+IFERROR(Y227/H227,"0")+IFERROR(Y228/H228,"0")+IFERROR(Y229/H229,"0")+IFERROR(Y230/H230,"0")+IFERROR(Y231/H231,"0")+IFERROR(Y232/H232,"0")</f>
        <v>0</v>
      </c>
      <c r="Z233" s="577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78"/>
      <c r="AB233" s="578"/>
      <c r="AC233" s="578"/>
    </row>
    <row r="234" spans="1:68" hidden="1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71</v>
      </c>
      <c r="Q234" s="598"/>
      <c r="R234" s="598"/>
      <c r="S234" s="598"/>
      <c r="T234" s="598"/>
      <c r="U234" s="598"/>
      <c r="V234" s="599"/>
      <c r="W234" s="37" t="s">
        <v>69</v>
      </c>
      <c r="X234" s="577">
        <f>IFERROR(SUM(X226:X232),"0")</f>
        <v>0</v>
      </c>
      <c r="Y234" s="577">
        <f>IFERROR(SUM(Y226:Y232),"0")</f>
        <v>0</v>
      </c>
      <c r="Z234" s="37"/>
      <c r="AA234" s="578"/>
      <c r="AB234" s="578"/>
      <c r="AC234" s="578"/>
    </row>
    <row r="235" spans="1:68" ht="14.25" hidden="1" customHeight="1" x14ac:dyDescent="0.25">
      <c r="A235" s="582" t="s">
        <v>134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571"/>
      <c r="AB235" s="571"/>
      <c r="AC235" s="571"/>
    </row>
    <row r="236" spans="1:68" ht="27" hidden="1" customHeight="1" x14ac:dyDescent="0.25">
      <c r="A236" s="54" t="s">
        <v>379</v>
      </c>
      <c r="B236" s="54" t="s">
        <v>380</v>
      </c>
      <c r="C236" s="31">
        <v>4301020340</v>
      </c>
      <c r="D236" s="587">
        <v>4680115885721</v>
      </c>
      <c r="E236" s="588"/>
      <c r="F236" s="574">
        <v>0.33</v>
      </c>
      <c r="G236" s="32">
        <v>6</v>
      </c>
      <c r="H236" s="574">
        <v>1.98</v>
      </c>
      <c r="I236" s="574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4"/>
      <c r="V236" s="34"/>
      <c r="W236" s="35" t="s">
        <v>69</v>
      </c>
      <c r="X236" s="575">
        <v>0</v>
      </c>
      <c r="Y236" s="576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4301020377</v>
      </c>
      <c r="D237" s="587">
        <v>4680115885981</v>
      </c>
      <c r="E237" s="588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71</v>
      </c>
      <c r="Q238" s="598"/>
      <c r="R238" s="598"/>
      <c r="S238" s="598"/>
      <c r="T238" s="598"/>
      <c r="U238" s="598"/>
      <c r="V238" s="599"/>
      <c r="W238" s="37" t="s">
        <v>72</v>
      </c>
      <c r="X238" s="577">
        <f>IFERROR(X236/H236,"0")+IFERROR(X237/H237,"0")</f>
        <v>0</v>
      </c>
      <c r="Y238" s="577">
        <f>IFERROR(Y236/H236,"0")+IFERROR(Y237/H237,"0")</f>
        <v>0</v>
      </c>
      <c r="Z238" s="577">
        <f>IFERROR(IF(Z236="",0,Z236),"0")+IFERROR(IF(Z237="",0,Z237),"0")</f>
        <v>0</v>
      </c>
      <c r="AA238" s="578"/>
      <c r="AB238" s="578"/>
      <c r="AC238" s="578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71</v>
      </c>
      <c r="Q239" s="598"/>
      <c r="R239" s="598"/>
      <c r="S239" s="598"/>
      <c r="T239" s="598"/>
      <c r="U239" s="598"/>
      <c r="V239" s="599"/>
      <c r="W239" s="37" t="s">
        <v>69</v>
      </c>
      <c r="X239" s="577">
        <f>IFERROR(SUM(X236:X237),"0")</f>
        <v>0</v>
      </c>
      <c r="Y239" s="577">
        <f>IFERROR(SUM(Y236:Y237),"0")</f>
        <v>0</v>
      </c>
      <c r="Z239" s="37"/>
      <c r="AA239" s="578"/>
      <c r="AB239" s="578"/>
      <c r="AC239" s="578"/>
    </row>
    <row r="240" spans="1:68" ht="14.25" hidden="1" customHeight="1" x14ac:dyDescent="0.25">
      <c r="A240" s="582" t="s">
        <v>383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571"/>
      <c r="AB240" s="571"/>
      <c r="AC240" s="571"/>
    </row>
    <row r="241" spans="1:68" ht="27" hidden="1" customHeight="1" x14ac:dyDescent="0.25">
      <c r="A241" s="54" t="s">
        <v>384</v>
      </c>
      <c r="B241" s="54" t="s">
        <v>385</v>
      </c>
      <c r="C241" s="31">
        <v>4301040361</v>
      </c>
      <c r="D241" s="587">
        <v>4680115886803</v>
      </c>
      <c r="E241" s="588"/>
      <c r="F241" s="574">
        <v>0.12</v>
      </c>
      <c r="G241" s="32">
        <v>18</v>
      </c>
      <c r="H241" s="574">
        <v>2.16</v>
      </c>
      <c r="I241" s="574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5"/>
      <c r="R241" s="585"/>
      <c r="S241" s="585"/>
      <c r="T241" s="586"/>
      <c r="U241" s="34"/>
      <c r="V241" s="34"/>
      <c r="W241" s="35" t="s">
        <v>69</v>
      </c>
      <c r="X241" s="575">
        <v>0</v>
      </c>
      <c r="Y241" s="57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387</v>
      </c>
      <c r="C242" s="31">
        <v>4301040362</v>
      </c>
      <c r="D242" s="587">
        <v>4680115886803</v>
      </c>
      <c r="E242" s="588"/>
      <c r="F242" s="574">
        <v>0.12</v>
      </c>
      <c r="G242" s="32">
        <v>15</v>
      </c>
      <c r="H242" s="574">
        <v>1.8</v>
      </c>
      <c r="I242" s="574">
        <v>1.9750000000000001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">
        <v>388</v>
      </c>
      <c r="Q242" s="585"/>
      <c r="R242" s="585"/>
      <c r="S242" s="585"/>
      <c r="T242" s="586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71</v>
      </c>
      <c r="Q243" s="598"/>
      <c r="R243" s="598"/>
      <c r="S243" s="598"/>
      <c r="T243" s="598"/>
      <c r="U243" s="598"/>
      <c r="V243" s="599"/>
      <c r="W243" s="37" t="s">
        <v>72</v>
      </c>
      <c r="X243" s="577">
        <f>IFERROR(X241/H241,"0")+IFERROR(X242/H242,"0")</f>
        <v>0</v>
      </c>
      <c r="Y243" s="577">
        <f>IFERROR(Y241/H241,"0")+IFERROR(Y242/H242,"0")</f>
        <v>0</v>
      </c>
      <c r="Z243" s="577">
        <f>IFERROR(IF(Z241="",0,Z241),"0")+IFERROR(IF(Z242="",0,Z242),"0")</f>
        <v>0</v>
      </c>
      <c r="AA243" s="578"/>
      <c r="AB243" s="578"/>
      <c r="AC243" s="578"/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71</v>
      </c>
      <c r="Q244" s="598"/>
      <c r="R244" s="598"/>
      <c r="S244" s="598"/>
      <c r="T244" s="598"/>
      <c r="U244" s="598"/>
      <c r="V244" s="599"/>
      <c r="W244" s="37" t="s">
        <v>69</v>
      </c>
      <c r="X244" s="577">
        <f>IFERROR(SUM(X241:X242),"0")</f>
        <v>0</v>
      </c>
      <c r="Y244" s="577">
        <f>IFERROR(SUM(Y241:Y242),"0")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82" t="s">
        <v>389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571"/>
      <c r="AB245" s="571"/>
      <c r="AC245" s="571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87">
        <v>4680115886704</v>
      </c>
      <c r="E246" s="588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4"/>
      <c r="V246" s="34"/>
      <c r="W246" s="35" t="s">
        <v>69</v>
      </c>
      <c r="X246" s="575">
        <v>0</v>
      </c>
      <c r="Y246" s="576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87">
        <v>4680115886681</v>
      </c>
      <c r="E247" s="588"/>
      <c r="F247" s="574">
        <v>0.12</v>
      </c>
      <c r="G247" s="32">
        <v>15</v>
      </c>
      <c r="H247" s="574">
        <v>1.8</v>
      </c>
      <c r="I247" s="574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57" t="s">
        <v>395</v>
      </c>
      <c r="Q247" s="585"/>
      <c r="R247" s="585"/>
      <c r="S247" s="585"/>
      <c r="T247" s="586"/>
      <c r="U247" s="34"/>
      <c r="V247" s="34"/>
      <c r="W247" s="35" t="s">
        <v>69</v>
      </c>
      <c r="X247" s="575">
        <v>0</v>
      </c>
      <c r="Y247" s="576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87">
        <v>4680115886681</v>
      </c>
      <c r="E248" s="588"/>
      <c r="F248" s="574">
        <v>0.12</v>
      </c>
      <c r="G248" s="32">
        <v>18</v>
      </c>
      <c r="H248" s="574">
        <v>2.16</v>
      </c>
      <c r="I248" s="574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4"/>
      <c r="V248" s="34"/>
      <c r="W248" s="35" t="s">
        <v>69</v>
      </c>
      <c r="X248" s="575">
        <v>0</v>
      </c>
      <c r="Y248" s="576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87">
        <v>4680115886735</v>
      </c>
      <c r="E249" s="588"/>
      <c r="F249" s="574">
        <v>0.05</v>
      </c>
      <c r="G249" s="32">
        <v>18</v>
      </c>
      <c r="H249" s="574">
        <v>0.9</v>
      </c>
      <c r="I249" s="574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4"/>
      <c r="V249" s="34"/>
      <c r="W249" s="35" t="s">
        <v>69</v>
      </c>
      <c r="X249" s="575">
        <v>0</v>
      </c>
      <c r="Y249" s="576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87">
        <v>4680115886728</v>
      </c>
      <c r="E250" s="588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4"/>
      <c r="V250" s="34"/>
      <c r="W250" s="35" t="s">
        <v>69</v>
      </c>
      <c r="X250" s="575">
        <v>0</v>
      </c>
      <c r="Y250" s="576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87">
        <v>4680115886711</v>
      </c>
      <c r="E251" s="588"/>
      <c r="F251" s="574">
        <v>5.5E-2</v>
      </c>
      <c r="G251" s="32">
        <v>18</v>
      </c>
      <c r="H251" s="574">
        <v>0.99</v>
      </c>
      <c r="I251" s="574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4"/>
      <c r="V251" s="34"/>
      <c r="W251" s="35" t="s">
        <v>69</v>
      </c>
      <c r="X251" s="575">
        <v>0</v>
      </c>
      <c r="Y251" s="576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71</v>
      </c>
      <c r="Q252" s="598"/>
      <c r="R252" s="598"/>
      <c r="S252" s="598"/>
      <c r="T252" s="598"/>
      <c r="U252" s="598"/>
      <c r="V252" s="599"/>
      <c r="W252" s="37" t="s">
        <v>72</v>
      </c>
      <c r="X252" s="577">
        <f>IFERROR(X246/H246,"0")+IFERROR(X247/H247,"0")+IFERROR(X248/H248,"0")+IFERROR(X249/H249,"0")+IFERROR(X250/H250,"0")+IFERROR(X251/H251,"0")</f>
        <v>0</v>
      </c>
      <c r="Y252" s="577">
        <f>IFERROR(Y246/H246,"0")+IFERROR(Y247/H247,"0")+IFERROR(Y248/H248,"0")+IFERROR(Y249/H249,"0")+IFERROR(Y250/H250,"0")+IFERROR(Y251/H251,"0")</f>
        <v>0</v>
      </c>
      <c r="Z252" s="577">
        <f>IFERROR(IF(Z246="",0,Z246),"0")+IFERROR(IF(Z247="",0,Z247),"0")+IFERROR(IF(Z248="",0,Z248),"0")+IFERROR(IF(Z249="",0,Z249),"0")+IFERROR(IF(Z250="",0,Z250),"0")+IFERROR(IF(Z251="",0,Z251),"0")</f>
        <v>0</v>
      </c>
      <c r="AA252" s="578"/>
      <c r="AB252" s="578"/>
      <c r="AC252" s="578"/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71</v>
      </c>
      <c r="Q253" s="598"/>
      <c r="R253" s="598"/>
      <c r="S253" s="598"/>
      <c r="T253" s="598"/>
      <c r="U253" s="598"/>
      <c r="V253" s="599"/>
      <c r="W253" s="37" t="s">
        <v>69</v>
      </c>
      <c r="X253" s="577">
        <f>IFERROR(SUM(X246:X251),"0")</f>
        <v>0</v>
      </c>
      <c r="Y253" s="577">
        <f>IFERROR(SUM(Y246:Y251),"0")</f>
        <v>0</v>
      </c>
      <c r="Z253" s="37"/>
      <c r="AA253" s="578"/>
      <c r="AB253" s="578"/>
      <c r="AC253" s="578"/>
    </row>
    <row r="254" spans="1:68" ht="16.5" hidden="1" customHeight="1" x14ac:dyDescent="0.25">
      <c r="A254" s="641" t="s">
        <v>403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570"/>
      <c r="AB254" s="570"/>
      <c r="AC254" s="570"/>
    </row>
    <row r="255" spans="1:68" ht="14.25" hidden="1" customHeight="1" x14ac:dyDescent="0.25">
      <c r="A255" s="582" t="s">
        <v>102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571"/>
      <c r="AB255" s="571"/>
      <c r="AC255" s="571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87">
        <v>4680115885837</v>
      </c>
      <c r="E256" s="588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87">
        <v>4680115885806</v>
      </c>
      <c r="E257" s="588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87">
        <v>4680115885851</v>
      </c>
      <c r="E258" s="588"/>
      <c r="F258" s="574">
        <v>1.35</v>
      </c>
      <c r="G258" s="32">
        <v>8</v>
      </c>
      <c r="H258" s="574">
        <v>10.8</v>
      </c>
      <c r="I258" s="574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87">
        <v>4680115885844</v>
      </c>
      <c r="E259" s="588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87">
        <v>4680115885820</v>
      </c>
      <c r="E260" s="588"/>
      <c r="F260" s="574">
        <v>0.4</v>
      </c>
      <c r="G260" s="32">
        <v>10</v>
      </c>
      <c r="H260" s="574">
        <v>4</v>
      </c>
      <c r="I260" s="574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4"/>
      <c r="V260" s="34"/>
      <c r="W260" s="35" t="s">
        <v>69</v>
      </c>
      <c r="X260" s="575">
        <v>0</v>
      </c>
      <c r="Y260" s="576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71</v>
      </c>
      <c r="Q261" s="598"/>
      <c r="R261" s="598"/>
      <c r="S261" s="598"/>
      <c r="T261" s="598"/>
      <c r="U261" s="598"/>
      <c r="V261" s="599"/>
      <c r="W261" s="37" t="s">
        <v>72</v>
      </c>
      <c r="X261" s="577">
        <f>IFERROR(X256/H256,"0")+IFERROR(X257/H257,"0")+IFERROR(X258/H258,"0")+IFERROR(X259/H259,"0")+IFERROR(X260/H260,"0")</f>
        <v>0</v>
      </c>
      <c r="Y261" s="577">
        <f>IFERROR(Y256/H256,"0")+IFERROR(Y257/H257,"0")+IFERROR(Y258/H258,"0")+IFERROR(Y259/H259,"0")+IFERROR(Y260/H260,"0")</f>
        <v>0</v>
      </c>
      <c r="Z261" s="577">
        <f>IFERROR(IF(Z256="",0,Z256),"0")+IFERROR(IF(Z257="",0,Z257),"0")+IFERROR(IF(Z258="",0,Z258),"0")+IFERROR(IF(Z259="",0,Z259),"0")+IFERROR(IF(Z260="",0,Z260),"0")</f>
        <v>0</v>
      </c>
      <c r="AA261" s="578"/>
      <c r="AB261" s="578"/>
      <c r="AC261" s="578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71</v>
      </c>
      <c r="Q262" s="598"/>
      <c r="R262" s="598"/>
      <c r="S262" s="598"/>
      <c r="T262" s="598"/>
      <c r="U262" s="598"/>
      <c r="V262" s="599"/>
      <c r="W262" s="37" t="s">
        <v>69</v>
      </c>
      <c r="X262" s="577">
        <f>IFERROR(SUM(X256:X260),"0")</f>
        <v>0</v>
      </c>
      <c r="Y262" s="577">
        <f>IFERROR(SUM(Y256:Y260),"0")</f>
        <v>0</v>
      </c>
      <c r="Z262" s="37"/>
      <c r="AA262" s="578"/>
      <c r="AB262" s="578"/>
      <c r="AC262" s="578"/>
    </row>
    <row r="263" spans="1:68" ht="16.5" hidden="1" customHeight="1" x14ac:dyDescent="0.25">
      <c r="A263" s="641" t="s">
        <v>419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570"/>
      <c r="AB263" s="570"/>
      <c r="AC263" s="570"/>
    </row>
    <row r="264" spans="1:68" ht="14.25" hidden="1" customHeight="1" x14ac:dyDescent="0.25">
      <c r="A264" s="582" t="s">
        <v>102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571"/>
      <c r="AB264" s="571"/>
      <c r="AC264" s="571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87">
        <v>4607091383423</v>
      </c>
      <c r="E265" s="588"/>
      <c r="F265" s="574">
        <v>1.35</v>
      </c>
      <c r="G265" s="32">
        <v>8</v>
      </c>
      <c r="H265" s="574">
        <v>10.8</v>
      </c>
      <c r="I265" s="574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87">
        <v>4680115885691</v>
      </c>
      <c r="E266" s="588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87">
        <v>4680115885660</v>
      </c>
      <c r="E267" s="588"/>
      <c r="F267" s="574">
        <v>1.35</v>
      </c>
      <c r="G267" s="32">
        <v>8</v>
      </c>
      <c r="H267" s="574">
        <v>10.8</v>
      </c>
      <c r="I267" s="574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87">
        <v>4680115886773</v>
      </c>
      <c r="E268" s="588"/>
      <c r="F268" s="574">
        <v>0.9</v>
      </c>
      <c r="G268" s="32">
        <v>10</v>
      </c>
      <c r="H268" s="574">
        <v>9</v>
      </c>
      <c r="I268" s="574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594" t="s">
        <v>430</v>
      </c>
      <c r="Q268" s="585"/>
      <c r="R268" s="585"/>
      <c r="S268" s="585"/>
      <c r="T268" s="586"/>
      <c r="U268" s="34"/>
      <c r="V268" s="34"/>
      <c r="W268" s="35" t="s">
        <v>69</v>
      </c>
      <c r="X268" s="575">
        <v>0</v>
      </c>
      <c r="Y268" s="576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71</v>
      </c>
      <c r="Q269" s="598"/>
      <c r="R269" s="598"/>
      <c r="S269" s="598"/>
      <c r="T269" s="598"/>
      <c r="U269" s="598"/>
      <c r="V269" s="599"/>
      <c r="W269" s="37" t="s">
        <v>72</v>
      </c>
      <c r="X269" s="577">
        <f>IFERROR(X265/H265,"0")+IFERROR(X266/H266,"0")+IFERROR(X267/H267,"0")+IFERROR(X268/H268,"0")</f>
        <v>0</v>
      </c>
      <c r="Y269" s="577">
        <f>IFERROR(Y265/H265,"0")+IFERROR(Y266/H266,"0")+IFERROR(Y267/H267,"0")+IFERROR(Y268/H268,"0")</f>
        <v>0</v>
      </c>
      <c r="Z269" s="577">
        <f>IFERROR(IF(Z265="",0,Z265),"0")+IFERROR(IF(Z266="",0,Z266),"0")+IFERROR(IF(Z267="",0,Z267),"0")+IFERROR(IF(Z268="",0,Z268),"0")</f>
        <v>0</v>
      </c>
      <c r="AA269" s="578"/>
      <c r="AB269" s="578"/>
      <c r="AC269" s="578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71</v>
      </c>
      <c r="Q270" s="598"/>
      <c r="R270" s="598"/>
      <c r="S270" s="598"/>
      <c r="T270" s="598"/>
      <c r="U270" s="598"/>
      <c r="V270" s="599"/>
      <c r="W270" s="37" t="s">
        <v>69</v>
      </c>
      <c r="X270" s="577">
        <f>IFERROR(SUM(X265:X268),"0")</f>
        <v>0</v>
      </c>
      <c r="Y270" s="577">
        <f>IFERROR(SUM(Y265:Y268),"0")</f>
        <v>0</v>
      </c>
      <c r="Z270" s="37"/>
      <c r="AA270" s="578"/>
      <c r="AB270" s="578"/>
      <c r="AC270" s="578"/>
    </row>
    <row r="271" spans="1:68" ht="16.5" hidden="1" customHeight="1" x14ac:dyDescent="0.25">
      <c r="A271" s="641" t="s">
        <v>432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570"/>
      <c r="AB271" s="570"/>
      <c r="AC271" s="570"/>
    </row>
    <row r="272" spans="1:68" ht="14.25" hidden="1" customHeight="1" x14ac:dyDescent="0.25">
      <c r="A272" s="582" t="s">
        <v>73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571"/>
      <c r="AB272" s="571"/>
      <c r="AC272" s="571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87">
        <v>4680115886186</v>
      </c>
      <c r="E273" s="588"/>
      <c r="F273" s="574">
        <v>0.3</v>
      </c>
      <c r="G273" s="32">
        <v>6</v>
      </c>
      <c r="H273" s="574">
        <v>1.8</v>
      </c>
      <c r="I273" s="574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4"/>
      <c r="V273" s="34"/>
      <c r="W273" s="35" t="s">
        <v>69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436</v>
      </c>
      <c r="B274" s="54" t="s">
        <v>437</v>
      </c>
      <c r="C274" s="31">
        <v>4301051795</v>
      </c>
      <c r="D274" s="587">
        <v>4680115881228</v>
      </c>
      <c r="E274" s="588"/>
      <c r="F274" s="574">
        <v>0.4</v>
      </c>
      <c r="G274" s="32">
        <v>6</v>
      </c>
      <c r="H274" s="574">
        <v>2.4</v>
      </c>
      <c r="I274" s="574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4"/>
      <c r="V274" s="34"/>
      <c r="W274" s="35" t="s">
        <v>69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439</v>
      </c>
      <c r="B275" s="54" t="s">
        <v>440</v>
      </c>
      <c r="C275" s="31">
        <v>4301051388</v>
      </c>
      <c r="D275" s="587">
        <v>4680115881211</v>
      </c>
      <c r="E275" s="588"/>
      <c r="F275" s="574">
        <v>0.4</v>
      </c>
      <c r="G275" s="32">
        <v>6</v>
      </c>
      <c r="H275" s="574">
        <v>2.4</v>
      </c>
      <c r="I275" s="574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4"/>
      <c r="V275" s="34"/>
      <c r="W275" s="35" t="s">
        <v>69</v>
      </c>
      <c r="X275" s="575">
        <v>0</v>
      </c>
      <c r="Y275" s="57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71</v>
      </c>
      <c r="Q276" s="598"/>
      <c r="R276" s="598"/>
      <c r="S276" s="598"/>
      <c r="T276" s="598"/>
      <c r="U276" s="598"/>
      <c r="V276" s="599"/>
      <c r="W276" s="37" t="s">
        <v>72</v>
      </c>
      <c r="X276" s="577">
        <f>IFERROR(X273/H273,"0")+IFERROR(X274/H274,"0")+IFERROR(X275/H275,"0")</f>
        <v>0</v>
      </c>
      <c r="Y276" s="577">
        <f>IFERROR(Y273/H273,"0")+IFERROR(Y274/H274,"0")+IFERROR(Y275/H275,"0")</f>
        <v>0</v>
      </c>
      <c r="Z276" s="577">
        <f>IFERROR(IF(Z273="",0,Z273),"0")+IFERROR(IF(Z274="",0,Z274),"0")+IFERROR(IF(Z275="",0,Z275),"0")</f>
        <v>0</v>
      </c>
      <c r="AA276" s="578"/>
      <c r="AB276" s="578"/>
      <c r="AC276" s="578"/>
    </row>
    <row r="277" spans="1:68" hidden="1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71</v>
      </c>
      <c r="Q277" s="598"/>
      <c r="R277" s="598"/>
      <c r="S277" s="598"/>
      <c r="T277" s="598"/>
      <c r="U277" s="598"/>
      <c r="V277" s="599"/>
      <c r="W277" s="37" t="s">
        <v>69</v>
      </c>
      <c r="X277" s="577">
        <f>IFERROR(SUM(X273:X275),"0")</f>
        <v>0</v>
      </c>
      <c r="Y277" s="577">
        <f>IFERROR(SUM(Y273:Y275),"0")</f>
        <v>0</v>
      </c>
      <c r="Z277" s="37"/>
      <c r="AA277" s="578"/>
      <c r="AB277" s="578"/>
      <c r="AC277" s="578"/>
    </row>
    <row r="278" spans="1:68" ht="16.5" hidden="1" customHeight="1" x14ac:dyDescent="0.25">
      <c r="A278" s="641" t="s">
        <v>442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570"/>
      <c r="AB278" s="570"/>
      <c r="AC278" s="570"/>
    </row>
    <row r="279" spans="1:68" ht="14.25" hidden="1" customHeight="1" x14ac:dyDescent="0.25">
      <c r="A279" s="582" t="s">
        <v>63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571"/>
      <c r="AB279" s="571"/>
      <c r="AC279" s="571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87">
        <v>4680115880344</v>
      </c>
      <c r="E280" s="588"/>
      <c r="F280" s="574">
        <v>0.28000000000000003</v>
      </c>
      <c r="G280" s="32">
        <v>6</v>
      </c>
      <c r="H280" s="574">
        <v>1.68</v>
      </c>
      <c r="I280" s="574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4"/>
      <c r="V280" s="34"/>
      <c r="W280" s="35" t="s">
        <v>69</v>
      </c>
      <c r="X280" s="575">
        <v>0</v>
      </c>
      <c r="Y280" s="576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71</v>
      </c>
      <c r="Q281" s="598"/>
      <c r="R281" s="598"/>
      <c r="S281" s="598"/>
      <c r="T281" s="598"/>
      <c r="U281" s="598"/>
      <c r="V281" s="599"/>
      <c r="W281" s="37" t="s">
        <v>72</v>
      </c>
      <c r="X281" s="577">
        <f>IFERROR(X280/H280,"0")</f>
        <v>0</v>
      </c>
      <c r="Y281" s="577">
        <f>IFERROR(Y280/H280,"0")</f>
        <v>0</v>
      </c>
      <c r="Z281" s="577">
        <f>IFERROR(IF(Z280="",0,Z280),"0")</f>
        <v>0</v>
      </c>
      <c r="AA281" s="578"/>
      <c r="AB281" s="578"/>
      <c r="AC281" s="578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71</v>
      </c>
      <c r="Q282" s="598"/>
      <c r="R282" s="598"/>
      <c r="S282" s="598"/>
      <c r="T282" s="598"/>
      <c r="U282" s="598"/>
      <c r="V282" s="599"/>
      <c r="W282" s="37" t="s">
        <v>69</v>
      </c>
      <c r="X282" s="577">
        <f>IFERROR(SUM(X280:X280),"0")</f>
        <v>0</v>
      </c>
      <c r="Y282" s="577">
        <f>IFERROR(SUM(Y280:Y280),"0")</f>
        <v>0</v>
      </c>
      <c r="Z282" s="37"/>
      <c r="AA282" s="578"/>
      <c r="AB282" s="578"/>
      <c r="AC282" s="578"/>
    </row>
    <row r="283" spans="1:68" ht="14.25" hidden="1" customHeight="1" x14ac:dyDescent="0.25">
      <c r="A283" s="582" t="s">
        <v>73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571"/>
      <c r="AB283" s="571"/>
      <c r="AC283" s="571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87">
        <v>4680115884618</v>
      </c>
      <c r="E284" s="588"/>
      <c r="F284" s="574">
        <v>0.6</v>
      </c>
      <c r="G284" s="32">
        <v>6</v>
      </c>
      <c r="H284" s="574">
        <v>3.6</v>
      </c>
      <c r="I284" s="574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4"/>
      <c r="V284" s="34"/>
      <c r="W284" s="35" t="s">
        <v>69</v>
      </c>
      <c r="X284" s="575">
        <v>0</v>
      </c>
      <c r="Y284" s="576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71</v>
      </c>
      <c r="Q285" s="598"/>
      <c r="R285" s="598"/>
      <c r="S285" s="598"/>
      <c r="T285" s="598"/>
      <c r="U285" s="598"/>
      <c r="V285" s="599"/>
      <c r="W285" s="37" t="s">
        <v>72</v>
      </c>
      <c r="X285" s="577">
        <f>IFERROR(X284/H284,"0")</f>
        <v>0</v>
      </c>
      <c r="Y285" s="577">
        <f>IFERROR(Y284/H284,"0")</f>
        <v>0</v>
      </c>
      <c r="Z285" s="577">
        <f>IFERROR(IF(Z284="",0,Z284),"0")</f>
        <v>0</v>
      </c>
      <c r="AA285" s="578"/>
      <c r="AB285" s="578"/>
      <c r="AC285" s="578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71</v>
      </c>
      <c r="Q286" s="598"/>
      <c r="R286" s="598"/>
      <c r="S286" s="598"/>
      <c r="T286" s="598"/>
      <c r="U286" s="598"/>
      <c r="V286" s="599"/>
      <c r="W286" s="37" t="s">
        <v>69</v>
      </c>
      <c r="X286" s="577">
        <f>IFERROR(SUM(X284:X284),"0")</f>
        <v>0</v>
      </c>
      <c r="Y286" s="577">
        <f>IFERROR(SUM(Y284:Y284),"0")</f>
        <v>0</v>
      </c>
      <c r="Z286" s="37"/>
      <c r="AA286" s="578"/>
      <c r="AB286" s="578"/>
      <c r="AC286" s="578"/>
    </row>
    <row r="287" spans="1:68" ht="16.5" hidden="1" customHeight="1" x14ac:dyDescent="0.25">
      <c r="A287" s="641" t="s">
        <v>449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570"/>
      <c r="AB287" s="570"/>
      <c r="AC287" s="570"/>
    </row>
    <row r="288" spans="1:68" ht="14.25" hidden="1" customHeight="1" x14ac:dyDescent="0.25">
      <c r="A288" s="582" t="s">
        <v>102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571"/>
      <c r="AB288" s="571"/>
      <c r="AC288" s="571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87">
        <v>4680115883703</v>
      </c>
      <c r="E289" s="588"/>
      <c r="F289" s="574">
        <v>1.35</v>
      </c>
      <c r="G289" s="32">
        <v>8</v>
      </c>
      <c r="H289" s="574">
        <v>10.8</v>
      </c>
      <c r="I289" s="574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4"/>
      <c r="V289" s="34"/>
      <c r="W289" s="35" t="s">
        <v>69</v>
      </c>
      <c r="X289" s="575">
        <v>0</v>
      </c>
      <c r="Y289" s="576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71</v>
      </c>
      <c r="Q290" s="598"/>
      <c r="R290" s="598"/>
      <c r="S290" s="598"/>
      <c r="T290" s="598"/>
      <c r="U290" s="598"/>
      <c r="V290" s="599"/>
      <c r="W290" s="37" t="s">
        <v>72</v>
      </c>
      <c r="X290" s="577">
        <f>IFERROR(X289/H289,"0")</f>
        <v>0</v>
      </c>
      <c r="Y290" s="577">
        <f>IFERROR(Y289/H289,"0")</f>
        <v>0</v>
      </c>
      <c r="Z290" s="577">
        <f>IFERROR(IF(Z289="",0,Z289),"0")</f>
        <v>0</v>
      </c>
      <c r="AA290" s="578"/>
      <c r="AB290" s="578"/>
      <c r="AC290" s="578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71</v>
      </c>
      <c r="Q291" s="598"/>
      <c r="R291" s="598"/>
      <c r="S291" s="598"/>
      <c r="T291" s="598"/>
      <c r="U291" s="598"/>
      <c r="V291" s="599"/>
      <c r="W291" s="37" t="s">
        <v>69</v>
      </c>
      <c r="X291" s="577">
        <f>IFERROR(SUM(X289:X289),"0")</f>
        <v>0</v>
      </c>
      <c r="Y291" s="577">
        <f>IFERROR(SUM(Y289:Y289),"0")</f>
        <v>0</v>
      </c>
      <c r="Z291" s="37"/>
      <c r="AA291" s="578"/>
      <c r="AB291" s="578"/>
      <c r="AC291" s="578"/>
    </row>
    <row r="292" spans="1:68" ht="16.5" hidden="1" customHeight="1" x14ac:dyDescent="0.25">
      <c r="A292" s="641" t="s">
        <v>454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570"/>
      <c r="AB292" s="570"/>
      <c r="AC292" s="570"/>
    </row>
    <row r="293" spans="1:68" ht="14.25" hidden="1" customHeight="1" x14ac:dyDescent="0.25">
      <c r="A293" s="582" t="s">
        <v>102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571"/>
      <c r="AB293" s="571"/>
      <c r="AC293" s="571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87">
        <v>4680115885615</v>
      </c>
      <c r="E294" s="588"/>
      <c r="F294" s="574">
        <v>1.35</v>
      </c>
      <c r="G294" s="32">
        <v>8</v>
      </c>
      <c r="H294" s="574">
        <v>10.8</v>
      </c>
      <c r="I294" s="574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4"/>
      <c r="V294" s="34"/>
      <c r="W294" s="35" t="s">
        <v>69</v>
      </c>
      <c r="X294" s="575">
        <v>0</v>
      </c>
      <c r="Y294" s="576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4301012016</v>
      </c>
      <c r="D295" s="587">
        <v>4680115885554</v>
      </c>
      <c r="E295" s="588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4"/>
      <c r="V295" s="34"/>
      <c r="W295" s="35" t="s">
        <v>69</v>
      </c>
      <c r="X295" s="575">
        <v>0</v>
      </c>
      <c r="Y295" s="576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460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461</v>
      </c>
      <c r="C296" s="31">
        <v>4301011911</v>
      </c>
      <c r="D296" s="587">
        <v>4680115885554</v>
      </c>
      <c r="E296" s="588"/>
      <c r="F296" s="574">
        <v>1.35</v>
      </c>
      <c r="G296" s="32">
        <v>8</v>
      </c>
      <c r="H296" s="574">
        <v>10.8</v>
      </c>
      <c r="I296" s="574">
        <v>11.28</v>
      </c>
      <c r="J296" s="32">
        <v>48</v>
      </c>
      <c r="K296" s="32" t="s">
        <v>105</v>
      </c>
      <c r="L296" s="32"/>
      <c r="M296" s="33" t="s">
        <v>462</v>
      </c>
      <c r="N296" s="33"/>
      <c r="O296" s="32">
        <v>55</v>
      </c>
      <c r="P296" s="7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4"/>
      <c r="V296" s="34"/>
      <c r="W296" s="35" t="s">
        <v>69</v>
      </c>
      <c r="X296" s="575">
        <v>0</v>
      </c>
      <c r="Y296" s="576">
        <f t="shared" si="48"/>
        <v>0</v>
      </c>
      <c r="Z296" s="36" t="str">
        <f>IFERROR(IF(Y296=0,"",ROUNDUP(Y296/H296,0)*0.02039),"")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87">
        <v>4680115885646</v>
      </c>
      <c r="E297" s="588"/>
      <c r="F297" s="574">
        <v>1.35</v>
      </c>
      <c r="G297" s="32">
        <v>8</v>
      </c>
      <c r="H297" s="574">
        <v>10.8</v>
      </c>
      <c r="I297" s="574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4"/>
      <c r="V297" s="34"/>
      <c r="W297" s="35" t="s">
        <v>69</v>
      </c>
      <c r="X297" s="575">
        <v>0</v>
      </c>
      <c r="Y297" s="576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87">
        <v>4680115885622</v>
      </c>
      <c r="E298" s="588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4"/>
      <c r="V298" s="34"/>
      <c r="W298" s="35" t="s">
        <v>69</v>
      </c>
      <c r="X298" s="575">
        <v>0</v>
      </c>
      <c r="Y298" s="576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87">
        <v>4680115885608</v>
      </c>
      <c r="E299" s="588"/>
      <c r="F299" s="574">
        <v>0.4</v>
      </c>
      <c r="G299" s="32">
        <v>10</v>
      </c>
      <c r="H299" s="574">
        <v>4</v>
      </c>
      <c r="I299" s="574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4"/>
      <c r="V299" s="34"/>
      <c r="W299" s="35" t="s">
        <v>69</v>
      </c>
      <c r="X299" s="575">
        <v>0</v>
      </c>
      <c r="Y299" s="576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71</v>
      </c>
      <c r="Q300" s="598"/>
      <c r="R300" s="598"/>
      <c r="S300" s="598"/>
      <c r="T300" s="598"/>
      <c r="U300" s="598"/>
      <c r="V300" s="599"/>
      <c r="W300" s="37" t="s">
        <v>72</v>
      </c>
      <c r="X300" s="577">
        <f>IFERROR(X294/H294,"0")+IFERROR(X295/H295,"0")+IFERROR(X296/H296,"0")+IFERROR(X297/H297,"0")+IFERROR(X298/H298,"0")+IFERROR(X299/H299,"0")</f>
        <v>0</v>
      </c>
      <c r="Y300" s="577">
        <f>IFERROR(Y294/H294,"0")+IFERROR(Y295/H295,"0")+IFERROR(Y296/H296,"0")+IFERROR(Y297/H297,"0")+IFERROR(Y298/H298,"0")+IFERROR(Y299/H299,"0")</f>
        <v>0</v>
      </c>
      <c r="Z300" s="577">
        <f>IFERROR(IF(Z294="",0,Z294),"0")+IFERROR(IF(Z295="",0,Z295),"0")+IFERROR(IF(Z296="",0,Z296),"0")+IFERROR(IF(Z297="",0,Z297),"0")+IFERROR(IF(Z298="",0,Z298),"0")+IFERROR(IF(Z299="",0,Z299),"0")</f>
        <v>0</v>
      </c>
      <c r="AA300" s="578"/>
      <c r="AB300" s="578"/>
      <c r="AC300" s="578"/>
    </row>
    <row r="301" spans="1:68" hidden="1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71</v>
      </c>
      <c r="Q301" s="598"/>
      <c r="R301" s="598"/>
      <c r="S301" s="598"/>
      <c r="T301" s="598"/>
      <c r="U301" s="598"/>
      <c r="V301" s="599"/>
      <c r="W301" s="37" t="s">
        <v>69</v>
      </c>
      <c r="X301" s="577">
        <f>IFERROR(SUM(X294:X299),"0")</f>
        <v>0</v>
      </c>
      <c r="Y301" s="577">
        <f>IFERROR(SUM(Y294:Y299),"0")</f>
        <v>0</v>
      </c>
      <c r="Z301" s="37"/>
      <c r="AA301" s="578"/>
      <c r="AB301" s="578"/>
      <c r="AC301" s="578"/>
    </row>
    <row r="302" spans="1:68" ht="14.25" hidden="1" customHeight="1" x14ac:dyDescent="0.25">
      <c r="A302" s="582" t="s">
        <v>63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571"/>
      <c r="AB302" s="571"/>
      <c r="AC302" s="571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87">
        <v>4607091387193</v>
      </c>
      <c r="E303" s="588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4"/>
      <c r="V303" s="34"/>
      <c r="W303" s="35" t="s">
        <v>69</v>
      </c>
      <c r="X303" s="575">
        <v>0</v>
      </c>
      <c r="Y303" s="576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87">
        <v>4607091387230</v>
      </c>
      <c r="E304" s="588"/>
      <c r="F304" s="574">
        <v>0.7</v>
      </c>
      <c r="G304" s="32">
        <v>6</v>
      </c>
      <c r="H304" s="574">
        <v>4.2</v>
      </c>
      <c r="I304" s="574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4"/>
      <c r="V304" s="34"/>
      <c r="W304" s="35" t="s">
        <v>69</v>
      </c>
      <c r="X304" s="575">
        <v>0</v>
      </c>
      <c r="Y304" s="576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87">
        <v>4607091387292</v>
      </c>
      <c r="E305" s="588"/>
      <c r="F305" s="574">
        <v>0.73</v>
      </c>
      <c r="G305" s="32">
        <v>6</v>
      </c>
      <c r="H305" s="574">
        <v>4.38</v>
      </c>
      <c r="I305" s="574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4"/>
      <c r="V305" s="34"/>
      <c r="W305" s="35" t="s">
        <v>69</v>
      </c>
      <c r="X305" s="575">
        <v>0</v>
      </c>
      <c r="Y305" s="576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87">
        <v>4607091387285</v>
      </c>
      <c r="E306" s="588"/>
      <c r="F306" s="574">
        <v>0.35</v>
      </c>
      <c r="G306" s="32">
        <v>6</v>
      </c>
      <c r="H306" s="574">
        <v>2.1</v>
      </c>
      <c r="I306" s="574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4"/>
      <c r="V306" s="34"/>
      <c r="W306" s="35" t="s">
        <v>69</v>
      </c>
      <c r="X306" s="575">
        <v>0</v>
      </c>
      <c r="Y306" s="576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87">
        <v>4607091389845</v>
      </c>
      <c r="E307" s="588"/>
      <c r="F307" s="574">
        <v>0.35</v>
      </c>
      <c r="G307" s="32">
        <v>6</v>
      </c>
      <c r="H307" s="574">
        <v>2.1</v>
      </c>
      <c r="I307" s="574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4"/>
      <c r="V307" s="34"/>
      <c r="W307" s="35" t="s">
        <v>69</v>
      </c>
      <c r="X307" s="575">
        <v>0</v>
      </c>
      <c r="Y307" s="576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87">
        <v>4680115882881</v>
      </c>
      <c r="E308" s="588"/>
      <c r="F308" s="574">
        <v>0.28000000000000003</v>
      </c>
      <c r="G308" s="32">
        <v>6</v>
      </c>
      <c r="H308" s="574">
        <v>1.68</v>
      </c>
      <c r="I308" s="574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4"/>
      <c r="V308" s="34"/>
      <c r="W308" s="35" t="s">
        <v>69</v>
      </c>
      <c r="X308" s="575">
        <v>0</v>
      </c>
      <c r="Y308" s="576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87">
        <v>4607091383836</v>
      </c>
      <c r="E309" s="588"/>
      <c r="F309" s="574">
        <v>0.3</v>
      </c>
      <c r="G309" s="32">
        <v>6</v>
      </c>
      <c r="H309" s="574">
        <v>1.8</v>
      </c>
      <c r="I309" s="574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4"/>
      <c r="V309" s="34"/>
      <c r="W309" s="35" t="s">
        <v>69</v>
      </c>
      <c r="X309" s="575">
        <v>0</v>
      </c>
      <c r="Y309" s="576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71</v>
      </c>
      <c r="Q310" s="598"/>
      <c r="R310" s="598"/>
      <c r="S310" s="598"/>
      <c r="T310" s="598"/>
      <c r="U310" s="598"/>
      <c r="V310" s="599"/>
      <c r="W310" s="37" t="s">
        <v>72</v>
      </c>
      <c r="X310" s="577">
        <f>IFERROR(X303/H303,"0")+IFERROR(X304/H304,"0")+IFERROR(X305/H305,"0")+IFERROR(X306/H306,"0")+IFERROR(X307/H307,"0")+IFERROR(X308/H308,"0")+IFERROR(X309/H309,"0")</f>
        <v>0</v>
      </c>
      <c r="Y310" s="577">
        <f>IFERROR(Y303/H303,"0")+IFERROR(Y304/H304,"0")+IFERROR(Y305/H305,"0")+IFERROR(Y306/H306,"0")+IFERROR(Y307/H307,"0")+IFERROR(Y308/H308,"0")+IFERROR(Y309/H309,"0")</f>
        <v>0</v>
      </c>
      <c r="Z310" s="577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78"/>
      <c r="AB310" s="578"/>
      <c r="AC310" s="578"/>
    </row>
    <row r="311" spans="1:68" hidden="1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71</v>
      </c>
      <c r="Q311" s="598"/>
      <c r="R311" s="598"/>
      <c r="S311" s="598"/>
      <c r="T311" s="598"/>
      <c r="U311" s="598"/>
      <c r="V311" s="599"/>
      <c r="W311" s="37" t="s">
        <v>69</v>
      </c>
      <c r="X311" s="577">
        <f>IFERROR(SUM(X303:X309),"0")</f>
        <v>0</v>
      </c>
      <c r="Y311" s="577">
        <f>IFERROR(SUM(Y303:Y309),"0")</f>
        <v>0</v>
      </c>
      <c r="Z311" s="37"/>
      <c r="AA311" s="578"/>
      <c r="AB311" s="578"/>
      <c r="AC311" s="578"/>
    </row>
    <row r="312" spans="1:68" ht="14.25" hidden="1" customHeight="1" x14ac:dyDescent="0.25">
      <c r="A312" s="582" t="s">
        <v>73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571"/>
      <c r="AB312" s="571"/>
      <c r="AC312" s="571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87">
        <v>4607091387766</v>
      </c>
      <c r="E313" s="588"/>
      <c r="F313" s="574">
        <v>1.3</v>
      </c>
      <c r="G313" s="32">
        <v>6</v>
      </c>
      <c r="H313" s="574">
        <v>7.8</v>
      </c>
      <c r="I313" s="574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4"/>
      <c r="V313" s="34"/>
      <c r="W313" s="35" t="s">
        <v>69</v>
      </c>
      <c r="X313" s="575">
        <v>150</v>
      </c>
      <c r="Y313" s="576">
        <f>IFERROR(IF(X313="",0,CEILING((X313/$H313),1)*$H313),"")</f>
        <v>156</v>
      </c>
      <c r="Z313" s="36">
        <f>IFERROR(IF(Y313=0,"",ROUNDUP(Y313/H313,0)*0.01898),"")</f>
        <v>0.37959999999999999</v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159.86538461538461</v>
      </c>
      <c r="BN313" s="64">
        <f>IFERROR(Y313*I313/H313,"0")</f>
        <v>166.26000000000002</v>
      </c>
      <c r="BO313" s="64">
        <f>IFERROR(1/J313*(X313/H313),"0")</f>
        <v>0.30048076923076922</v>
      </c>
      <c r="BP313" s="64">
        <f>IFERROR(1/J313*(Y313/H313),"0")</f>
        <v>0.3125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87">
        <v>4607091387957</v>
      </c>
      <c r="E314" s="588"/>
      <c r="F314" s="574">
        <v>1.3</v>
      </c>
      <c r="G314" s="32">
        <v>6</v>
      </c>
      <c r="H314" s="574">
        <v>7.8</v>
      </c>
      <c r="I314" s="574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87">
        <v>4607091387964</v>
      </c>
      <c r="E315" s="588"/>
      <c r="F315" s="574">
        <v>1.35</v>
      </c>
      <c r="G315" s="32">
        <v>6</v>
      </c>
      <c r="H315" s="574">
        <v>8.1</v>
      </c>
      <c r="I315" s="574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87">
        <v>4680115884588</v>
      </c>
      <c r="E316" s="588"/>
      <c r="F316" s="574">
        <v>0.5</v>
      </c>
      <c r="G316" s="32">
        <v>6</v>
      </c>
      <c r="H316" s="574">
        <v>3</v>
      </c>
      <c r="I316" s="574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87">
        <v>4607091387513</v>
      </c>
      <c r="E317" s="588"/>
      <c r="F317" s="574">
        <v>0.45</v>
      </c>
      <c r="G317" s="32">
        <v>6</v>
      </c>
      <c r="H317" s="574">
        <v>2.7</v>
      </c>
      <c r="I317" s="574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4"/>
      <c r="V317" s="34"/>
      <c r="W317" s="35" t="s">
        <v>69</v>
      </c>
      <c r="X317" s="575">
        <v>0</v>
      </c>
      <c r="Y317" s="576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71</v>
      </c>
      <c r="Q318" s="598"/>
      <c r="R318" s="598"/>
      <c r="S318" s="598"/>
      <c r="T318" s="598"/>
      <c r="U318" s="598"/>
      <c r="V318" s="599"/>
      <c r="W318" s="37" t="s">
        <v>72</v>
      </c>
      <c r="X318" s="577">
        <f>IFERROR(X313/H313,"0")+IFERROR(X314/H314,"0")+IFERROR(X315/H315,"0")+IFERROR(X316/H316,"0")+IFERROR(X317/H317,"0")</f>
        <v>19.23076923076923</v>
      </c>
      <c r="Y318" s="577">
        <f>IFERROR(Y313/H313,"0")+IFERROR(Y314/H314,"0")+IFERROR(Y315/H315,"0")+IFERROR(Y316/H316,"0")+IFERROR(Y317/H317,"0")</f>
        <v>20</v>
      </c>
      <c r="Z318" s="577">
        <f>IFERROR(IF(Z313="",0,Z313),"0")+IFERROR(IF(Z314="",0,Z314),"0")+IFERROR(IF(Z315="",0,Z315),"0")+IFERROR(IF(Z316="",0,Z316),"0")+IFERROR(IF(Z317="",0,Z317),"0")</f>
        <v>0.37959999999999999</v>
      </c>
      <c r="AA318" s="578"/>
      <c r="AB318" s="578"/>
      <c r="AC318" s="578"/>
    </row>
    <row r="319" spans="1:68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71</v>
      </c>
      <c r="Q319" s="598"/>
      <c r="R319" s="598"/>
      <c r="S319" s="598"/>
      <c r="T319" s="598"/>
      <c r="U319" s="598"/>
      <c r="V319" s="599"/>
      <c r="W319" s="37" t="s">
        <v>69</v>
      </c>
      <c r="X319" s="577">
        <f>IFERROR(SUM(X313:X317),"0")</f>
        <v>150</v>
      </c>
      <c r="Y319" s="577">
        <f>IFERROR(SUM(Y313:Y317),"0")</f>
        <v>156</v>
      </c>
      <c r="Z319" s="37"/>
      <c r="AA319" s="578"/>
      <c r="AB319" s="578"/>
      <c r="AC319" s="578"/>
    </row>
    <row r="320" spans="1:68" ht="14.25" hidden="1" customHeight="1" x14ac:dyDescent="0.25">
      <c r="A320" s="582" t="s">
        <v>169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571"/>
      <c r="AB320" s="571"/>
      <c r="AC320" s="571"/>
    </row>
    <row r="321" spans="1:68" ht="27" hidden="1" customHeight="1" x14ac:dyDescent="0.25">
      <c r="A321" s="54" t="s">
        <v>506</v>
      </c>
      <c r="B321" s="54" t="s">
        <v>507</v>
      </c>
      <c r="C321" s="31">
        <v>4301060387</v>
      </c>
      <c r="D321" s="587">
        <v>4607091380880</v>
      </c>
      <c r="E321" s="588"/>
      <c r="F321" s="574">
        <v>1.4</v>
      </c>
      <c r="G321" s="32">
        <v>6</v>
      </c>
      <c r="H321" s="574">
        <v>8.4</v>
      </c>
      <c r="I321" s="574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4"/>
      <c r="V321" s="34"/>
      <c r="W321" s="35" t="s">
        <v>69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7">
        <v>4607091384482</v>
      </c>
      <c r="E322" s="588"/>
      <c r="F322" s="574">
        <v>1.3</v>
      </c>
      <c r="G322" s="32">
        <v>6</v>
      </c>
      <c r="H322" s="574">
        <v>7.8</v>
      </c>
      <c r="I322" s="574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4"/>
      <c r="V322" s="34"/>
      <c r="W322" s="35" t="s">
        <v>69</v>
      </c>
      <c r="X322" s="575">
        <v>100</v>
      </c>
      <c r="Y322" s="576">
        <f>IFERROR(IF(X322="",0,CEILING((X322/$H322),1)*$H322),"")</f>
        <v>101.39999999999999</v>
      </c>
      <c r="Z322" s="36">
        <f>IFERROR(IF(Y322=0,"",ROUNDUP(Y322/H322,0)*0.01898),"")</f>
        <v>0.24674000000000001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106.65384615384617</v>
      </c>
      <c r="BN322" s="64">
        <f>IFERROR(Y322*I322/H322,"0")</f>
        <v>108.14700000000001</v>
      </c>
      <c r="BO322" s="64">
        <f>IFERROR(1/J322*(X322/H322),"0")</f>
        <v>0.20032051282051283</v>
      </c>
      <c r="BP322" s="64">
        <f>IFERROR(1/J322*(Y322/H322),"0")</f>
        <v>0.203125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87">
        <v>4607091380897</v>
      </c>
      <c r="E323" s="588"/>
      <c r="F323" s="574">
        <v>1.4</v>
      </c>
      <c r="G323" s="32">
        <v>6</v>
      </c>
      <c r="H323" s="574">
        <v>8.4</v>
      </c>
      <c r="I323" s="574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4"/>
      <c r="V323" s="34"/>
      <c r="W323" s="35" t="s">
        <v>69</v>
      </c>
      <c r="X323" s="575">
        <v>0</v>
      </c>
      <c r="Y323" s="576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71</v>
      </c>
      <c r="Q324" s="598"/>
      <c r="R324" s="598"/>
      <c r="S324" s="598"/>
      <c r="T324" s="598"/>
      <c r="U324" s="598"/>
      <c r="V324" s="599"/>
      <c r="W324" s="37" t="s">
        <v>72</v>
      </c>
      <c r="X324" s="577">
        <f>IFERROR(X321/H321,"0")+IFERROR(X322/H322,"0")+IFERROR(X323/H323,"0")</f>
        <v>12.820512820512821</v>
      </c>
      <c r="Y324" s="577">
        <f>IFERROR(Y321/H321,"0")+IFERROR(Y322/H322,"0")+IFERROR(Y323/H323,"0")</f>
        <v>13</v>
      </c>
      <c r="Z324" s="577">
        <f>IFERROR(IF(Z321="",0,Z321),"0")+IFERROR(IF(Z322="",0,Z322),"0")+IFERROR(IF(Z323="",0,Z323),"0")</f>
        <v>0.24674000000000001</v>
      </c>
      <c r="AA324" s="578"/>
      <c r="AB324" s="578"/>
      <c r="AC324" s="578"/>
    </row>
    <row r="325" spans="1:68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71</v>
      </c>
      <c r="Q325" s="598"/>
      <c r="R325" s="598"/>
      <c r="S325" s="598"/>
      <c r="T325" s="598"/>
      <c r="U325" s="598"/>
      <c r="V325" s="599"/>
      <c r="W325" s="37" t="s">
        <v>69</v>
      </c>
      <c r="X325" s="577">
        <f>IFERROR(SUM(X321:X323),"0")</f>
        <v>100</v>
      </c>
      <c r="Y325" s="577">
        <f>IFERROR(SUM(Y321:Y323),"0")</f>
        <v>101.39999999999999</v>
      </c>
      <c r="Z325" s="37"/>
      <c r="AA325" s="578"/>
      <c r="AB325" s="578"/>
      <c r="AC325" s="578"/>
    </row>
    <row r="326" spans="1:68" ht="14.25" hidden="1" customHeight="1" x14ac:dyDescent="0.25">
      <c r="A326" s="582" t="s">
        <v>94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571"/>
      <c r="AB326" s="571"/>
      <c r="AC326" s="571"/>
    </row>
    <row r="327" spans="1:68" ht="27" hidden="1" customHeight="1" x14ac:dyDescent="0.25">
      <c r="A327" s="54" t="s">
        <v>515</v>
      </c>
      <c r="B327" s="54" t="s">
        <v>516</v>
      </c>
      <c r="C327" s="31">
        <v>4301030235</v>
      </c>
      <c r="D327" s="587">
        <v>4607091388381</v>
      </c>
      <c r="E327" s="588"/>
      <c r="F327" s="574">
        <v>0.38</v>
      </c>
      <c r="G327" s="32">
        <v>8</v>
      </c>
      <c r="H327" s="574">
        <v>3.04</v>
      </c>
      <c r="I327" s="574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07" t="s">
        <v>517</v>
      </c>
      <c r="Q327" s="585"/>
      <c r="R327" s="585"/>
      <c r="S327" s="585"/>
      <c r="T327" s="586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4301032055</v>
      </c>
      <c r="D328" s="587">
        <v>4680115886476</v>
      </c>
      <c r="E328" s="588"/>
      <c r="F328" s="574">
        <v>0.38</v>
      </c>
      <c r="G328" s="32">
        <v>8</v>
      </c>
      <c r="H328" s="574">
        <v>3.04</v>
      </c>
      <c r="I328" s="574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05" t="s">
        <v>521</v>
      </c>
      <c r="Q328" s="585"/>
      <c r="R328" s="585"/>
      <c r="S328" s="585"/>
      <c r="T328" s="586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87">
        <v>4607091388374</v>
      </c>
      <c r="E329" s="588"/>
      <c r="F329" s="574">
        <v>0.38</v>
      </c>
      <c r="G329" s="32">
        <v>8</v>
      </c>
      <c r="H329" s="574">
        <v>3.04</v>
      </c>
      <c r="I329" s="574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62" t="s">
        <v>525</v>
      </c>
      <c r="Q329" s="585"/>
      <c r="R329" s="585"/>
      <c r="S329" s="585"/>
      <c r="T329" s="586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87">
        <v>4607091383102</v>
      </c>
      <c r="E330" s="588"/>
      <c r="F330" s="574">
        <v>0.17</v>
      </c>
      <c r="G330" s="32">
        <v>15</v>
      </c>
      <c r="H330" s="574">
        <v>2.5499999999999998</v>
      </c>
      <c r="I330" s="574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4301030233</v>
      </c>
      <c r="D331" s="587">
        <v>4607091388404</v>
      </c>
      <c r="E331" s="588"/>
      <c r="F331" s="574">
        <v>0.17</v>
      </c>
      <c r="G331" s="32">
        <v>15</v>
      </c>
      <c r="H331" s="574">
        <v>2.5499999999999998</v>
      </c>
      <c r="I331" s="574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4"/>
      <c r="V331" s="34"/>
      <c r="W331" s="35" t="s">
        <v>69</v>
      </c>
      <c r="X331" s="575">
        <v>0</v>
      </c>
      <c r="Y331" s="57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71</v>
      </c>
      <c r="Q332" s="598"/>
      <c r="R332" s="598"/>
      <c r="S332" s="598"/>
      <c r="T332" s="598"/>
      <c r="U332" s="598"/>
      <c r="V332" s="599"/>
      <c r="W332" s="37" t="s">
        <v>72</v>
      </c>
      <c r="X332" s="577">
        <f>IFERROR(X327/H327,"0")+IFERROR(X328/H328,"0")+IFERROR(X329/H329,"0")+IFERROR(X330/H330,"0")+IFERROR(X331/H331,"0")</f>
        <v>0</v>
      </c>
      <c r="Y332" s="577">
        <f>IFERROR(Y327/H327,"0")+IFERROR(Y328/H328,"0")+IFERROR(Y329/H329,"0")+IFERROR(Y330/H330,"0")+IFERROR(Y331/H331,"0")</f>
        <v>0</v>
      </c>
      <c r="Z332" s="577">
        <f>IFERROR(IF(Z327="",0,Z327),"0")+IFERROR(IF(Z328="",0,Z328),"0")+IFERROR(IF(Z329="",0,Z329),"0")+IFERROR(IF(Z330="",0,Z330),"0")+IFERROR(IF(Z331="",0,Z331),"0")</f>
        <v>0</v>
      </c>
      <c r="AA332" s="578"/>
      <c r="AB332" s="578"/>
      <c r="AC332" s="578"/>
    </row>
    <row r="333" spans="1:68" hidden="1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71</v>
      </c>
      <c r="Q333" s="598"/>
      <c r="R333" s="598"/>
      <c r="S333" s="598"/>
      <c r="T333" s="598"/>
      <c r="U333" s="598"/>
      <c r="V333" s="599"/>
      <c r="W333" s="37" t="s">
        <v>69</v>
      </c>
      <c r="X333" s="577">
        <f>IFERROR(SUM(X327:X331),"0")</f>
        <v>0</v>
      </c>
      <c r="Y333" s="577">
        <f>IFERROR(SUM(Y327:Y331),"0")</f>
        <v>0</v>
      </c>
      <c r="Z333" s="37"/>
      <c r="AA333" s="578"/>
      <c r="AB333" s="578"/>
      <c r="AC333" s="578"/>
    </row>
    <row r="334" spans="1:68" ht="14.25" hidden="1" customHeight="1" x14ac:dyDescent="0.25">
      <c r="A334" s="582" t="s">
        <v>531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571"/>
      <c r="AB334" s="571"/>
      <c r="AC334" s="571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87">
        <v>4680115881808</v>
      </c>
      <c r="E335" s="588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87">
        <v>4680115881822</v>
      </c>
      <c r="E336" s="588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87">
        <v>4680115880016</v>
      </c>
      <c r="E337" s="588"/>
      <c r="F337" s="574">
        <v>0.1</v>
      </c>
      <c r="G337" s="32">
        <v>20</v>
      </c>
      <c r="H337" s="574">
        <v>2</v>
      </c>
      <c r="I337" s="574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4"/>
      <c r="V337" s="34"/>
      <c r="W337" s="35" t="s">
        <v>69</v>
      </c>
      <c r="X337" s="575">
        <v>0</v>
      </c>
      <c r="Y337" s="576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71</v>
      </c>
      <c r="Q338" s="598"/>
      <c r="R338" s="598"/>
      <c r="S338" s="598"/>
      <c r="T338" s="598"/>
      <c r="U338" s="598"/>
      <c r="V338" s="599"/>
      <c r="W338" s="37" t="s">
        <v>72</v>
      </c>
      <c r="X338" s="577">
        <f>IFERROR(X335/H335,"0")+IFERROR(X336/H336,"0")+IFERROR(X337/H337,"0")</f>
        <v>0</v>
      </c>
      <c r="Y338" s="577">
        <f>IFERROR(Y335/H335,"0")+IFERROR(Y336/H336,"0")+IFERROR(Y337/H337,"0")</f>
        <v>0</v>
      </c>
      <c r="Z338" s="577">
        <f>IFERROR(IF(Z335="",0,Z335),"0")+IFERROR(IF(Z336="",0,Z336),"0")+IFERROR(IF(Z337="",0,Z337),"0")</f>
        <v>0</v>
      </c>
      <c r="AA338" s="578"/>
      <c r="AB338" s="578"/>
      <c r="AC338" s="578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71</v>
      </c>
      <c r="Q339" s="598"/>
      <c r="R339" s="598"/>
      <c r="S339" s="598"/>
      <c r="T339" s="598"/>
      <c r="U339" s="598"/>
      <c r="V339" s="599"/>
      <c r="W339" s="37" t="s">
        <v>69</v>
      </c>
      <c r="X339" s="577">
        <f>IFERROR(SUM(X335:X337),"0")</f>
        <v>0</v>
      </c>
      <c r="Y339" s="577">
        <f>IFERROR(SUM(Y335:Y337),"0")</f>
        <v>0</v>
      </c>
      <c r="Z339" s="37"/>
      <c r="AA339" s="578"/>
      <c r="AB339" s="578"/>
      <c r="AC339" s="578"/>
    </row>
    <row r="340" spans="1:68" ht="16.5" hidden="1" customHeight="1" x14ac:dyDescent="0.25">
      <c r="A340" s="641" t="s">
        <v>540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570"/>
      <c r="AB340" s="570"/>
      <c r="AC340" s="570"/>
    </row>
    <row r="341" spans="1:68" ht="14.25" hidden="1" customHeight="1" x14ac:dyDescent="0.25">
      <c r="A341" s="582" t="s">
        <v>73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571"/>
      <c r="AB341" s="571"/>
      <c r="AC341" s="571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87">
        <v>4607091387919</v>
      </c>
      <c r="E342" s="588"/>
      <c r="F342" s="574">
        <v>1.35</v>
      </c>
      <c r="G342" s="32">
        <v>6</v>
      </c>
      <c r="H342" s="574">
        <v>8.1</v>
      </c>
      <c r="I342" s="574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87">
        <v>4680115883604</v>
      </c>
      <c r="E343" s="588"/>
      <c r="F343" s="574">
        <v>0.35</v>
      </c>
      <c r="G343" s="32">
        <v>6</v>
      </c>
      <c r="H343" s="574">
        <v>2.1</v>
      </c>
      <c r="I343" s="574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4"/>
      <c r="V343" s="34"/>
      <c r="W343" s="35" t="s">
        <v>69</v>
      </c>
      <c r="X343" s="575">
        <v>210</v>
      </c>
      <c r="Y343" s="576">
        <f>IFERROR(IF(X343="",0,CEILING((X343/$H343),1)*$H343),"")</f>
        <v>210</v>
      </c>
      <c r="Z343" s="36">
        <f>IFERROR(IF(Y343=0,"",ROUNDUP(Y343/H343,0)*0.00651),"")</f>
        <v>0.65100000000000002</v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235.19999999999996</v>
      </c>
      <c r="BN343" s="64">
        <f>IFERROR(Y343*I343/H343,"0")</f>
        <v>235.19999999999996</v>
      </c>
      <c r="BO343" s="64">
        <f>IFERROR(1/J343*(X343/H343),"0")</f>
        <v>0.5494505494505495</v>
      </c>
      <c r="BP343" s="64">
        <f>IFERROR(1/J343*(Y343/H343),"0")</f>
        <v>0.5494505494505495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87">
        <v>4680115883567</v>
      </c>
      <c r="E344" s="588"/>
      <c r="F344" s="574">
        <v>0.35</v>
      </c>
      <c r="G344" s="32">
        <v>6</v>
      </c>
      <c r="H344" s="574">
        <v>2.1</v>
      </c>
      <c r="I344" s="574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4"/>
      <c r="V344" s="34"/>
      <c r="W344" s="35" t="s">
        <v>69</v>
      </c>
      <c r="X344" s="575">
        <v>0</v>
      </c>
      <c r="Y344" s="57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71</v>
      </c>
      <c r="Q345" s="598"/>
      <c r="R345" s="598"/>
      <c r="S345" s="598"/>
      <c r="T345" s="598"/>
      <c r="U345" s="598"/>
      <c r="V345" s="599"/>
      <c r="W345" s="37" t="s">
        <v>72</v>
      </c>
      <c r="X345" s="577">
        <f>IFERROR(X342/H342,"0")+IFERROR(X343/H343,"0")+IFERROR(X344/H344,"0")</f>
        <v>100</v>
      </c>
      <c r="Y345" s="577">
        <f>IFERROR(Y342/H342,"0")+IFERROR(Y343/H343,"0")+IFERROR(Y344/H344,"0")</f>
        <v>100</v>
      </c>
      <c r="Z345" s="577">
        <f>IFERROR(IF(Z342="",0,Z342),"0")+IFERROR(IF(Z343="",0,Z343),"0")+IFERROR(IF(Z344="",0,Z344),"0")</f>
        <v>0.65100000000000002</v>
      </c>
      <c r="AA345" s="578"/>
      <c r="AB345" s="578"/>
      <c r="AC345" s="578"/>
    </row>
    <row r="346" spans="1:68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71</v>
      </c>
      <c r="Q346" s="598"/>
      <c r="R346" s="598"/>
      <c r="S346" s="598"/>
      <c r="T346" s="598"/>
      <c r="U346" s="598"/>
      <c r="V346" s="599"/>
      <c r="W346" s="37" t="s">
        <v>69</v>
      </c>
      <c r="X346" s="577">
        <f>IFERROR(SUM(X342:X344),"0")</f>
        <v>210</v>
      </c>
      <c r="Y346" s="577">
        <f>IFERROR(SUM(Y342:Y344),"0")</f>
        <v>210</v>
      </c>
      <c r="Z346" s="37"/>
      <c r="AA346" s="578"/>
      <c r="AB346" s="578"/>
      <c r="AC346" s="578"/>
    </row>
    <row r="347" spans="1:68" ht="27.75" hidden="1" customHeight="1" x14ac:dyDescent="0.2">
      <c r="A347" s="624" t="s">
        <v>550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48"/>
      <c r="AB347" s="48"/>
      <c r="AC347" s="48"/>
    </row>
    <row r="348" spans="1:68" ht="16.5" hidden="1" customHeight="1" x14ac:dyDescent="0.25">
      <c r="A348" s="641" t="s">
        <v>551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570"/>
      <c r="AB348" s="570"/>
      <c r="AC348" s="570"/>
    </row>
    <row r="349" spans="1:68" ht="14.25" hidden="1" customHeight="1" x14ac:dyDescent="0.25">
      <c r="A349" s="582" t="s">
        <v>102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571"/>
      <c r="AB349" s="571"/>
      <c r="AC349" s="571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7">
        <v>4680115884847</v>
      </c>
      <c r="E350" s="588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4"/>
      <c r="V350" s="34"/>
      <c r="W350" s="35" t="s">
        <v>69</v>
      </c>
      <c r="X350" s="575">
        <v>1800</v>
      </c>
      <c r="Y350" s="576">
        <f t="shared" ref="Y350:Y356" si="58">IFERROR(IF(X350="",0,CEILING((X350/$H350),1)*$H350),"")</f>
        <v>1800</v>
      </c>
      <c r="Z350" s="36">
        <f>IFERROR(IF(Y350=0,"",ROUNDUP(Y350/H350,0)*0.02175),"")</f>
        <v>2.61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1857.6</v>
      </c>
      <c r="BN350" s="64">
        <f t="shared" ref="BN350:BN356" si="60">IFERROR(Y350*I350/H350,"0")</f>
        <v>1857.6</v>
      </c>
      <c r="BO350" s="64">
        <f t="shared" ref="BO350:BO356" si="61">IFERROR(1/J350*(X350/H350),"0")</f>
        <v>2.5</v>
      </c>
      <c r="BP350" s="64">
        <f t="shared" ref="BP350:BP356" si="62">IFERROR(1/J350*(Y350/H350),"0")</f>
        <v>2.5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87">
        <v>4680115884854</v>
      </c>
      <c r="E351" s="588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4"/>
      <c r="V351" s="34"/>
      <c r="W351" s="35" t="s">
        <v>69</v>
      </c>
      <c r="X351" s="575">
        <v>1000</v>
      </c>
      <c r="Y351" s="576">
        <f t="shared" si="58"/>
        <v>1005</v>
      </c>
      <c r="Z351" s="36">
        <f>IFERROR(IF(Y351=0,"",ROUNDUP(Y351/H351,0)*0.02175),"")</f>
        <v>1.4572499999999999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1032</v>
      </c>
      <c r="BN351" s="64">
        <f t="shared" si="60"/>
        <v>1037.1600000000001</v>
      </c>
      <c r="BO351" s="64">
        <f t="shared" si="61"/>
        <v>1.3888888888888888</v>
      </c>
      <c r="BP351" s="64">
        <f t="shared" si="62"/>
        <v>1.3958333333333333</v>
      </c>
    </row>
    <row r="352" spans="1:68" ht="27" hidden="1" customHeight="1" x14ac:dyDescent="0.25">
      <c r="A352" s="54" t="s">
        <v>558</v>
      </c>
      <c r="B352" s="54" t="s">
        <v>559</v>
      </c>
      <c r="C352" s="31">
        <v>4301011832</v>
      </c>
      <c r="D352" s="587">
        <v>4607091383997</v>
      </c>
      <c r="E352" s="588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5"/>
      <c r="R352" s="585"/>
      <c r="S352" s="585"/>
      <c r="T352" s="586"/>
      <c r="U352" s="34"/>
      <c r="V352" s="34"/>
      <c r="W352" s="35" t="s">
        <v>69</v>
      </c>
      <c r="X352" s="575">
        <v>0</v>
      </c>
      <c r="Y352" s="576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87">
        <v>4680115884830</v>
      </c>
      <c r="E353" s="588"/>
      <c r="F353" s="574">
        <v>2.5</v>
      </c>
      <c r="G353" s="32">
        <v>6</v>
      </c>
      <c r="H353" s="574">
        <v>15</v>
      </c>
      <c r="I353" s="574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5"/>
      <c r="R353" s="585"/>
      <c r="S353" s="585"/>
      <c r="T353" s="586"/>
      <c r="U353" s="34"/>
      <c r="V353" s="34"/>
      <c r="W353" s="35" t="s">
        <v>69</v>
      </c>
      <c r="X353" s="575">
        <v>1800</v>
      </c>
      <c r="Y353" s="576">
        <f t="shared" si="58"/>
        <v>1800</v>
      </c>
      <c r="Z353" s="36">
        <f>IFERROR(IF(Y353=0,"",ROUNDUP(Y353/H353,0)*0.02175),"")</f>
        <v>2.61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1857.6</v>
      </c>
      <c r="BN353" s="64">
        <f t="shared" si="60"/>
        <v>1857.6</v>
      </c>
      <c r="BO353" s="64">
        <f t="shared" si="61"/>
        <v>2.5</v>
      </c>
      <c r="BP353" s="64">
        <f t="shared" si="62"/>
        <v>2.5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87">
        <v>4680115882638</v>
      </c>
      <c r="E354" s="588"/>
      <c r="F354" s="574">
        <v>0.4</v>
      </c>
      <c r="G354" s="32">
        <v>10</v>
      </c>
      <c r="H354" s="574">
        <v>4</v>
      </c>
      <c r="I354" s="574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4"/>
      <c r="V354" s="34"/>
      <c r="W354" s="35" t="s">
        <v>69</v>
      </c>
      <c r="X354" s="575">
        <v>0</v>
      </c>
      <c r="Y354" s="576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87">
        <v>4680115884922</v>
      </c>
      <c r="E355" s="588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4"/>
      <c r="V355" s="34"/>
      <c r="W355" s="35" t="s">
        <v>69</v>
      </c>
      <c r="X355" s="575">
        <v>0</v>
      </c>
      <c r="Y355" s="576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87">
        <v>4680115884861</v>
      </c>
      <c r="E356" s="588"/>
      <c r="F356" s="574">
        <v>0.5</v>
      </c>
      <c r="G356" s="32">
        <v>10</v>
      </c>
      <c r="H356" s="574">
        <v>5</v>
      </c>
      <c r="I356" s="574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4"/>
      <c r="V356" s="34"/>
      <c r="W356" s="35" t="s">
        <v>69</v>
      </c>
      <c r="X356" s="575">
        <v>0</v>
      </c>
      <c r="Y356" s="576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71</v>
      </c>
      <c r="Q357" s="598"/>
      <c r="R357" s="598"/>
      <c r="S357" s="598"/>
      <c r="T357" s="598"/>
      <c r="U357" s="598"/>
      <c r="V357" s="599"/>
      <c r="W357" s="37" t="s">
        <v>72</v>
      </c>
      <c r="X357" s="577">
        <f>IFERROR(X350/H350,"0")+IFERROR(X351/H351,"0")+IFERROR(X352/H352,"0")+IFERROR(X353/H353,"0")+IFERROR(X354/H354,"0")+IFERROR(X355/H355,"0")+IFERROR(X356/H356,"0")</f>
        <v>306.66666666666669</v>
      </c>
      <c r="Y357" s="577">
        <f>IFERROR(Y350/H350,"0")+IFERROR(Y351/H351,"0")+IFERROR(Y352/H352,"0")+IFERROR(Y353/H353,"0")+IFERROR(Y354/H354,"0")+IFERROR(Y355/H355,"0")+IFERROR(Y356/H356,"0")</f>
        <v>307</v>
      </c>
      <c r="Z357" s="577">
        <f>IFERROR(IF(Z350="",0,Z350),"0")+IFERROR(IF(Z351="",0,Z351),"0")+IFERROR(IF(Z352="",0,Z352),"0")+IFERROR(IF(Z353="",0,Z353),"0")+IFERROR(IF(Z354="",0,Z354),"0")+IFERROR(IF(Z355="",0,Z355),"0")+IFERROR(IF(Z356="",0,Z356),"0")</f>
        <v>6.677249999999999</v>
      </c>
      <c r="AA357" s="578"/>
      <c r="AB357" s="578"/>
      <c r="AC357" s="578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71</v>
      </c>
      <c r="Q358" s="598"/>
      <c r="R358" s="598"/>
      <c r="S358" s="598"/>
      <c r="T358" s="598"/>
      <c r="U358" s="598"/>
      <c r="V358" s="599"/>
      <c r="W358" s="37" t="s">
        <v>69</v>
      </c>
      <c r="X358" s="577">
        <f>IFERROR(SUM(X350:X356),"0")</f>
        <v>4600</v>
      </c>
      <c r="Y358" s="577">
        <f>IFERROR(SUM(Y350:Y356),"0")</f>
        <v>4605</v>
      </c>
      <c r="Z358" s="37"/>
      <c r="AA358" s="578"/>
      <c r="AB358" s="578"/>
      <c r="AC358" s="578"/>
    </row>
    <row r="359" spans="1:68" ht="14.25" hidden="1" customHeight="1" x14ac:dyDescent="0.25">
      <c r="A359" s="582" t="s">
        <v>134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571"/>
      <c r="AB359" s="571"/>
      <c r="AC359" s="571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7">
        <v>4607091383980</v>
      </c>
      <c r="E360" s="588"/>
      <c r="F360" s="574">
        <v>2.5</v>
      </c>
      <c r="G360" s="32">
        <v>6</v>
      </c>
      <c r="H360" s="574">
        <v>15</v>
      </c>
      <c r="I360" s="574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4"/>
      <c r="V360" s="34"/>
      <c r="W360" s="35" t="s">
        <v>69</v>
      </c>
      <c r="X360" s="575">
        <v>900</v>
      </c>
      <c r="Y360" s="576">
        <f>IFERROR(IF(X360="",0,CEILING((X360/$H360),1)*$H360),"")</f>
        <v>900</v>
      </c>
      <c r="Z360" s="36">
        <f>IFERROR(IF(Y360=0,"",ROUNDUP(Y360/H360,0)*0.02175),"")</f>
        <v>1.3049999999999999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928.8</v>
      </c>
      <c r="BN360" s="64">
        <f>IFERROR(Y360*I360/H360,"0")</f>
        <v>928.8</v>
      </c>
      <c r="BO360" s="64">
        <f>IFERROR(1/J360*(X360/H360),"0")</f>
        <v>1.25</v>
      </c>
      <c r="BP360" s="64">
        <f>IFERROR(1/J360*(Y360/H360),"0")</f>
        <v>1.25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87">
        <v>4607091384178</v>
      </c>
      <c r="E361" s="588"/>
      <c r="F361" s="574">
        <v>0.4</v>
      </c>
      <c r="G361" s="32">
        <v>10</v>
      </c>
      <c r="H361" s="574">
        <v>4</v>
      </c>
      <c r="I361" s="574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4"/>
      <c r="V361" s="34"/>
      <c r="W361" s="35" t="s">
        <v>69</v>
      </c>
      <c r="X361" s="575">
        <v>0</v>
      </c>
      <c r="Y361" s="576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71</v>
      </c>
      <c r="Q362" s="598"/>
      <c r="R362" s="598"/>
      <c r="S362" s="598"/>
      <c r="T362" s="598"/>
      <c r="U362" s="598"/>
      <c r="V362" s="599"/>
      <c r="W362" s="37" t="s">
        <v>72</v>
      </c>
      <c r="X362" s="577">
        <f>IFERROR(X360/H360,"0")+IFERROR(X361/H361,"0")</f>
        <v>60</v>
      </c>
      <c r="Y362" s="577">
        <f>IFERROR(Y360/H360,"0")+IFERROR(Y361/H361,"0")</f>
        <v>60</v>
      </c>
      <c r="Z362" s="577">
        <f>IFERROR(IF(Z360="",0,Z360),"0")+IFERROR(IF(Z361="",0,Z361),"0")</f>
        <v>1.3049999999999999</v>
      </c>
      <c r="AA362" s="578"/>
      <c r="AB362" s="578"/>
      <c r="AC362" s="578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71</v>
      </c>
      <c r="Q363" s="598"/>
      <c r="R363" s="598"/>
      <c r="S363" s="598"/>
      <c r="T363" s="598"/>
      <c r="U363" s="598"/>
      <c r="V363" s="599"/>
      <c r="W363" s="37" t="s">
        <v>69</v>
      </c>
      <c r="X363" s="577">
        <f>IFERROR(SUM(X360:X361),"0")</f>
        <v>900</v>
      </c>
      <c r="Y363" s="577">
        <f>IFERROR(SUM(Y360:Y361),"0")</f>
        <v>900</v>
      </c>
      <c r="Z363" s="37"/>
      <c r="AA363" s="578"/>
      <c r="AB363" s="578"/>
      <c r="AC363" s="578"/>
    </row>
    <row r="364" spans="1:68" ht="14.25" hidden="1" customHeight="1" x14ac:dyDescent="0.25">
      <c r="A364" s="582" t="s">
        <v>73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571"/>
      <c r="AB364" s="571"/>
      <c r="AC364" s="571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87">
        <v>4607091383928</v>
      </c>
      <c r="E365" s="588"/>
      <c r="F365" s="574">
        <v>1.5</v>
      </c>
      <c r="G365" s="32">
        <v>6</v>
      </c>
      <c r="H365" s="574">
        <v>9</v>
      </c>
      <c r="I365" s="574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87">
        <v>4607091384260</v>
      </c>
      <c r="E366" s="588"/>
      <c r="F366" s="574">
        <v>1.5</v>
      </c>
      <c r="G366" s="32">
        <v>6</v>
      </c>
      <c r="H366" s="574">
        <v>9</v>
      </c>
      <c r="I366" s="574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4"/>
      <c r="V366" s="34"/>
      <c r="W366" s="35" t="s">
        <v>69</v>
      </c>
      <c r="X366" s="575">
        <v>0</v>
      </c>
      <c r="Y366" s="576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71</v>
      </c>
      <c r="Q367" s="598"/>
      <c r="R367" s="598"/>
      <c r="S367" s="598"/>
      <c r="T367" s="598"/>
      <c r="U367" s="598"/>
      <c r="V367" s="599"/>
      <c r="W367" s="37" t="s">
        <v>72</v>
      </c>
      <c r="X367" s="577">
        <f>IFERROR(X365/H365,"0")+IFERROR(X366/H366,"0")</f>
        <v>0</v>
      </c>
      <c r="Y367" s="577">
        <f>IFERROR(Y365/H365,"0")+IFERROR(Y366/H366,"0")</f>
        <v>0</v>
      </c>
      <c r="Z367" s="577">
        <f>IFERROR(IF(Z365="",0,Z365),"0")+IFERROR(IF(Z366="",0,Z366),"0")</f>
        <v>0</v>
      </c>
      <c r="AA367" s="578"/>
      <c r="AB367" s="578"/>
      <c r="AC367" s="578"/>
    </row>
    <row r="368" spans="1:68" hidden="1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71</v>
      </c>
      <c r="Q368" s="598"/>
      <c r="R368" s="598"/>
      <c r="S368" s="598"/>
      <c r="T368" s="598"/>
      <c r="U368" s="598"/>
      <c r="V368" s="599"/>
      <c r="W368" s="37" t="s">
        <v>69</v>
      </c>
      <c r="X368" s="577">
        <f>IFERROR(SUM(X365:X366),"0")</f>
        <v>0</v>
      </c>
      <c r="Y368" s="577">
        <f>IFERROR(SUM(Y365:Y366),"0")</f>
        <v>0</v>
      </c>
      <c r="Z368" s="37"/>
      <c r="AA368" s="578"/>
      <c r="AB368" s="578"/>
      <c r="AC368" s="578"/>
    </row>
    <row r="369" spans="1:68" ht="14.25" hidden="1" customHeight="1" x14ac:dyDescent="0.25">
      <c r="A369" s="582" t="s">
        <v>169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571"/>
      <c r="AB369" s="571"/>
      <c r="AC369" s="571"/>
    </row>
    <row r="370" spans="1:68" ht="27" hidden="1" customHeight="1" x14ac:dyDescent="0.25">
      <c r="A370" s="54" t="s">
        <v>582</v>
      </c>
      <c r="B370" s="54" t="s">
        <v>583</v>
      </c>
      <c r="C370" s="31">
        <v>4301060439</v>
      </c>
      <c r="D370" s="587">
        <v>4607091384673</v>
      </c>
      <c r="E370" s="588"/>
      <c r="F370" s="574">
        <v>1.5</v>
      </c>
      <c r="G370" s="32">
        <v>6</v>
      </c>
      <c r="H370" s="574">
        <v>9</v>
      </c>
      <c r="I370" s="574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4"/>
      <c r="V370" s="34"/>
      <c r="W370" s="35" t="s">
        <v>69</v>
      </c>
      <c r="X370" s="575">
        <v>0</v>
      </c>
      <c r="Y370" s="576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71</v>
      </c>
      <c r="Q371" s="598"/>
      <c r="R371" s="598"/>
      <c r="S371" s="598"/>
      <c r="T371" s="598"/>
      <c r="U371" s="598"/>
      <c r="V371" s="599"/>
      <c r="W371" s="37" t="s">
        <v>72</v>
      </c>
      <c r="X371" s="577">
        <f>IFERROR(X370/H370,"0")</f>
        <v>0</v>
      </c>
      <c r="Y371" s="577">
        <f>IFERROR(Y370/H370,"0")</f>
        <v>0</v>
      </c>
      <c r="Z371" s="577">
        <f>IFERROR(IF(Z370="",0,Z370),"0")</f>
        <v>0</v>
      </c>
      <c r="AA371" s="578"/>
      <c r="AB371" s="578"/>
      <c r="AC371" s="578"/>
    </row>
    <row r="372" spans="1:68" hidden="1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71</v>
      </c>
      <c r="Q372" s="598"/>
      <c r="R372" s="598"/>
      <c r="S372" s="598"/>
      <c r="T372" s="598"/>
      <c r="U372" s="598"/>
      <c r="V372" s="599"/>
      <c r="W372" s="37" t="s">
        <v>69</v>
      </c>
      <c r="X372" s="577">
        <f>IFERROR(SUM(X370:X370),"0")</f>
        <v>0</v>
      </c>
      <c r="Y372" s="577">
        <f>IFERROR(SUM(Y370:Y370),"0")</f>
        <v>0</v>
      </c>
      <c r="Z372" s="37"/>
      <c r="AA372" s="578"/>
      <c r="AB372" s="578"/>
      <c r="AC372" s="578"/>
    </row>
    <row r="373" spans="1:68" ht="16.5" hidden="1" customHeight="1" x14ac:dyDescent="0.25">
      <c r="A373" s="641" t="s">
        <v>585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570"/>
      <c r="AB373" s="570"/>
      <c r="AC373" s="570"/>
    </row>
    <row r="374" spans="1:68" ht="14.25" hidden="1" customHeight="1" x14ac:dyDescent="0.25">
      <c r="A374" s="582" t="s">
        <v>102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571"/>
      <c r="AB374" s="571"/>
      <c r="AC374" s="571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87">
        <v>4680115881907</v>
      </c>
      <c r="E375" s="588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87">
        <v>4680115884892</v>
      </c>
      <c r="E376" s="588"/>
      <c r="F376" s="574">
        <v>1.8</v>
      </c>
      <c r="G376" s="32">
        <v>6</v>
      </c>
      <c r="H376" s="574">
        <v>10.8</v>
      </c>
      <c r="I376" s="574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87">
        <v>4680115884885</v>
      </c>
      <c r="E377" s="588"/>
      <c r="F377" s="574">
        <v>0.8</v>
      </c>
      <c r="G377" s="32">
        <v>15</v>
      </c>
      <c r="H377" s="574">
        <v>12</v>
      </c>
      <c r="I377" s="574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87">
        <v>4680115884908</v>
      </c>
      <c r="E378" s="588"/>
      <c r="F378" s="574">
        <v>0.4</v>
      </c>
      <c r="G378" s="32">
        <v>10</v>
      </c>
      <c r="H378" s="574">
        <v>4</v>
      </c>
      <c r="I378" s="574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4"/>
      <c r="V378" s="34"/>
      <c r="W378" s="35" t="s">
        <v>69</v>
      </c>
      <c r="X378" s="575">
        <v>0</v>
      </c>
      <c r="Y378" s="57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71</v>
      </c>
      <c r="Q379" s="598"/>
      <c r="R379" s="598"/>
      <c r="S379" s="598"/>
      <c r="T379" s="598"/>
      <c r="U379" s="598"/>
      <c r="V379" s="599"/>
      <c r="W379" s="37" t="s">
        <v>72</v>
      </c>
      <c r="X379" s="577">
        <f>IFERROR(X375/H375,"0")+IFERROR(X376/H376,"0")+IFERROR(X377/H377,"0")+IFERROR(X378/H378,"0")</f>
        <v>0</v>
      </c>
      <c r="Y379" s="577">
        <f>IFERROR(Y375/H375,"0")+IFERROR(Y376/H376,"0")+IFERROR(Y377/H377,"0")+IFERROR(Y378/H378,"0")</f>
        <v>0</v>
      </c>
      <c r="Z379" s="577">
        <f>IFERROR(IF(Z375="",0,Z375),"0")+IFERROR(IF(Z376="",0,Z376),"0")+IFERROR(IF(Z377="",0,Z377),"0")+IFERROR(IF(Z378="",0,Z378),"0")</f>
        <v>0</v>
      </c>
      <c r="AA379" s="578"/>
      <c r="AB379" s="578"/>
      <c r="AC379" s="578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71</v>
      </c>
      <c r="Q380" s="598"/>
      <c r="R380" s="598"/>
      <c r="S380" s="598"/>
      <c r="T380" s="598"/>
      <c r="U380" s="598"/>
      <c r="V380" s="599"/>
      <c r="W380" s="37" t="s">
        <v>69</v>
      </c>
      <c r="X380" s="577">
        <f>IFERROR(SUM(X375:X378),"0")</f>
        <v>0</v>
      </c>
      <c r="Y380" s="577">
        <f>IFERROR(SUM(Y375:Y378),"0")</f>
        <v>0</v>
      </c>
      <c r="Z380" s="37"/>
      <c r="AA380" s="578"/>
      <c r="AB380" s="578"/>
      <c r="AC380" s="578"/>
    </row>
    <row r="381" spans="1:68" ht="14.25" hidden="1" customHeight="1" x14ac:dyDescent="0.25">
      <c r="A381" s="582" t="s">
        <v>63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571"/>
      <c r="AB381" s="571"/>
      <c r="AC381" s="571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87">
        <v>4607091384802</v>
      </c>
      <c r="E382" s="588"/>
      <c r="F382" s="574">
        <v>0.73</v>
      </c>
      <c r="G382" s="32">
        <v>6</v>
      </c>
      <c r="H382" s="574">
        <v>4.38</v>
      </c>
      <c r="I382" s="574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4"/>
      <c r="V382" s="34"/>
      <c r="W382" s="35" t="s">
        <v>69</v>
      </c>
      <c r="X382" s="575">
        <v>0</v>
      </c>
      <c r="Y382" s="576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71</v>
      </c>
      <c r="Q383" s="598"/>
      <c r="R383" s="598"/>
      <c r="S383" s="598"/>
      <c r="T383" s="598"/>
      <c r="U383" s="598"/>
      <c r="V383" s="599"/>
      <c r="W383" s="37" t="s">
        <v>72</v>
      </c>
      <c r="X383" s="577">
        <f>IFERROR(X382/H382,"0")</f>
        <v>0</v>
      </c>
      <c r="Y383" s="577">
        <f>IFERROR(Y382/H382,"0")</f>
        <v>0</v>
      </c>
      <c r="Z383" s="577">
        <f>IFERROR(IF(Z382="",0,Z382),"0")</f>
        <v>0</v>
      </c>
      <c r="AA383" s="578"/>
      <c r="AB383" s="578"/>
      <c r="AC383" s="578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71</v>
      </c>
      <c r="Q384" s="598"/>
      <c r="R384" s="598"/>
      <c r="S384" s="598"/>
      <c r="T384" s="598"/>
      <c r="U384" s="598"/>
      <c r="V384" s="599"/>
      <c r="W384" s="37" t="s">
        <v>69</v>
      </c>
      <c r="X384" s="577">
        <f>IFERROR(SUM(X382:X382),"0")</f>
        <v>0</v>
      </c>
      <c r="Y384" s="577">
        <f>IFERROR(SUM(Y382:Y382),"0")</f>
        <v>0</v>
      </c>
      <c r="Z384" s="37"/>
      <c r="AA384" s="578"/>
      <c r="AB384" s="578"/>
      <c r="AC384" s="578"/>
    </row>
    <row r="385" spans="1:68" ht="14.25" hidden="1" customHeight="1" x14ac:dyDescent="0.25">
      <c r="A385" s="582" t="s">
        <v>73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571"/>
      <c r="AB385" s="571"/>
      <c r="AC385" s="571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7">
        <v>4607091384246</v>
      </c>
      <c r="E386" s="588"/>
      <c r="F386" s="574">
        <v>1.5</v>
      </c>
      <c r="G386" s="32">
        <v>6</v>
      </c>
      <c r="H386" s="574">
        <v>9</v>
      </c>
      <c r="I386" s="574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4"/>
      <c r="V386" s="34"/>
      <c r="W386" s="35" t="s">
        <v>69</v>
      </c>
      <c r="X386" s="575">
        <v>1800</v>
      </c>
      <c r="Y386" s="576">
        <f>IFERROR(IF(X386="",0,CEILING((X386/$H386),1)*$H386),"")</f>
        <v>1800</v>
      </c>
      <c r="Z386" s="36">
        <f>IFERROR(IF(Y386=0,"",ROUNDUP(Y386/H386,0)*0.01898),"")</f>
        <v>3.7960000000000003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1903.8000000000002</v>
      </c>
      <c r="BN386" s="64">
        <f>IFERROR(Y386*I386/H386,"0")</f>
        <v>1903.8000000000002</v>
      </c>
      <c r="BO386" s="64">
        <f>IFERROR(1/J386*(X386/H386),"0")</f>
        <v>3.125</v>
      </c>
      <c r="BP386" s="64">
        <f>IFERROR(1/J386*(Y386/H386),"0")</f>
        <v>3.125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87">
        <v>4607091384253</v>
      </c>
      <c r="E387" s="588"/>
      <c r="F387" s="574">
        <v>0.4</v>
      </c>
      <c r="G387" s="32">
        <v>6</v>
      </c>
      <c r="H387" s="574">
        <v>2.4</v>
      </c>
      <c r="I387" s="574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4"/>
      <c r="V387" s="34"/>
      <c r="W387" s="35" t="s">
        <v>69</v>
      </c>
      <c r="X387" s="575">
        <v>40</v>
      </c>
      <c r="Y387" s="576">
        <f>IFERROR(IF(X387="",0,CEILING((X387/$H387),1)*$H387),"")</f>
        <v>40.799999999999997</v>
      </c>
      <c r="Z387" s="36">
        <f>IFERROR(IF(Y387=0,"",ROUNDUP(Y387/H387,0)*0.00651),"")</f>
        <v>0.11067</v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44.400000000000006</v>
      </c>
      <c r="BN387" s="64">
        <f>IFERROR(Y387*I387/H387,"0")</f>
        <v>45.287999999999997</v>
      </c>
      <c r="BO387" s="64">
        <f>IFERROR(1/J387*(X387/H387),"0")</f>
        <v>9.1575091575091583E-2</v>
      </c>
      <c r="BP387" s="64">
        <f>IFERROR(1/J387*(Y387/H387),"0")</f>
        <v>9.3406593406593408E-2</v>
      </c>
    </row>
    <row r="388" spans="1:68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71</v>
      </c>
      <c r="Q388" s="598"/>
      <c r="R388" s="598"/>
      <c r="S388" s="598"/>
      <c r="T388" s="598"/>
      <c r="U388" s="598"/>
      <c r="V388" s="599"/>
      <c r="W388" s="37" t="s">
        <v>72</v>
      </c>
      <c r="X388" s="577">
        <f>IFERROR(X386/H386,"0")+IFERROR(X387/H387,"0")</f>
        <v>216.66666666666666</v>
      </c>
      <c r="Y388" s="577">
        <f>IFERROR(Y386/H386,"0")+IFERROR(Y387/H387,"0")</f>
        <v>217</v>
      </c>
      <c r="Z388" s="577">
        <f>IFERROR(IF(Z386="",0,Z386),"0")+IFERROR(IF(Z387="",0,Z387),"0")</f>
        <v>3.9066700000000001</v>
      </c>
      <c r="AA388" s="578"/>
      <c r="AB388" s="578"/>
      <c r="AC388" s="578"/>
    </row>
    <row r="389" spans="1:68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71</v>
      </c>
      <c r="Q389" s="598"/>
      <c r="R389" s="598"/>
      <c r="S389" s="598"/>
      <c r="T389" s="598"/>
      <c r="U389" s="598"/>
      <c r="V389" s="599"/>
      <c r="W389" s="37" t="s">
        <v>69</v>
      </c>
      <c r="X389" s="577">
        <f>IFERROR(SUM(X386:X387),"0")</f>
        <v>1840</v>
      </c>
      <c r="Y389" s="577">
        <f>IFERROR(SUM(Y386:Y387),"0")</f>
        <v>1840.8</v>
      </c>
      <c r="Z389" s="37"/>
      <c r="AA389" s="578"/>
      <c r="AB389" s="578"/>
      <c r="AC389" s="578"/>
    </row>
    <row r="390" spans="1:68" ht="14.25" hidden="1" customHeight="1" x14ac:dyDescent="0.25">
      <c r="A390" s="582" t="s">
        <v>169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571"/>
      <c r="AB390" s="571"/>
      <c r="AC390" s="571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87">
        <v>4607091389357</v>
      </c>
      <c r="E391" s="588"/>
      <c r="F391" s="574">
        <v>1.5</v>
      </c>
      <c r="G391" s="32">
        <v>6</v>
      </c>
      <c r="H391" s="574">
        <v>9</v>
      </c>
      <c r="I391" s="574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4"/>
      <c r="V391" s="34"/>
      <c r="W391" s="35" t="s">
        <v>69</v>
      </c>
      <c r="X391" s="575">
        <v>0</v>
      </c>
      <c r="Y391" s="576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71</v>
      </c>
      <c r="Q392" s="598"/>
      <c r="R392" s="598"/>
      <c r="S392" s="598"/>
      <c r="T392" s="598"/>
      <c r="U392" s="598"/>
      <c r="V392" s="599"/>
      <c r="W392" s="37" t="s">
        <v>72</v>
      </c>
      <c r="X392" s="577">
        <f>IFERROR(X391/H391,"0")</f>
        <v>0</v>
      </c>
      <c r="Y392" s="577">
        <f>IFERROR(Y391/H391,"0")</f>
        <v>0</v>
      </c>
      <c r="Z392" s="577">
        <f>IFERROR(IF(Z391="",0,Z391),"0")</f>
        <v>0</v>
      </c>
      <c r="AA392" s="578"/>
      <c r="AB392" s="578"/>
      <c r="AC392" s="578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71</v>
      </c>
      <c r="Q393" s="598"/>
      <c r="R393" s="598"/>
      <c r="S393" s="598"/>
      <c r="T393" s="598"/>
      <c r="U393" s="598"/>
      <c r="V393" s="599"/>
      <c r="W393" s="37" t="s">
        <v>69</v>
      </c>
      <c r="X393" s="577">
        <f>IFERROR(SUM(X391:X391),"0")</f>
        <v>0</v>
      </c>
      <c r="Y393" s="577">
        <f>IFERROR(SUM(Y391:Y391),"0")</f>
        <v>0</v>
      </c>
      <c r="Z393" s="37"/>
      <c r="AA393" s="578"/>
      <c r="AB393" s="578"/>
      <c r="AC393" s="578"/>
    </row>
    <row r="394" spans="1:68" ht="27.75" hidden="1" customHeight="1" x14ac:dyDescent="0.2">
      <c r="A394" s="624" t="s">
        <v>607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48"/>
      <c r="AB394" s="48"/>
      <c r="AC394" s="48"/>
    </row>
    <row r="395" spans="1:68" ht="16.5" hidden="1" customHeight="1" x14ac:dyDescent="0.25">
      <c r="A395" s="641" t="s">
        <v>608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570"/>
      <c r="AB395" s="570"/>
      <c r="AC395" s="570"/>
    </row>
    <row r="396" spans="1:68" ht="14.25" hidden="1" customHeight="1" x14ac:dyDescent="0.25">
      <c r="A396" s="582" t="s">
        <v>63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571"/>
      <c r="AB396" s="571"/>
      <c r="AC396" s="571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87">
        <v>4680115886100</v>
      </c>
      <c r="E397" s="588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4"/>
      <c r="V397" s="34"/>
      <c r="W397" s="35" t="s">
        <v>69</v>
      </c>
      <c r="X397" s="575">
        <v>0</v>
      </c>
      <c r="Y397" s="576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4301031382</v>
      </c>
      <c r="D398" s="587">
        <v>4680115886117</v>
      </c>
      <c r="E398" s="588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3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4"/>
      <c r="V398" s="34"/>
      <c r="W398" s="35" t="s">
        <v>69</v>
      </c>
      <c r="X398" s="575">
        <v>0</v>
      </c>
      <c r="Y398" s="576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4301031406</v>
      </c>
      <c r="D399" s="587">
        <v>4680115886117</v>
      </c>
      <c r="E399" s="588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4"/>
      <c r="V399" s="34"/>
      <c r="W399" s="35" t="s">
        <v>69</v>
      </c>
      <c r="X399" s="575">
        <v>0</v>
      </c>
      <c r="Y399" s="576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87">
        <v>4680115886124</v>
      </c>
      <c r="E400" s="588"/>
      <c r="F400" s="574">
        <v>0.9</v>
      </c>
      <c r="G400" s="32">
        <v>6</v>
      </c>
      <c r="H400" s="574">
        <v>5.4</v>
      </c>
      <c r="I400" s="574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4"/>
      <c r="V400" s="34"/>
      <c r="W400" s="35" t="s">
        <v>69</v>
      </c>
      <c r="X400" s="575">
        <v>0</v>
      </c>
      <c r="Y400" s="576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87">
        <v>4680115883147</v>
      </c>
      <c r="E401" s="588"/>
      <c r="F401" s="574">
        <v>0.28000000000000003</v>
      </c>
      <c r="G401" s="32">
        <v>6</v>
      </c>
      <c r="H401" s="574">
        <v>1.68</v>
      </c>
      <c r="I401" s="574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4"/>
      <c r="V401" s="34"/>
      <c r="W401" s="35" t="s">
        <v>69</v>
      </c>
      <c r="X401" s="575">
        <v>0</v>
      </c>
      <c r="Y401" s="576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87">
        <v>4607091384338</v>
      </c>
      <c r="E402" s="588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4"/>
      <c r="V402" s="34"/>
      <c r="W402" s="35" t="s">
        <v>69</v>
      </c>
      <c r="X402" s="575">
        <v>0</v>
      </c>
      <c r="Y402" s="576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87">
        <v>4607091389524</v>
      </c>
      <c r="E403" s="588"/>
      <c r="F403" s="574">
        <v>0.35</v>
      </c>
      <c r="G403" s="32">
        <v>6</v>
      </c>
      <c r="H403" s="574">
        <v>2.1</v>
      </c>
      <c r="I403" s="574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4"/>
      <c r="V403" s="34"/>
      <c r="W403" s="35" t="s">
        <v>69</v>
      </c>
      <c r="X403" s="575">
        <v>0</v>
      </c>
      <c r="Y403" s="576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87">
        <v>4680115883161</v>
      </c>
      <c r="E404" s="588"/>
      <c r="F404" s="574">
        <v>0.28000000000000003</v>
      </c>
      <c r="G404" s="32">
        <v>6</v>
      </c>
      <c r="H404" s="574">
        <v>1.68</v>
      </c>
      <c r="I404" s="574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4"/>
      <c r="V404" s="34"/>
      <c r="W404" s="35" t="s">
        <v>69</v>
      </c>
      <c r="X404" s="575">
        <v>0</v>
      </c>
      <c r="Y404" s="576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629</v>
      </c>
      <c r="B405" s="54" t="s">
        <v>630</v>
      </c>
      <c r="C405" s="31">
        <v>4301031358</v>
      </c>
      <c r="D405" s="587">
        <v>4607091389531</v>
      </c>
      <c r="E405" s="588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4"/>
      <c r="V405" s="34"/>
      <c r="W405" s="35" t="s">
        <v>69</v>
      </c>
      <c r="X405" s="575">
        <v>0</v>
      </c>
      <c r="Y405" s="576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87">
        <v>4607091384345</v>
      </c>
      <c r="E406" s="588"/>
      <c r="F406" s="574">
        <v>0.35</v>
      </c>
      <c r="G406" s="32">
        <v>6</v>
      </c>
      <c r="H406" s="574">
        <v>2.1</v>
      </c>
      <c r="I406" s="574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4"/>
      <c r="V406" s="34"/>
      <c r="W406" s="35" t="s">
        <v>69</v>
      </c>
      <c r="X406" s="575">
        <v>0</v>
      </c>
      <c r="Y406" s="576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71</v>
      </c>
      <c r="Q407" s="598"/>
      <c r="R407" s="598"/>
      <c r="S407" s="598"/>
      <c r="T407" s="598"/>
      <c r="U407" s="598"/>
      <c r="V407" s="599"/>
      <c r="W407" s="37" t="s">
        <v>72</v>
      </c>
      <c r="X407" s="577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77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77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78"/>
      <c r="AB407" s="578"/>
      <c r="AC407" s="578"/>
    </row>
    <row r="408" spans="1:68" hidden="1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71</v>
      </c>
      <c r="Q408" s="598"/>
      <c r="R408" s="598"/>
      <c r="S408" s="598"/>
      <c r="T408" s="598"/>
      <c r="U408" s="598"/>
      <c r="V408" s="599"/>
      <c r="W408" s="37" t="s">
        <v>69</v>
      </c>
      <c r="X408" s="577">
        <f>IFERROR(SUM(X397:X406),"0")</f>
        <v>0</v>
      </c>
      <c r="Y408" s="577">
        <f>IFERROR(SUM(Y397:Y406),"0")</f>
        <v>0</v>
      </c>
      <c r="Z408" s="37"/>
      <c r="AA408" s="578"/>
      <c r="AB408" s="578"/>
      <c r="AC408" s="578"/>
    </row>
    <row r="409" spans="1:68" ht="14.25" hidden="1" customHeight="1" x14ac:dyDescent="0.25">
      <c r="A409" s="582" t="s">
        <v>73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571"/>
      <c r="AB409" s="571"/>
      <c r="AC409" s="571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87">
        <v>4607091384352</v>
      </c>
      <c r="E410" s="588"/>
      <c r="F410" s="574">
        <v>0.6</v>
      </c>
      <c r="G410" s="32">
        <v>4</v>
      </c>
      <c r="H410" s="574">
        <v>2.4</v>
      </c>
      <c r="I410" s="574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87">
        <v>4607091389654</v>
      </c>
      <c r="E411" s="588"/>
      <c r="F411" s="574">
        <v>0.33</v>
      </c>
      <c r="G411" s="32">
        <v>6</v>
      </c>
      <c r="H411" s="574">
        <v>1.98</v>
      </c>
      <c r="I411" s="574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4"/>
      <c r="V411" s="34"/>
      <c r="W411" s="35" t="s">
        <v>69</v>
      </c>
      <c r="X411" s="575">
        <v>0</v>
      </c>
      <c r="Y411" s="5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71</v>
      </c>
      <c r="Q412" s="598"/>
      <c r="R412" s="598"/>
      <c r="S412" s="598"/>
      <c r="T412" s="598"/>
      <c r="U412" s="598"/>
      <c r="V412" s="599"/>
      <c r="W412" s="37" t="s">
        <v>72</v>
      </c>
      <c r="X412" s="577">
        <f>IFERROR(X410/H410,"0")+IFERROR(X411/H411,"0")</f>
        <v>0</v>
      </c>
      <c r="Y412" s="577">
        <f>IFERROR(Y410/H410,"0")+IFERROR(Y411/H411,"0")</f>
        <v>0</v>
      </c>
      <c r="Z412" s="577">
        <f>IFERROR(IF(Z410="",0,Z410),"0")+IFERROR(IF(Z411="",0,Z411),"0")</f>
        <v>0</v>
      </c>
      <c r="AA412" s="578"/>
      <c r="AB412" s="578"/>
      <c r="AC412" s="578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71</v>
      </c>
      <c r="Q413" s="598"/>
      <c r="R413" s="598"/>
      <c r="S413" s="598"/>
      <c r="T413" s="598"/>
      <c r="U413" s="598"/>
      <c r="V413" s="599"/>
      <c r="W413" s="37" t="s">
        <v>69</v>
      </c>
      <c r="X413" s="577">
        <f>IFERROR(SUM(X410:X411),"0")</f>
        <v>0</v>
      </c>
      <c r="Y413" s="577">
        <f>IFERROR(SUM(Y410:Y411),"0")</f>
        <v>0</v>
      </c>
      <c r="Z413" s="37"/>
      <c r="AA413" s="578"/>
      <c r="AB413" s="578"/>
      <c r="AC413" s="578"/>
    </row>
    <row r="414" spans="1:68" ht="16.5" hidden="1" customHeight="1" x14ac:dyDescent="0.25">
      <c r="A414" s="641" t="s">
        <v>640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570"/>
      <c r="AB414" s="570"/>
      <c r="AC414" s="570"/>
    </row>
    <row r="415" spans="1:68" ht="14.25" hidden="1" customHeight="1" x14ac:dyDescent="0.25">
      <c r="A415" s="582" t="s">
        <v>134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571"/>
      <c r="AB415" s="571"/>
      <c r="AC415" s="571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87">
        <v>4680115885240</v>
      </c>
      <c r="E416" s="588"/>
      <c r="F416" s="574">
        <v>0.35</v>
      </c>
      <c r="G416" s="32">
        <v>6</v>
      </c>
      <c r="H416" s="574">
        <v>2.1</v>
      </c>
      <c r="I416" s="574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87">
        <v>4607091389364</v>
      </c>
      <c r="E417" s="588"/>
      <c r="F417" s="574">
        <v>0.42</v>
      </c>
      <c r="G417" s="32">
        <v>6</v>
      </c>
      <c r="H417" s="574">
        <v>2.52</v>
      </c>
      <c r="I417" s="574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4"/>
      <c r="V417" s="34"/>
      <c r="W417" s="35" t="s">
        <v>69</v>
      </c>
      <c r="X417" s="575">
        <v>0</v>
      </c>
      <c r="Y417" s="57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71</v>
      </c>
      <c r="Q418" s="598"/>
      <c r="R418" s="598"/>
      <c r="S418" s="598"/>
      <c r="T418" s="598"/>
      <c r="U418" s="598"/>
      <c r="V418" s="599"/>
      <c r="W418" s="37" t="s">
        <v>72</v>
      </c>
      <c r="X418" s="577">
        <f>IFERROR(X416/H416,"0")+IFERROR(X417/H417,"0")</f>
        <v>0</v>
      </c>
      <c r="Y418" s="577">
        <f>IFERROR(Y416/H416,"0")+IFERROR(Y417/H417,"0")</f>
        <v>0</v>
      </c>
      <c r="Z418" s="577">
        <f>IFERROR(IF(Z416="",0,Z416),"0")+IFERROR(IF(Z417="",0,Z417),"0")</f>
        <v>0</v>
      </c>
      <c r="AA418" s="578"/>
      <c r="AB418" s="578"/>
      <c r="AC418" s="578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71</v>
      </c>
      <c r="Q419" s="598"/>
      <c r="R419" s="598"/>
      <c r="S419" s="598"/>
      <c r="T419" s="598"/>
      <c r="U419" s="598"/>
      <c r="V419" s="599"/>
      <c r="W419" s="37" t="s">
        <v>69</v>
      </c>
      <c r="X419" s="577">
        <f>IFERROR(SUM(X416:X417),"0")</f>
        <v>0</v>
      </c>
      <c r="Y419" s="577">
        <f>IFERROR(SUM(Y416:Y417),"0")</f>
        <v>0</v>
      </c>
      <c r="Z419" s="37"/>
      <c r="AA419" s="578"/>
      <c r="AB419" s="578"/>
      <c r="AC419" s="578"/>
    </row>
    <row r="420" spans="1:68" ht="14.25" hidden="1" customHeight="1" x14ac:dyDescent="0.25">
      <c r="A420" s="582" t="s">
        <v>63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571"/>
      <c r="AB420" s="571"/>
      <c r="AC420" s="571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87">
        <v>4680115886094</v>
      </c>
      <c r="E421" s="588"/>
      <c r="F421" s="574">
        <v>0.9</v>
      </c>
      <c r="G421" s="32">
        <v>6</v>
      </c>
      <c r="H421" s="574">
        <v>5.4</v>
      </c>
      <c r="I421" s="574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87">
        <v>4607091389425</v>
      </c>
      <c r="E422" s="588"/>
      <c r="F422" s="574">
        <v>0.35</v>
      </c>
      <c r="G422" s="32">
        <v>6</v>
      </c>
      <c r="H422" s="574">
        <v>2.1</v>
      </c>
      <c r="I422" s="574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87">
        <v>4680115880771</v>
      </c>
      <c r="E423" s="588"/>
      <c r="F423" s="574">
        <v>0.28000000000000003</v>
      </c>
      <c r="G423" s="32">
        <v>6</v>
      </c>
      <c r="H423" s="574">
        <v>1.68</v>
      </c>
      <c r="I423" s="574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87">
        <v>4607091389500</v>
      </c>
      <c r="E424" s="588"/>
      <c r="F424" s="574">
        <v>0.35</v>
      </c>
      <c r="G424" s="32">
        <v>6</v>
      </c>
      <c r="H424" s="574">
        <v>2.1</v>
      </c>
      <c r="I424" s="574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4"/>
      <c r="V424" s="34"/>
      <c r="W424" s="35" t="s">
        <v>69</v>
      </c>
      <c r="X424" s="575">
        <v>0</v>
      </c>
      <c r="Y424" s="576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71</v>
      </c>
      <c r="Q425" s="598"/>
      <c r="R425" s="598"/>
      <c r="S425" s="598"/>
      <c r="T425" s="598"/>
      <c r="U425" s="598"/>
      <c r="V425" s="599"/>
      <c r="W425" s="37" t="s">
        <v>72</v>
      </c>
      <c r="X425" s="577">
        <f>IFERROR(X421/H421,"0")+IFERROR(X422/H422,"0")+IFERROR(X423/H423,"0")+IFERROR(X424/H424,"0")</f>
        <v>0</v>
      </c>
      <c r="Y425" s="577">
        <f>IFERROR(Y421/H421,"0")+IFERROR(Y422/H422,"0")+IFERROR(Y423/H423,"0")+IFERROR(Y424/H424,"0")</f>
        <v>0</v>
      </c>
      <c r="Z425" s="577">
        <f>IFERROR(IF(Z421="",0,Z421),"0")+IFERROR(IF(Z422="",0,Z422),"0")+IFERROR(IF(Z423="",0,Z423),"0")+IFERROR(IF(Z424="",0,Z424),"0")</f>
        <v>0</v>
      </c>
      <c r="AA425" s="578"/>
      <c r="AB425" s="578"/>
      <c r="AC425" s="578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71</v>
      </c>
      <c r="Q426" s="598"/>
      <c r="R426" s="598"/>
      <c r="S426" s="598"/>
      <c r="T426" s="598"/>
      <c r="U426" s="598"/>
      <c r="V426" s="599"/>
      <c r="W426" s="37" t="s">
        <v>69</v>
      </c>
      <c r="X426" s="577">
        <f>IFERROR(SUM(X421:X424),"0")</f>
        <v>0</v>
      </c>
      <c r="Y426" s="577">
        <f>IFERROR(SUM(Y421:Y424),"0")</f>
        <v>0</v>
      </c>
      <c r="Z426" s="37"/>
      <c r="AA426" s="578"/>
      <c r="AB426" s="578"/>
      <c r="AC426" s="578"/>
    </row>
    <row r="427" spans="1:68" ht="16.5" hidden="1" customHeight="1" x14ac:dyDescent="0.25">
      <c r="A427" s="641" t="s">
        <v>658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570"/>
      <c r="AB427" s="570"/>
      <c r="AC427" s="570"/>
    </row>
    <row r="428" spans="1:68" ht="14.25" hidden="1" customHeight="1" x14ac:dyDescent="0.25">
      <c r="A428" s="582" t="s">
        <v>63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571"/>
      <c r="AB428" s="571"/>
      <c r="AC428" s="571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87">
        <v>4680115885110</v>
      </c>
      <c r="E429" s="588"/>
      <c r="F429" s="574">
        <v>0.2</v>
      </c>
      <c r="G429" s="32">
        <v>6</v>
      </c>
      <c r="H429" s="574">
        <v>1.2</v>
      </c>
      <c r="I429" s="574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4"/>
      <c r="V429" s="34"/>
      <c r="W429" s="35" t="s">
        <v>69</v>
      </c>
      <c r="X429" s="575">
        <v>0</v>
      </c>
      <c r="Y429" s="576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71</v>
      </c>
      <c r="Q430" s="598"/>
      <c r="R430" s="598"/>
      <c r="S430" s="598"/>
      <c r="T430" s="598"/>
      <c r="U430" s="598"/>
      <c r="V430" s="599"/>
      <c r="W430" s="37" t="s">
        <v>72</v>
      </c>
      <c r="X430" s="577">
        <f>IFERROR(X429/H429,"0")</f>
        <v>0</v>
      </c>
      <c r="Y430" s="577">
        <f>IFERROR(Y429/H429,"0")</f>
        <v>0</v>
      </c>
      <c r="Z430" s="577">
        <f>IFERROR(IF(Z429="",0,Z429),"0")</f>
        <v>0</v>
      </c>
      <c r="AA430" s="578"/>
      <c r="AB430" s="578"/>
      <c r="AC430" s="578"/>
    </row>
    <row r="431" spans="1:68" hidden="1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71</v>
      </c>
      <c r="Q431" s="598"/>
      <c r="R431" s="598"/>
      <c r="S431" s="598"/>
      <c r="T431" s="598"/>
      <c r="U431" s="598"/>
      <c r="V431" s="599"/>
      <c r="W431" s="37" t="s">
        <v>69</v>
      </c>
      <c r="X431" s="577">
        <f>IFERROR(SUM(X429:X429),"0")</f>
        <v>0</v>
      </c>
      <c r="Y431" s="577">
        <f>IFERROR(SUM(Y429:Y429),"0")</f>
        <v>0</v>
      </c>
      <c r="Z431" s="37"/>
      <c r="AA431" s="578"/>
      <c r="AB431" s="578"/>
      <c r="AC431" s="578"/>
    </row>
    <row r="432" spans="1:68" ht="16.5" hidden="1" customHeight="1" x14ac:dyDescent="0.25">
      <c r="A432" s="641" t="s">
        <v>662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570"/>
      <c r="AB432" s="570"/>
      <c r="AC432" s="570"/>
    </row>
    <row r="433" spans="1:68" ht="14.25" hidden="1" customHeight="1" x14ac:dyDescent="0.25">
      <c r="A433" s="582" t="s">
        <v>63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571"/>
      <c r="AB433" s="571"/>
      <c r="AC433" s="571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87">
        <v>4680115885103</v>
      </c>
      <c r="E434" s="588"/>
      <c r="F434" s="574">
        <v>0.27</v>
      </c>
      <c r="G434" s="32">
        <v>6</v>
      </c>
      <c r="H434" s="574">
        <v>1.62</v>
      </c>
      <c r="I434" s="574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4"/>
      <c r="V434" s="34"/>
      <c r="W434" s="35" t="s">
        <v>69</v>
      </c>
      <c r="X434" s="575">
        <v>0</v>
      </c>
      <c r="Y434" s="576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71</v>
      </c>
      <c r="Q435" s="598"/>
      <c r="R435" s="598"/>
      <c r="S435" s="598"/>
      <c r="T435" s="598"/>
      <c r="U435" s="598"/>
      <c r="V435" s="599"/>
      <c r="W435" s="37" t="s">
        <v>72</v>
      </c>
      <c r="X435" s="577">
        <f>IFERROR(X434/H434,"0")</f>
        <v>0</v>
      </c>
      <c r="Y435" s="577">
        <f>IFERROR(Y434/H434,"0")</f>
        <v>0</v>
      </c>
      <c r="Z435" s="577">
        <f>IFERROR(IF(Z434="",0,Z434),"0")</f>
        <v>0</v>
      </c>
      <c r="AA435" s="578"/>
      <c r="AB435" s="578"/>
      <c r="AC435" s="578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71</v>
      </c>
      <c r="Q436" s="598"/>
      <c r="R436" s="598"/>
      <c r="S436" s="598"/>
      <c r="T436" s="598"/>
      <c r="U436" s="598"/>
      <c r="V436" s="599"/>
      <c r="W436" s="37" t="s">
        <v>69</v>
      </c>
      <c r="X436" s="577">
        <f>IFERROR(SUM(X434:X434),"0")</f>
        <v>0</v>
      </c>
      <c r="Y436" s="577">
        <f>IFERROR(SUM(Y434:Y434),"0")</f>
        <v>0</v>
      </c>
      <c r="Z436" s="37"/>
      <c r="AA436" s="578"/>
      <c r="AB436" s="578"/>
      <c r="AC436" s="578"/>
    </row>
    <row r="437" spans="1:68" ht="27.75" hidden="1" customHeight="1" x14ac:dyDescent="0.2">
      <c r="A437" s="624" t="s">
        <v>666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48"/>
      <c r="AB437" s="48"/>
      <c r="AC437" s="48"/>
    </row>
    <row r="438" spans="1:68" ht="16.5" hidden="1" customHeight="1" x14ac:dyDescent="0.25">
      <c r="A438" s="641" t="s">
        <v>666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570"/>
      <c r="AB438" s="570"/>
      <c r="AC438" s="570"/>
    </row>
    <row r="439" spans="1:68" ht="14.25" hidden="1" customHeight="1" x14ac:dyDescent="0.25">
      <c r="A439" s="582" t="s">
        <v>102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571"/>
      <c r="AB439" s="571"/>
      <c r="AC439" s="571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87">
        <v>4607091389067</v>
      </c>
      <c r="E440" s="588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4"/>
      <c r="V440" s="34"/>
      <c r="W440" s="35" t="s">
        <v>69</v>
      </c>
      <c r="X440" s="575">
        <v>400</v>
      </c>
      <c r="Y440" s="576">
        <f t="shared" ref="Y440:Y452" si="69">IFERROR(IF(X440="",0,CEILING((X440/$H440),1)*$H440),"")</f>
        <v>401.28000000000003</v>
      </c>
      <c r="Z440" s="36">
        <f t="shared" ref="Z440:Z445" si="70">IFERROR(IF(Y440=0,"",ROUNDUP(Y440/H440,0)*0.01196),"")</f>
        <v>0.90895999999999999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2" si="71">IFERROR(X440*I440/H440,"0")</f>
        <v>427.27272727272725</v>
      </c>
      <c r="BN440" s="64">
        <f t="shared" ref="BN440:BN452" si="72">IFERROR(Y440*I440/H440,"0")</f>
        <v>428.64</v>
      </c>
      <c r="BO440" s="64">
        <f t="shared" ref="BO440:BO452" si="73">IFERROR(1/J440*(X440/H440),"0")</f>
        <v>0.72843822843822836</v>
      </c>
      <c r="BP440" s="64">
        <f t="shared" ref="BP440:BP452" si="74">IFERROR(1/J440*(Y440/H440),"0")</f>
        <v>0.73076923076923084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87">
        <v>4680115885271</v>
      </c>
      <c r="E441" s="588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4"/>
      <c r="V441" s="34"/>
      <c r="W441" s="35" t="s">
        <v>69</v>
      </c>
      <c r="X441" s="575">
        <v>500</v>
      </c>
      <c r="Y441" s="576">
        <f t="shared" si="69"/>
        <v>501.6</v>
      </c>
      <c r="Z441" s="36">
        <f t="shared" si="70"/>
        <v>1.1362000000000001</v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534.09090909090912</v>
      </c>
      <c r="BN441" s="64">
        <f t="shared" si="72"/>
        <v>535.79999999999995</v>
      </c>
      <c r="BO441" s="64">
        <f t="shared" si="73"/>
        <v>0.91054778554778548</v>
      </c>
      <c r="BP441" s="64">
        <f t="shared" si="74"/>
        <v>0.91346153846153855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87">
        <v>4680115885226</v>
      </c>
      <c r="E442" s="588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4"/>
      <c r="V442" s="34"/>
      <c r="W442" s="35" t="s">
        <v>69</v>
      </c>
      <c r="X442" s="575">
        <v>900</v>
      </c>
      <c r="Y442" s="576">
        <f t="shared" si="69"/>
        <v>902.88</v>
      </c>
      <c r="Z442" s="36">
        <f t="shared" si="70"/>
        <v>2.0451600000000001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961.36363636363637</v>
      </c>
      <c r="BN442" s="64">
        <f t="shared" si="72"/>
        <v>964.43999999999994</v>
      </c>
      <c r="BO442" s="64">
        <f t="shared" si="73"/>
        <v>1.638986013986014</v>
      </c>
      <c r="BP442" s="64">
        <f t="shared" si="74"/>
        <v>1.6442307692307694</v>
      </c>
    </row>
    <row r="443" spans="1:68" ht="16.5" hidden="1" customHeight="1" x14ac:dyDescent="0.25">
      <c r="A443" s="54" t="s">
        <v>676</v>
      </c>
      <c r="B443" s="54" t="s">
        <v>677</v>
      </c>
      <c r="C443" s="31">
        <v>4301011774</v>
      </c>
      <c r="D443" s="587">
        <v>4680115884502</v>
      </c>
      <c r="E443" s="588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4"/>
      <c r="V443" s="34"/>
      <c r="W443" s="35" t="s">
        <v>69</v>
      </c>
      <c r="X443" s="575">
        <v>0</v>
      </c>
      <c r="Y443" s="576">
        <f t="shared" si="69"/>
        <v>0</v>
      </c>
      <c r="Z443" s="36" t="str">
        <f t="shared" si="70"/>
        <v/>
      </c>
      <c r="AA443" s="56"/>
      <c r="AB443" s="57"/>
      <c r="AC443" s="489" t="s">
        <v>678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679</v>
      </c>
      <c r="B444" s="54" t="s">
        <v>680</v>
      </c>
      <c r="C444" s="31">
        <v>4301011771</v>
      </c>
      <c r="D444" s="587">
        <v>4607091389104</v>
      </c>
      <c r="E444" s="588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4"/>
      <c r="V444" s="34"/>
      <c r="W444" s="35" t="s">
        <v>69</v>
      </c>
      <c r="X444" s="575">
        <v>900</v>
      </c>
      <c r="Y444" s="576">
        <f t="shared" si="69"/>
        <v>902.88</v>
      </c>
      <c r="Z444" s="36">
        <f t="shared" si="70"/>
        <v>2.0451600000000001</v>
      </c>
      <c r="AA444" s="56"/>
      <c r="AB444" s="57"/>
      <c r="AC444" s="491" t="s">
        <v>681</v>
      </c>
      <c r="AG444" s="64"/>
      <c r="AJ444" s="68"/>
      <c r="AK444" s="68">
        <v>0</v>
      </c>
      <c r="BB444" s="492" t="s">
        <v>1</v>
      </c>
      <c r="BM444" s="64">
        <f t="shared" si="71"/>
        <v>961.36363636363637</v>
      </c>
      <c r="BN444" s="64">
        <f t="shared" si="72"/>
        <v>964.43999999999994</v>
      </c>
      <c r="BO444" s="64">
        <f t="shared" si="73"/>
        <v>1.638986013986014</v>
      </c>
      <c r="BP444" s="64">
        <f t="shared" si="74"/>
        <v>1.6442307692307694</v>
      </c>
    </row>
    <row r="445" spans="1:68" ht="16.5" hidden="1" customHeight="1" x14ac:dyDescent="0.25">
      <c r="A445" s="54" t="s">
        <v>682</v>
      </c>
      <c r="B445" s="54" t="s">
        <v>683</v>
      </c>
      <c r="C445" s="31">
        <v>4301011799</v>
      </c>
      <c r="D445" s="587">
        <v>4680115884519</v>
      </c>
      <c r="E445" s="588"/>
      <c r="F445" s="574">
        <v>0.88</v>
      </c>
      <c r="G445" s="32">
        <v>6</v>
      </c>
      <c r="H445" s="574">
        <v>5.28</v>
      </c>
      <c r="I445" s="574">
        <v>5.64</v>
      </c>
      <c r="J445" s="32">
        <v>104</v>
      </c>
      <c r="K445" s="32" t="s">
        <v>105</v>
      </c>
      <c r="L445" s="32"/>
      <c r="M445" s="33" t="s">
        <v>77</v>
      </c>
      <c r="N445" s="33"/>
      <c r="O445" s="32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4"/>
      <c r="V445" s="34"/>
      <c r="W445" s="35" t="s">
        <v>69</v>
      </c>
      <c r="X445" s="575">
        <v>0</v>
      </c>
      <c r="Y445" s="576">
        <f t="shared" si="69"/>
        <v>0</v>
      </c>
      <c r="Z445" s="36" t="str">
        <f t="shared" si="70"/>
        <v/>
      </c>
      <c r="AA445" s="56"/>
      <c r="AB445" s="57"/>
      <c r="AC445" s="493" t="s">
        <v>684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685</v>
      </c>
      <c r="B446" s="54" t="s">
        <v>686</v>
      </c>
      <c r="C446" s="31">
        <v>4301012125</v>
      </c>
      <c r="D446" s="587">
        <v>4680115886391</v>
      </c>
      <c r="E446" s="588"/>
      <c r="F446" s="574">
        <v>0.4</v>
      </c>
      <c r="G446" s="32">
        <v>6</v>
      </c>
      <c r="H446" s="574">
        <v>2.4</v>
      </c>
      <c r="I446" s="574">
        <v>2.58</v>
      </c>
      <c r="J446" s="32">
        <v>182</v>
      </c>
      <c r="K446" s="32" t="s">
        <v>76</v>
      </c>
      <c r="L446" s="32"/>
      <c r="M446" s="33" t="s">
        <v>77</v>
      </c>
      <c r="N446" s="33"/>
      <c r="O446" s="32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4"/>
      <c r="V446" s="34"/>
      <c r="W446" s="35" t="s">
        <v>69</v>
      </c>
      <c r="X446" s="575">
        <v>0</v>
      </c>
      <c r="Y446" s="576">
        <f t="shared" si="69"/>
        <v>0</v>
      </c>
      <c r="Z446" s="36" t="str">
        <f>IFERROR(IF(Y446=0,"",ROUNDUP(Y446/H446,0)*0.00651),"")</f>
        <v/>
      </c>
      <c r="AA446" s="56"/>
      <c r="AB446" s="57"/>
      <c r="AC446" s="495" t="s">
        <v>669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687</v>
      </c>
      <c r="B447" s="54" t="s">
        <v>688</v>
      </c>
      <c r="C447" s="31">
        <v>4301011778</v>
      </c>
      <c r="D447" s="587">
        <v>4680115880603</v>
      </c>
      <c r="E447" s="588"/>
      <c r="F447" s="574">
        <v>0.6</v>
      </c>
      <c r="G447" s="32">
        <v>6</v>
      </c>
      <c r="H447" s="574">
        <v>3.6</v>
      </c>
      <c r="I447" s="574">
        <v>3.81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4"/>
      <c r="V447" s="34"/>
      <c r="W447" s="35" t="s">
        <v>69</v>
      </c>
      <c r="X447" s="575">
        <v>0</v>
      </c>
      <c r="Y447" s="576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687</v>
      </c>
      <c r="B448" s="54" t="s">
        <v>689</v>
      </c>
      <c r="C448" s="31">
        <v>4301012035</v>
      </c>
      <c r="D448" s="587">
        <v>4680115880603</v>
      </c>
      <c r="E448" s="588"/>
      <c r="F448" s="574">
        <v>0.6</v>
      </c>
      <c r="G448" s="32">
        <v>8</v>
      </c>
      <c r="H448" s="574">
        <v>4.8</v>
      </c>
      <c r="I448" s="574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4"/>
      <c r="V448" s="34"/>
      <c r="W448" s="35" t="s">
        <v>69</v>
      </c>
      <c r="X448" s="575">
        <v>0</v>
      </c>
      <c r="Y448" s="576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690</v>
      </c>
      <c r="B449" s="54" t="s">
        <v>691</v>
      </c>
      <c r="C449" s="31">
        <v>4301012036</v>
      </c>
      <c r="D449" s="587">
        <v>4680115882782</v>
      </c>
      <c r="E449" s="588"/>
      <c r="F449" s="574">
        <v>0.6</v>
      </c>
      <c r="G449" s="32">
        <v>8</v>
      </c>
      <c r="H449" s="574">
        <v>4.8</v>
      </c>
      <c r="I449" s="574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4"/>
      <c r="V449" s="34"/>
      <c r="W449" s="35" t="s">
        <v>69</v>
      </c>
      <c r="X449" s="575">
        <v>0</v>
      </c>
      <c r="Y449" s="576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672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692</v>
      </c>
      <c r="B450" s="54" t="s">
        <v>693</v>
      </c>
      <c r="C450" s="31">
        <v>4301012050</v>
      </c>
      <c r="D450" s="587">
        <v>4680115885479</v>
      </c>
      <c r="E450" s="588"/>
      <c r="F450" s="574">
        <v>0.4</v>
      </c>
      <c r="G450" s="32">
        <v>6</v>
      </c>
      <c r="H450" s="574">
        <v>2.4</v>
      </c>
      <c r="I450" s="574">
        <v>2.58</v>
      </c>
      <c r="J450" s="32">
        <v>182</v>
      </c>
      <c r="K450" s="32" t="s">
        <v>76</v>
      </c>
      <c r="L450" s="32"/>
      <c r="M450" s="33" t="s">
        <v>106</v>
      </c>
      <c r="N450" s="33"/>
      <c r="O450" s="32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4"/>
      <c r="V450" s="34"/>
      <c r="W450" s="35" t="s">
        <v>69</v>
      </c>
      <c r="X450" s="575">
        <v>0</v>
      </c>
      <c r="Y450" s="576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681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694</v>
      </c>
      <c r="B451" s="54" t="s">
        <v>695</v>
      </c>
      <c r="C451" s="31">
        <v>4301011784</v>
      </c>
      <c r="D451" s="587">
        <v>4607091389982</v>
      </c>
      <c r="E451" s="588"/>
      <c r="F451" s="574">
        <v>0.6</v>
      </c>
      <c r="G451" s="32">
        <v>6</v>
      </c>
      <c r="H451" s="574">
        <v>3.6</v>
      </c>
      <c r="I451" s="574">
        <v>3.81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4"/>
      <c r="V451" s="34"/>
      <c r="W451" s="35" t="s">
        <v>69</v>
      </c>
      <c r="X451" s="575">
        <v>0</v>
      </c>
      <c r="Y451" s="576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681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694</v>
      </c>
      <c r="B452" s="54" t="s">
        <v>696</v>
      </c>
      <c r="C452" s="31">
        <v>4301012034</v>
      </c>
      <c r="D452" s="587">
        <v>4607091389982</v>
      </c>
      <c r="E452" s="588"/>
      <c r="F452" s="574">
        <v>0.6</v>
      </c>
      <c r="G452" s="32">
        <v>8</v>
      </c>
      <c r="H452" s="574">
        <v>4.8</v>
      </c>
      <c r="I452" s="574">
        <v>6.96</v>
      </c>
      <c r="J452" s="32">
        <v>120</v>
      </c>
      <c r="K452" s="32" t="s">
        <v>110</v>
      </c>
      <c r="L452" s="32"/>
      <c r="M452" s="33" t="s">
        <v>106</v>
      </c>
      <c r="N452" s="33"/>
      <c r="O452" s="32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4"/>
      <c r="V452" s="34"/>
      <c r="W452" s="35" t="s">
        <v>69</v>
      </c>
      <c r="X452" s="575">
        <v>0</v>
      </c>
      <c r="Y452" s="576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681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71</v>
      </c>
      <c r="Q453" s="598"/>
      <c r="R453" s="598"/>
      <c r="S453" s="598"/>
      <c r="T453" s="598"/>
      <c r="U453" s="598"/>
      <c r="V453" s="599"/>
      <c r="W453" s="37" t="s">
        <v>72</v>
      </c>
      <c r="X453" s="577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511.36363636363632</v>
      </c>
      <c r="Y453" s="577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513</v>
      </c>
      <c r="Z453" s="577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6.1354800000000003</v>
      </c>
      <c r="AA453" s="578"/>
      <c r="AB453" s="578"/>
      <c r="AC453" s="578"/>
    </row>
    <row r="454" spans="1:68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71</v>
      </c>
      <c r="Q454" s="598"/>
      <c r="R454" s="598"/>
      <c r="S454" s="598"/>
      <c r="T454" s="598"/>
      <c r="U454" s="598"/>
      <c r="V454" s="599"/>
      <c r="W454" s="37" t="s">
        <v>69</v>
      </c>
      <c r="X454" s="577">
        <f>IFERROR(SUM(X440:X452),"0")</f>
        <v>2700</v>
      </c>
      <c r="Y454" s="577">
        <f>IFERROR(SUM(Y440:Y452),"0")</f>
        <v>2708.6400000000003</v>
      </c>
      <c r="Z454" s="37"/>
      <c r="AA454" s="578"/>
      <c r="AB454" s="578"/>
      <c r="AC454" s="578"/>
    </row>
    <row r="455" spans="1:68" ht="14.25" hidden="1" customHeight="1" x14ac:dyDescent="0.25">
      <c r="A455" s="582" t="s">
        <v>134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571"/>
      <c r="AB455" s="571"/>
      <c r="AC455" s="571"/>
    </row>
    <row r="456" spans="1:68" ht="16.5" customHeight="1" x14ac:dyDescent="0.25">
      <c r="A456" s="54" t="s">
        <v>697</v>
      </c>
      <c r="B456" s="54" t="s">
        <v>698</v>
      </c>
      <c r="C456" s="31">
        <v>4301020334</v>
      </c>
      <c r="D456" s="587">
        <v>4607091388930</v>
      </c>
      <c r="E456" s="588"/>
      <c r="F456" s="574">
        <v>0.88</v>
      </c>
      <c r="G456" s="32">
        <v>6</v>
      </c>
      <c r="H456" s="574">
        <v>5.28</v>
      </c>
      <c r="I456" s="574">
        <v>5.64</v>
      </c>
      <c r="J456" s="32">
        <v>104</v>
      </c>
      <c r="K456" s="32" t="s">
        <v>105</v>
      </c>
      <c r="L456" s="32"/>
      <c r="M456" s="33" t="s">
        <v>77</v>
      </c>
      <c r="N456" s="33"/>
      <c r="O456" s="32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4"/>
      <c r="V456" s="34"/>
      <c r="W456" s="35" t="s">
        <v>69</v>
      </c>
      <c r="X456" s="575">
        <v>900</v>
      </c>
      <c r="Y456" s="576">
        <f>IFERROR(IF(X456="",0,CEILING((X456/$H456),1)*$H456),"")</f>
        <v>902.88</v>
      </c>
      <c r="Z456" s="36">
        <f>IFERROR(IF(Y456=0,"",ROUNDUP(Y456/H456,0)*0.01196),"")</f>
        <v>2.0451600000000001</v>
      </c>
      <c r="AA456" s="56"/>
      <c r="AB456" s="57"/>
      <c r="AC456" s="509" t="s">
        <v>699</v>
      </c>
      <c r="AG456" s="64"/>
      <c r="AJ456" s="68"/>
      <c r="AK456" s="68">
        <v>0</v>
      </c>
      <c r="BB456" s="510" t="s">
        <v>1</v>
      </c>
      <c r="BM456" s="64">
        <f>IFERROR(X456*I456/H456,"0")</f>
        <v>961.36363636363637</v>
      </c>
      <c r="BN456" s="64">
        <f>IFERROR(Y456*I456/H456,"0")</f>
        <v>964.43999999999994</v>
      </c>
      <c r="BO456" s="64">
        <f>IFERROR(1/J456*(X456/H456),"0")</f>
        <v>1.638986013986014</v>
      </c>
      <c r="BP456" s="64">
        <f>IFERROR(1/J456*(Y456/H456),"0")</f>
        <v>1.6442307692307694</v>
      </c>
    </row>
    <row r="457" spans="1:68" ht="16.5" hidden="1" customHeight="1" x14ac:dyDescent="0.25">
      <c r="A457" s="54" t="s">
        <v>700</v>
      </c>
      <c r="B457" s="54" t="s">
        <v>701</v>
      </c>
      <c r="C457" s="31">
        <v>4301020384</v>
      </c>
      <c r="D457" s="587">
        <v>4680115886407</v>
      </c>
      <c r="E457" s="588"/>
      <c r="F457" s="574">
        <v>0.4</v>
      </c>
      <c r="G457" s="32">
        <v>6</v>
      </c>
      <c r="H457" s="574">
        <v>2.4</v>
      </c>
      <c r="I457" s="574">
        <v>2.58</v>
      </c>
      <c r="J457" s="32">
        <v>182</v>
      </c>
      <c r="K457" s="32" t="s">
        <v>76</v>
      </c>
      <c r="L457" s="32"/>
      <c r="M457" s="33" t="s">
        <v>77</v>
      </c>
      <c r="N457" s="33"/>
      <c r="O457" s="32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702</v>
      </c>
      <c r="B458" s="54" t="s">
        <v>703</v>
      </c>
      <c r="C458" s="31">
        <v>4301020385</v>
      </c>
      <c r="D458" s="587">
        <v>4680115880054</v>
      </c>
      <c r="E458" s="588"/>
      <c r="F458" s="574">
        <v>0.6</v>
      </c>
      <c r="G458" s="32">
        <v>8</v>
      </c>
      <c r="H458" s="574">
        <v>4.8</v>
      </c>
      <c r="I458" s="574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4"/>
      <c r="V458" s="34"/>
      <c r="W458" s="35" t="s">
        <v>69</v>
      </c>
      <c r="X458" s="575">
        <v>0</v>
      </c>
      <c r="Y458" s="576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71</v>
      </c>
      <c r="Q459" s="598"/>
      <c r="R459" s="598"/>
      <c r="S459" s="598"/>
      <c r="T459" s="598"/>
      <c r="U459" s="598"/>
      <c r="V459" s="599"/>
      <c r="W459" s="37" t="s">
        <v>72</v>
      </c>
      <c r="X459" s="577">
        <f>IFERROR(X456/H456,"0")+IFERROR(X457/H457,"0")+IFERROR(X458/H458,"0")</f>
        <v>170.45454545454544</v>
      </c>
      <c r="Y459" s="577">
        <f>IFERROR(Y456/H456,"0")+IFERROR(Y457/H457,"0")+IFERROR(Y458/H458,"0")</f>
        <v>171</v>
      </c>
      <c r="Z459" s="577">
        <f>IFERROR(IF(Z456="",0,Z456),"0")+IFERROR(IF(Z457="",0,Z457),"0")+IFERROR(IF(Z458="",0,Z458),"0")</f>
        <v>2.0451600000000001</v>
      </c>
      <c r="AA459" s="578"/>
      <c r="AB459" s="578"/>
      <c r="AC459" s="578"/>
    </row>
    <row r="460" spans="1:68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71</v>
      </c>
      <c r="Q460" s="598"/>
      <c r="R460" s="598"/>
      <c r="S460" s="598"/>
      <c r="T460" s="598"/>
      <c r="U460" s="598"/>
      <c r="V460" s="599"/>
      <c r="W460" s="37" t="s">
        <v>69</v>
      </c>
      <c r="X460" s="577">
        <f>IFERROR(SUM(X456:X458),"0")</f>
        <v>900</v>
      </c>
      <c r="Y460" s="577">
        <f>IFERROR(SUM(Y456:Y458),"0")</f>
        <v>902.88</v>
      </c>
      <c r="Z460" s="37"/>
      <c r="AA460" s="578"/>
      <c r="AB460" s="578"/>
      <c r="AC460" s="578"/>
    </row>
    <row r="461" spans="1:68" ht="14.25" hidden="1" customHeight="1" x14ac:dyDescent="0.25">
      <c r="A461" s="582" t="s">
        <v>63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571"/>
      <c r="AB461" s="571"/>
      <c r="AC461" s="571"/>
    </row>
    <row r="462" spans="1:68" ht="27" customHeight="1" x14ac:dyDescent="0.25">
      <c r="A462" s="54" t="s">
        <v>704</v>
      </c>
      <c r="B462" s="54" t="s">
        <v>705</v>
      </c>
      <c r="C462" s="31">
        <v>4301031349</v>
      </c>
      <c r="D462" s="587">
        <v>4680115883116</v>
      </c>
      <c r="E462" s="588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106</v>
      </c>
      <c r="N462" s="33"/>
      <c r="O462" s="32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4"/>
      <c r="V462" s="34"/>
      <c r="W462" s="35" t="s">
        <v>69</v>
      </c>
      <c r="X462" s="575">
        <v>700</v>
      </c>
      <c r="Y462" s="576">
        <f t="shared" ref="Y462:Y468" si="75">IFERROR(IF(X462="",0,CEILING((X462/$H462),1)*$H462),"")</f>
        <v>702.24</v>
      </c>
      <c r="Z462" s="36">
        <f>IFERROR(IF(Y462=0,"",ROUNDUP(Y462/H462,0)*0.01196),"")</f>
        <v>1.5906800000000001</v>
      </c>
      <c r="AA462" s="56"/>
      <c r="AB462" s="57"/>
      <c r="AC462" s="515" t="s">
        <v>706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747.72727272727275</v>
      </c>
      <c r="BN462" s="64">
        <f t="shared" ref="BN462:BN468" si="77">IFERROR(Y462*I462/H462,"0")</f>
        <v>750.11999999999989</v>
      </c>
      <c r="BO462" s="64">
        <f t="shared" ref="BO462:BO468" si="78">IFERROR(1/J462*(X462/H462),"0")</f>
        <v>1.2747668997668997</v>
      </c>
      <c r="BP462" s="64">
        <f t="shared" ref="BP462:BP468" si="79">IFERROR(1/J462*(Y462/H462),"0")</f>
        <v>1.278846153846154</v>
      </c>
    </row>
    <row r="463" spans="1:68" ht="27" customHeight="1" x14ac:dyDescent="0.25">
      <c r="A463" s="54" t="s">
        <v>707</v>
      </c>
      <c r="B463" s="54" t="s">
        <v>708</v>
      </c>
      <c r="C463" s="31">
        <v>4301031350</v>
      </c>
      <c r="D463" s="587">
        <v>4680115883093</v>
      </c>
      <c r="E463" s="588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4"/>
      <c r="V463" s="34"/>
      <c r="W463" s="35" t="s">
        <v>69</v>
      </c>
      <c r="X463" s="575">
        <v>500</v>
      </c>
      <c r="Y463" s="576">
        <f t="shared" si="75"/>
        <v>501.6</v>
      </c>
      <c r="Z463" s="36">
        <f>IFERROR(IF(Y463=0,"",ROUNDUP(Y463/H463,0)*0.01196),"")</f>
        <v>1.1362000000000001</v>
      </c>
      <c r="AA463" s="56"/>
      <c r="AB463" s="57"/>
      <c r="AC463" s="517" t="s">
        <v>709</v>
      </c>
      <c r="AG463" s="64"/>
      <c r="AJ463" s="68"/>
      <c r="AK463" s="68">
        <v>0</v>
      </c>
      <c r="BB463" s="518" t="s">
        <v>1</v>
      </c>
      <c r="BM463" s="64">
        <f t="shared" si="76"/>
        <v>534.09090909090912</v>
      </c>
      <c r="BN463" s="64">
        <f t="shared" si="77"/>
        <v>535.79999999999995</v>
      </c>
      <c r="BO463" s="64">
        <f t="shared" si="78"/>
        <v>0.91054778554778548</v>
      </c>
      <c r="BP463" s="64">
        <f t="shared" si="79"/>
        <v>0.91346153846153855</v>
      </c>
    </row>
    <row r="464" spans="1:68" ht="27" customHeight="1" x14ac:dyDescent="0.25">
      <c r="A464" s="54" t="s">
        <v>710</v>
      </c>
      <c r="B464" s="54" t="s">
        <v>711</v>
      </c>
      <c r="C464" s="31">
        <v>4301031353</v>
      </c>
      <c r="D464" s="587">
        <v>4680115883109</v>
      </c>
      <c r="E464" s="588"/>
      <c r="F464" s="574">
        <v>0.88</v>
      </c>
      <c r="G464" s="32">
        <v>6</v>
      </c>
      <c r="H464" s="574">
        <v>5.28</v>
      </c>
      <c r="I464" s="574">
        <v>5.64</v>
      </c>
      <c r="J464" s="32">
        <v>104</v>
      </c>
      <c r="K464" s="32" t="s">
        <v>105</v>
      </c>
      <c r="L464" s="32"/>
      <c r="M464" s="33" t="s">
        <v>67</v>
      </c>
      <c r="N464" s="33"/>
      <c r="O464" s="32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4"/>
      <c r="V464" s="34"/>
      <c r="W464" s="35" t="s">
        <v>69</v>
      </c>
      <c r="X464" s="575">
        <v>400</v>
      </c>
      <c r="Y464" s="576">
        <f t="shared" si="75"/>
        <v>401.28000000000003</v>
      </c>
      <c r="Z464" s="36">
        <f>IFERROR(IF(Y464=0,"",ROUNDUP(Y464/H464,0)*0.01196),"")</f>
        <v>0.90895999999999999</v>
      </c>
      <c r="AA464" s="56"/>
      <c r="AB464" s="57"/>
      <c r="AC464" s="519" t="s">
        <v>712</v>
      </c>
      <c r="AG464" s="64"/>
      <c r="AJ464" s="68"/>
      <c r="AK464" s="68">
        <v>0</v>
      </c>
      <c r="BB464" s="520" t="s">
        <v>1</v>
      </c>
      <c r="BM464" s="64">
        <f t="shared" si="76"/>
        <v>427.27272727272725</v>
      </c>
      <c r="BN464" s="64">
        <f t="shared" si="77"/>
        <v>428.64</v>
      </c>
      <c r="BO464" s="64">
        <f t="shared" si="78"/>
        <v>0.72843822843822836</v>
      </c>
      <c r="BP464" s="64">
        <f t="shared" si="79"/>
        <v>0.73076923076923084</v>
      </c>
    </row>
    <row r="465" spans="1:68" ht="27" hidden="1" customHeight="1" x14ac:dyDescent="0.25">
      <c r="A465" s="54" t="s">
        <v>713</v>
      </c>
      <c r="B465" s="54" t="s">
        <v>714</v>
      </c>
      <c r="C465" s="31">
        <v>4301031351</v>
      </c>
      <c r="D465" s="587">
        <v>4680115882072</v>
      </c>
      <c r="E465" s="588"/>
      <c r="F465" s="574">
        <v>0.6</v>
      </c>
      <c r="G465" s="32">
        <v>6</v>
      </c>
      <c r="H465" s="574">
        <v>3.6</v>
      </c>
      <c r="I465" s="574">
        <v>3.81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4"/>
      <c r="V465" s="34"/>
      <c r="W465" s="35" t="s">
        <v>69</v>
      </c>
      <c r="X465" s="575">
        <v>0</v>
      </c>
      <c r="Y465" s="576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706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713</v>
      </c>
      <c r="B466" s="54" t="s">
        <v>715</v>
      </c>
      <c r="C466" s="31">
        <v>4301031419</v>
      </c>
      <c r="D466" s="587">
        <v>4680115882072</v>
      </c>
      <c r="E466" s="588"/>
      <c r="F466" s="574">
        <v>0.6</v>
      </c>
      <c r="G466" s="32">
        <v>8</v>
      </c>
      <c r="H466" s="574">
        <v>4.8</v>
      </c>
      <c r="I466" s="574">
        <v>6.93</v>
      </c>
      <c r="J466" s="32">
        <v>132</v>
      </c>
      <c r="K466" s="32" t="s">
        <v>110</v>
      </c>
      <c r="L466" s="32"/>
      <c r="M466" s="33" t="s">
        <v>106</v>
      </c>
      <c r="N466" s="33"/>
      <c r="O466" s="32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4"/>
      <c r="V466" s="34"/>
      <c r="W466" s="35" t="s">
        <v>69</v>
      </c>
      <c r="X466" s="575">
        <v>0</v>
      </c>
      <c r="Y466" s="576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706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4301031418</v>
      </c>
      <c r="D467" s="587">
        <v>4680115882102</v>
      </c>
      <c r="E467" s="588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4"/>
      <c r="V467" s="34"/>
      <c r="W467" s="35" t="s">
        <v>69</v>
      </c>
      <c r="X467" s="575">
        <v>0</v>
      </c>
      <c r="Y467" s="576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709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718</v>
      </c>
      <c r="B468" s="54" t="s">
        <v>719</v>
      </c>
      <c r="C468" s="31">
        <v>4301031417</v>
      </c>
      <c r="D468" s="587">
        <v>4680115882096</v>
      </c>
      <c r="E468" s="588"/>
      <c r="F468" s="574">
        <v>0.6</v>
      </c>
      <c r="G468" s="32">
        <v>8</v>
      </c>
      <c r="H468" s="574">
        <v>4.8</v>
      </c>
      <c r="I468" s="574">
        <v>6.69</v>
      </c>
      <c r="J468" s="32">
        <v>132</v>
      </c>
      <c r="K468" s="32" t="s">
        <v>110</v>
      </c>
      <c r="L468" s="32"/>
      <c r="M468" s="33" t="s">
        <v>67</v>
      </c>
      <c r="N468" s="33"/>
      <c r="O468" s="32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4"/>
      <c r="V468" s="34"/>
      <c r="W468" s="35" t="s">
        <v>69</v>
      </c>
      <c r="X468" s="575">
        <v>0</v>
      </c>
      <c r="Y468" s="576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712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71</v>
      </c>
      <c r="Q469" s="598"/>
      <c r="R469" s="598"/>
      <c r="S469" s="598"/>
      <c r="T469" s="598"/>
      <c r="U469" s="598"/>
      <c r="V469" s="599"/>
      <c r="W469" s="37" t="s">
        <v>72</v>
      </c>
      <c r="X469" s="577">
        <f>IFERROR(X462/H462,"0")+IFERROR(X463/H463,"0")+IFERROR(X464/H464,"0")+IFERROR(X465/H465,"0")+IFERROR(X466/H466,"0")+IFERROR(X467/H467,"0")+IFERROR(X468/H468,"0")</f>
        <v>303.030303030303</v>
      </c>
      <c r="Y469" s="577">
        <f>IFERROR(Y462/H462,"0")+IFERROR(Y463/H463,"0")+IFERROR(Y464/H464,"0")+IFERROR(Y465/H465,"0")+IFERROR(Y466/H466,"0")+IFERROR(Y467/H467,"0")+IFERROR(Y468/H468,"0")</f>
        <v>304</v>
      </c>
      <c r="Z469" s="577">
        <f>IFERROR(IF(Z462="",0,Z462),"0")+IFERROR(IF(Z463="",0,Z463),"0")+IFERROR(IF(Z464="",0,Z464),"0")+IFERROR(IF(Z465="",0,Z465),"0")+IFERROR(IF(Z466="",0,Z466),"0")+IFERROR(IF(Z467="",0,Z467),"0")+IFERROR(IF(Z468="",0,Z468),"0")</f>
        <v>3.6358400000000004</v>
      </c>
      <c r="AA469" s="578"/>
      <c r="AB469" s="578"/>
      <c r="AC469" s="578"/>
    </row>
    <row r="470" spans="1:68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71</v>
      </c>
      <c r="Q470" s="598"/>
      <c r="R470" s="598"/>
      <c r="S470" s="598"/>
      <c r="T470" s="598"/>
      <c r="U470" s="598"/>
      <c r="V470" s="599"/>
      <c r="W470" s="37" t="s">
        <v>69</v>
      </c>
      <c r="X470" s="577">
        <f>IFERROR(SUM(X462:X468),"0")</f>
        <v>1600</v>
      </c>
      <c r="Y470" s="577">
        <f>IFERROR(SUM(Y462:Y468),"0")</f>
        <v>1605.1200000000001</v>
      </c>
      <c r="Z470" s="37"/>
      <c r="AA470" s="578"/>
      <c r="AB470" s="578"/>
      <c r="AC470" s="578"/>
    </row>
    <row r="471" spans="1:68" ht="14.25" hidden="1" customHeight="1" x14ac:dyDescent="0.25">
      <c r="A471" s="582" t="s">
        <v>73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571"/>
      <c r="AB471" s="571"/>
      <c r="AC471" s="571"/>
    </row>
    <row r="472" spans="1:68" ht="16.5" hidden="1" customHeight="1" x14ac:dyDescent="0.25">
      <c r="A472" s="54" t="s">
        <v>720</v>
      </c>
      <c r="B472" s="54" t="s">
        <v>721</v>
      </c>
      <c r="C472" s="31">
        <v>4301051232</v>
      </c>
      <c r="D472" s="587">
        <v>4607091383409</v>
      </c>
      <c r="E472" s="588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722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723</v>
      </c>
      <c r="B473" s="54" t="s">
        <v>724</v>
      </c>
      <c r="C473" s="31">
        <v>4301051233</v>
      </c>
      <c r="D473" s="587">
        <v>4607091383416</v>
      </c>
      <c r="E473" s="588"/>
      <c r="F473" s="574">
        <v>1.3</v>
      </c>
      <c r="G473" s="32">
        <v>6</v>
      </c>
      <c r="H473" s="574">
        <v>7.8</v>
      </c>
      <c r="I473" s="574">
        <v>8.3010000000000002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725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726</v>
      </c>
      <c r="B474" s="54" t="s">
        <v>727</v>
      </c>
      <c r="C474" s="31">
        <v>4301051064</v>
      </c>
      <c r="D474" s="587">
        <v>4680115883536</v>
      </c>
      <c r="E474" s="588"/>
      <c r="F474" s="574">
        <v>0.3</v>
      </c>
      <c r="G474" s="32">
        <v>6</v>
      </c>
      <c r="H474" s="574">
        <v>1.8</v>
      </c>
      <c r="I474" s="574">
        <v>2.0459999999999998</v>
      </c>
      <c r="J474" s="32">
        <v>182</v>
      </c>
      <c r="K474" s="32" t="s">
        <v>76</v>
      </c>
      <c r="L474" s="32"/>
      <c r="M474" s="33" t="s">
        <v>77</v>
      </c>
      <c r="N474" s="33"/>
      <c r="O474" s="32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4"/>
      <c r="V474" s="34"/>
      <c r="W474" s="35" t="s">
        <v>69</v>
      </c>
      <c r="X474" s="575">
        <v>0</v>
      </c>
      <c r="Y474" s="576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728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71</v>
      </c>
      <c r="Q475" s="598"/>
      <c r="R475" s="598"/>
      <c r="S475" s="598"/>
      <c r="T475" s="598"/>
      <c r="U475" s="598"/>
      <c r="V475" s="599"/>
      <c r="W475" s="37" t="s">
        <v>72</v>
      </c>
      <c r="X475" s="577">
        <f>IFERROR(X472/H472,"0")+IFERROR(X473/H473,"0")+IFERROR(X474/H474,"0")</f>
        <v>0</v>
      </c>
      <c r="Y475" s="577">
        <f>IFERROR(Y472/H472,"0")+IFERROR(Y473/H473,"0")+IFERROR(Y474/H474,"0")</f>
        <v>0</v>
      </c>
      <c r="Z475" s="577">
        <f>IFERROR(IF(Z472="",0,Z472),"0")+IFERROR(IF(Z473="",0,Z473),"0")+IFERROR(IF(Z474="",0,Z474),"0")</f>
        <v>0</v>
      </c>
      <c r="AA475" s="578"/>
      <c r="AB475" s="578"/>
      <c r="AC475" s="578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71</v>
      </c>
      <c r="Q476" s="598"/>
      <c r="R476" s="598"/>
      <c r="S476" s="598"/>
      <c r="T476" s="598"/>
      <c r="U476" s="598"/>
      <c r="V476" s="599"/>
      <c r="W476" s="37" t="s">
        <v>69</v>
      </c>
      <c r="X476" s="577">
        <f>IFERROR(SUM(X472:X474),"0")</f>
        <v>0</v>
      </c>
      <c r="Y476" s="577">
        <f>IFERROR(SUM(Y472:Y474),"0")</f>
        <v>0</v>
      </c>
      <c r="Z476" s="37"/>
      <c r="AA476" s="578"/>
      <c r="AB476" s="578"/>
      <c r="AC476" s="578"/>
    </row>
    <row r="477" spans="1:68" ht="27.75" hidden="1" customHeight="1" x14ac:dyDescent="0.2">
      <c r="A477" s="624" t="s">
        <v>729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48"/>
      <c r="AB477" s="48"/>
      <c r="AC477" s="48"/>
    </row>
    <row r="478" spans="1:68" ht="16.5" hidden="1" customHeight="1" x14ac:dyDescent="0.25">
      <c r="A478" s="641" t="s">
        <v>729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570"/>
      <c r="AB478" s="570"/>
      <c r="AC478" s="570"/>
    </row>
    <row r="479" spans="1:68" ht="14.25" hidden="1" customHeight="1" x14ac:dyDescent="0.25">
      <c r="A479" s="582" t="s">
        <v>102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571"/>
      <c r="AB479" s="571"/>
      <c r="AC479" s="571"/>
    </row>
    <row r="480" spans="1:68" ht="27" hidden="1" customHeight="1" x14ac:dyDescent="0.25">
      <c r="A480" s="54" t="s">
        <v>730</v>
      </c>
      <c r="B480" s="54" t="s">
        <v>731</v>
      </c>
      <c r="C480" s="31">
        <v>4301011763</v>
      </c>
      <c r="D480" s="587">
        <v>4640242181011</v>
      </c>
      <c r="E480" s="588"/>
      <c r="F480" s="574">
        <v>1.35</v>
      </c>
      <c r="G480" s="32">
        <v>8</v>
      </c>
      <c r="H480" s="574">
        <v>10.8</v>
      </c>
      <c r="I480" s="574">
        <v>11.234999999999999</v>
      </c>
      <c r="J480" s="32">
        <v>64</v>
      </c>
      <c r="K480" s="32" t="s">
        <v>105</v>
      </c>
      <c r="L480" s="32"/>
      <c r="M480" s="33" t="s">
        <v>77</v>
      </c>
      <c r="N480" s="33"/>
      <c r="O480" s="32">
        <v>55</v>
      </c>
      <c r="P480" s="730" t="s">
        <v>732</v>
      </c>
      <c r="Q480" s="585"/>
      <c r="R480" s="585"/>
      <c r="S480" s="585"/>
      <c r="T480" s="586"/>
      <c r="U480" s="34"/>
      <c r="V480" s="34"/>
      <c r="W480" s="35" t="s">
        <v>69</v>
      </c>
      <c r="X480" s="575">
        <v>0</v>
      </c>
      <c r="Y480" s="576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733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734</v>
      </c>
      <c r="B481" s="54" t="s">
        <v>735</v>
      </c>
      <c r="C481" s="31">
        <v>4301011585</v>
      </c>
      <c r="D481" s="587">
        <v>4640242180441</v>
      </c>
      <c r="E481" s="588"/>
      <c r="F481" s="574">
        <v>1.5</v>
      </c>
      <c r="G481" s="32">
        <v>8</v>
      </c>
      <c r="H481" s="574">
        <v>12</v>
      </c>
      <c r="I481" s="574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95" t="s">
        <v>736</v>
      </c>
      <c r="Q481" s="585"/>
      <c r="R481" s="585"/>
      <c r="S481" s="585"/>
      <c r="T481" s="586"/>
      <c r="U481" s="34"/>
      <c r="V481" s="34"/>
      <c r="W481" s="35" t="s">
        <v>69</v>
      </c>
      <c r="X481" s="575">
        <v>0</v>
      </c>
      <c r="Y481" s="576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737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738</v>
      </c>
      <c r="B482" s="54" t="s">
        <v>739</v>
      </c>
      <c r="C482" s="31">
        <v>4301011584</v>
      </c>
      <c r="D482" s="587">
        <v>4640242180564</v>
      </c>
      <c r="E482" s="588"/>
      <c r="F482" s="574">
        <v>1.5</v>
      </c>
      <c r="G482" s="32">
        <v>8</v>
      </c>
      <c r="H482" s="574">
        <v>12</v>
      </c>
      <c r="I482" s="574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43" t="s">
        <v>740</v>
      </c>
      <c r="Q482" s="585"/>
      <c r="R482" s="585"/>
      <c r="S482" s="585"/>
      <c r="T482" s="586"/>
      <c r="U482" s="34"/>
      <c r="V482" s="34"/>
      <c r="W482" s="35" t="s">
        <v>69</v>
      </c>
      <c r="X482" s="575">
        <v>150</v>
      </c>
      <c r="Y482" s="576">
        <f>IFERROR(IF(X482="",0,CEILING((X482/$H482),1)*$H482),"")</f>
        <v>156</v>
      </c>
      <c r="Z482" s="36">
        <f>IFERROR(IF(Y482=0,"",ROUNDUP(Y482/H482,0)*0.01898),"")</f>
        <v>0.24674000000000001</v>
      </c>
      <c r="AA482" s="56"/>
      <c r="AB482" s="57"/>
      <c r="AC482" s="539" t="s">
        <v>741</v>
      </c>
      <c r="AG482" s="64"/>
      <c r="AJ482" s="68"/>
      <c r="AK482" s="68">
        <v>0</v>
      </c>
      <c r="BB482" s="540" t="s">
        <v>1</v>
      </c>
      <c r="BM482" s="64">
        <f>IFERROR(X482*I482/H482,"0")</f>
        <v>155.4375</v>
      </c>
      <c r="BN482" s="64">
        <f>IFERROR(Y482*I482/H482,"0")</f>
        <v>161.655</v>
      </c>
      <c r="BO482" s="64">
        <f>IFERROR(1/J482*(X482/H482),"0")</f>
        <v>0.1953125</v>
      </c>
      <c r="BP482" s="64">
        <f>IFERROR(1/J482*(Y482/H482),"0")</f>
        <v>0.203125</v>
      </c>
    </row>
    <row r="483" spans="1:68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71</v>
      </c>
      <c r="Q483" s="598"/>
      <c r="R483" s="598"/>
      <c r="S483" s="598"/>
      <c r="T483" s="598"/>
      <c r="U483" s="598"/>
      <c r="V483" s="599"/>
      <c r="W483" s="37" t="s">
        <v>72</v>
      </c>
      <c r="X483" s="577">
        <f>IFERROR(X480/H480,"0")+IFERROR(X481/H481,"0")+IFERROR(X482/H482,"0")</f>
        <v>12.5</v>
      </c>
      <c r="Y483" s="577">
        <f>IFERROR(Y480/H480,"0")+IFERROR(Y481/H481,"0")+IFERROR(Y482/H482,"0")</f>
        <v>13</v>
      </c>
      <c r="Z483" s="577">
        <f>IFERROR(IF(Z480="",0,Z480),"0")+IFERROR(IF(Z481="",0,Z481),"0")+IFERROR(IF(Z482="",0,Z482),"0")</f>
        <v>0.24674000000000001</v>
      </c>
      <c r="AA483" s="578"/>
      <c r="AB483" s="578"/>
      <c r="AC483" s="578"/>
    </row>
    <row r="484" spans="1:68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71</v>
      </c>
      <c r="Q484" s="598"/>
      <c r="R484" s="598"/>
      <c r="S484" s="598"/>
      <c r="T484" s="598"/>
      <c r="U484" s="598"/>
      <c r="V484" s="599"/>
      <c r="W484" s="37" t="s">
        <v>69</v>
      </c>
      <c r="X484" s="577">
        <f>IFERROR(SUM(X480:X482),"0")</f>
        <v>150</v>
      </c>
      <c r="Y484" s="577">
        <f>IFERROR(SUM(Y480:Y482),"0")</f>
        <v>156</v>
      </c>
      <c r="Z484" s="37"/>
      <c r="AA484" s="578"/>
      <c r="AB484" s="578"/>
      <c r="AC484" s="578"/>
    </row>
    <row r="485" spans="1:68" ht="14.25" hidden="1" customHeight="1" x14ac:dyDescent="0.25">
      <c r="A485" s="582" t="s">
        <v>134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571"/>
      <c r="AB485" s="571"/>
      <c r="AC485" s="571"/>
    </row>
    <row r="486" spans="1:68" ht="27" hidden="1" customHeight="1" x14ac:dyDescent="0.25">
      <c r="A486" s="54" t="s">
        <v>742</v>
      </c>
      <c r="B486" s="54" t="s">
        <v>743</v>
      </c>
      <c r="C486" s="31">
        <v>4301020269</v>
      </c>
      <c r="D486" s="587">
        <v>4640242180519</v>
      </c>
      <c r="E486" s="588"/>
      <c r="F486" s="574">
        <v>1.35</v>
      </c>
      <c r="G486" s="32">
        <v>8</v>
      </c>
      <c r="H486" s="574">
        <v>10.8</v>
      </c>
      <c r="I486" s="574">
        <v>11.234999999999999</v>
      </c>
      <c r="J486" s="32">
        <v>64</v>
      </c>
      <c r="K486" s="32" t="s">
        <v>105</v>
      </c>
      <c r="L486" s="32"/>
      <c r="M486" s="33" t="s">
        <v>77</v>
      </c>
      <c r="N486" s="33"/>
      <c r="O486" s="32">
        <v>50</v>
      </c>
      <c r="P486" s="867" t="s">
        <v>744</v>
      </c>
      <c r="Q486" s="585"/>
      <c r="R486" s="585"/>
      <c r="S486" s="585"/>
      <c r="T486" s="586"/>
      <c r="U486" s="34"/>
      <c r="V486" s="34"/>
      <c r="W486" s="35" t="s">
        <v>69</v>
      </c>
      <c r="X486" s="575">
        <v>0</v>
      </c>
      <c r="Y486" s="57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742</v>
      </c>
      <c r="B487" s="54" t="s">
        <v>746</v>
      </c>
      <c r="C487" s="31">
        <v>4301020400</v>
      </c>
      <c r="D487" s="587">
        <v>4640242180519</v>
      </c>
      <c r="E487" s="588"/>
      <c r="F487" s="574">
        <v>1.5</v>
      </c>
      <c r="G487" s="32">
        <v>8</v>
      </c>
      <c r="H487" s="574">
        <v>12</v>
      </c>
      <c r="I487" s="574">
        <v>12.435</v>
      </c>
      <c r="J487" s="32">
        <v>64</v>
      </c>
      <c r="K487" s="32" t="s">
        <v>105</v>
      </c>
      <c r="L487" s="32"/>
      <c r="M487" s="33" t="s">
        <v>106</v>
      </c>
      <c r="N487" s="33"/>
      <c r="O487" s="32">
        <v>50</v>
      </c>
      <c r="P487" s="809" t="s">
        <v>747</v>
      </c>
      <c r="Q487" s="585"/>
      <c r="R487" s="585"/>
      <c r="S487" s="585"/>
      <c r="T487" s="586"/>
      <c r="U487" s="34"/>
      <c r="V487" s="34"/>
      <c r="W487" s="35" t="s">
        <v>69</v>
      </c>
      <c r="X487" s="575">
        <v>0</v>
      </c>
      <c r="Y487" s="57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748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749</v>
      </c>
      <c r="B488" s="54" t="s">
        <v>750</v>
      </c>
      <c r="C488" s="31">
        <v>4301020260</v>
      </c>
      <c r="D488" s="587">
        <v>4640242180526</v>
      </c>
      <c r="E488" s="588"/>
      <c r="F488" s="574">
        <v>1.8</v>
      </c>
      <c r="G488" s="32">
        <v>6</v>
      </c>
      <c r="H488" s="574">
        <v>10.8</v>
      </c>
      <c r="I488" s="574">
        <v>11.234999999999999</v>
      </c>
      <c r="J488" s="32">
        <v>64</v>
      </c>
      <c r="K488" s="32" t="s">
        <v>105</v>
      </c>
      <c r="L488" s="32"/>
      <c r="M488" s="33" t="s">
        <v>106</v>
      </c>
      <c r="N488" s="33"/>
      <c r="O488" s="32">
        <v>50</v>
      </c>
      <c r="P488" s="810" t="s">
        <v>751</v>
      </c>
      <c r="Q488" s="585"/>
      <c r="R488" s="585"/>
      <c r="S488" s="585"/>
      <c r="T488" s="586"/>
      <c r="U488" s="34"/>
      <c r="V488" s="34"/>
      <c r="W488" s="35" t="s">
        <v>69</v>
      </c>
      <c r="X488" s="575">
        <v>0</v>
      </c>
      <c r="Y488" s="576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745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752</v>
      </c>
      <c r="B489" s="54" t="s">
        <v>753</v>
      </c>
      <c r="C489" s="31">
        <v>4301020295</v>
      </c>
      <c r="D489" s="587">
        <v>4640242181363</v>
      </c>
      <c r="E489" s="588"/>
      <c r="F489" s="574">
        <v>0.4</v>
      </c>
      <c r="G489" s="32">
        <v>10</v>
      </c>
      <c r="H489" s="574">
        <v>4</v>
      </c>
      <c r="I489" s="574">
        <v>4.21</v>
      </c>
      <c r="J489" s="32">
        <v>132</v>
      </c>
      <c r="K489" s="32" t="s">
        <v>110</v>
      </c>
      <c r="L489" s="32"/>
      <c r="M489" s="33" t="s">
        <v>106</v>
      </c>
      <c r="N489" s="33"/>
      <c r="O489" s="32">
        <v>50</v>
      </c>
      <c r="P489" s="748" t="s">
        <v>754</v>
      </c>
      <c r="Q489" s="585"/>
      <c r="R489" s="585"/>
      <c r="S489" s="585"/>
      <c r="T489" s="586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71</v>
      </c>
      <c r="Q490" s="598"/>
      <c r="R490" s="598"/>
      <c r="S490" s="598"/>
      <c r="T490" s="598"/>
      <c r="U490" s="598"/>
      <c r="V490" s="599"/>
      <c r="W490" s="37" t="s">
        <v>72</v>
      </c>
      <c r="X490" s="577">
        <f>IFERROR(X486/H486,"0")+IFERROR(X487/H487,"0")+IFERROR(X488/H488,"0")+IFERROR(X489/H489,"0")</f>
        <v>0</v>
      </c>
      <c r="Y490" s="577">
        <f>IFERROR(Y486/H486,"0")+IFERROR(Y487/H487,"0")+IFERROR(Y488/H488,"0")+IFERROR(Y489/H489,"0")</f>
        <v>0</v>
      </c>
      <c r="Z490" s="577">
        <f>IFERROR(IF(Z486="",0,Z486),"0")+IFERROR(IF(Z487="",0,Z487),"0")+IFERROR(IF(Z488="",0,Z488),"0")+IFERROR(IF(Z489="",0,Z489),"0")</f>
        <v>0</v>
      </c>
      <c r="AA490" s="578"/>
      <c r="AB490" s="578"/>
      <c r="AC490" s="578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71</v>
      </c>
      <c r="Q491" s="598"/>
      <c r="R491" s="598"/>
      <c r="S491" s="598"/>
      <c r="T491" s="598"/>
      <c r="U491" s="598"/>
      <c r="V491" s="599"/>
      <c r="W491" s="37" t="s">
        <v>69</v>
      </c>
      <c r="X491" s="577">
        <f>IFERROR(SUM(X486:X489),"0")</f>
        <v>0</v>
      </c>
      <c r="Y491" s="577">
        <f>IFERROR(SUM(Y486:Y489),"0")</f>
        <v>0</v>
      </c>
      <c r="Z491" s="37"/>
      <c r="AA491" s="578"/>
      <c r="AB491" s="578"/>
      <c r="AC491" s="578"/>
    </row>
    <row r="492" spans="1:68" ht="14.25" hidden="1" customHeight="1" x14ac:dyDescent="0.25">
      <c r="A492" s="582" t="s">
        <v>63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571"/>
      <c r="AB492" s="571"/>
      <c r="AC492" s="571"/>
    </row>
    <row r="493" spans="1:68" ht="27" hidden="1" customHeight="1" x14ac:dyDescent="0.25">
      <c r="A493" s="54" t="s">
        <v>756</v>
      </c>
      <c r="B493" s="54" t="s">
        <v>757</v>
      </c>
      <c r="C493" s="31">
        <v>4301031280</v>
      </c>
      <c r="D493" s="587">
        <v>4640242180816</v>
      </c>
      <c r="E493" s="588"/>
      <c r="F493" s="574">
        <v>0.7</v>
      </c>
      <c r="G493" s="32">
        <v>6</v>
      </c>
      <c r="H493" s="574">
        <v>4.2</v>
      </c>
      <c r="I493" s="574">
        <v>4.47</v>
      </c>
      <c r="J493" s="32">
        <v>132</v>
      </c>
      <c r="K493" s="32" t="s">
        <v>110</v>
      </c>
      <c r="L493" s="32"/>
      <c r="M493" s="33" t="s">
        <v>67</v>
      </c>
      <c r="N493" s="33"/>
      <c r="O493" s="32">
        <v>40</v>
      </c>
      <c r="P493" s="739" t="s">
        <v>758</v>
      </c>
      <c r="Q493" s="585"/>
      <c r="R493" s="585"/>
      <c r="S493" s="585"/>
      <c r="T493" s="586"/>
      <c r="U493" s="34"/>
      <c r="V493" s="34"/>
      <c r="W493" s="35" t="s">
        <v>69</v>
      </c>
      <c r="X493" s="575">
        <v>0</v>
      </c>
      <c r="Y493" s="576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759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760</v>
      </c>
      <c r="B494" s="54" t="s">
        <v>761</v>
      </c>
      <c r="C494" s="31">
        <v>4301031244</v>
      </c>
      <c r="D494" s="587">
        <v>4640242180595</v>
      </c>
      <c r="E494" s="588"/>
      <c r="F494" s="574">
        <v>0.7</v>
      </c>
      <c r="G494" s="32">
        <v>6</v>
      </c>
      <c r="H494" s="574">
        <v>4.2</v>
      </c>
      <c r="I494" s="574">
        <v>4.47</v>
      </c>
      <c r="J494" s="32">
        <v>132</v>
      </c>
      <c r="K494" s="32" t="s">
        <v>110</v>
      </c>
      <c r="L494" s="32"/>
      <c r="M494" s="33" t="s">
        <v>67</v>
      </c>
      <c r="N494" s="33"/>
      <c r="O494" s="32">
        <v>40</v>
      </c>
      <c r="P494" s="693" t="s">
        <v>762</v>
      </c>
      <c r="Q494" s="585"/>
      <c r="R494" s="585"/>
      <c r="S494" s="585"/>
      <c r="T494" s="586"/>
      <c r="U494" s="34"/>
      <c r="V494" s="34"/>
      <c r="W494" s="35" t="s">
        <v>69</v>
      </c>
      <c r="X494" s="575">
        <v>0</v>
      </c>
      <c r="Y494" s="576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71</v>
      </c>
      <c r="Q495" s="598"/>
      <c r="R495" s="598"/>
      <c r="S495" s="598"/>
      <c r="T495" s="598"/>
      <c r="U495" s="598"/>
      <c r="V495" s="599"/>
      <c r="W495" s="37" t="s">
        <v>72</v>
      </c>
      <c r="X495" s="577">
        <f>IFERROR(X493/H493,"0")+IFERROR(X494/H494,"0")</f>
        <v>0</v>
      </c>
      <c r="Y495" s="577">
        <f>IFERROR(Y493/H493,"0")+IFERROR(Y494/H494,"0")</f>
        <v>0</v>
      </c>
      <c r="Z495" s="577">
        <f>IFERROR(IF(Z493="",0,Z493),"0")+IFERROR(IF(Z494="",0,Z494),"0")</f>
        <v>0</v>
      </c>
      <c r="AA495" s="578"/>
      <c r="AB495" s="578"/>
      <c r="AC495" s="578"/>
    </row>
    <row r="496" spans="1:68" hidden="1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71</v>
      </c>
      <c r="Q496" s="598"/>
      <c r="R496" s="598"/>
      <c r="S496" s="598"/>
      <c r="T496" s="598"/>
      <c r="U496" s="598"/>
      <c r="V496" s="599"/>
      <c r="W496" s="37" t="s">
        <v>69</v>
      </c>
      <c r="X496" s="577">
        <f>IFERROR(SUM(X493:X494),"0")</f>
        <v>0</v>
      </c>
      <c r="Y496" s="577">
        <f>IFERROR(SUM(Y493:Y494),"0")</f>
        <v>0</v>
      </c>
      <c r="Z496" s="37"/>
      <c r="AA496" s="578"/>
      <c r="AB496" s="578"/>
      <c r="AC496" s="578"/>
    </row>
    <row r="497" spans="1:68" ht="14.25" hidden="1" customHeight="1" x14ac:dyDescent="0.25">
      <c r="A497" s="582" t="s">
        <v>73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571"/>
      <c r="AB497" s="571"/>
      <c r="AC497" s="571"/>
    </row>
    <row r="498" spans="1:68" ht="27" customHeight="1" x14ac:dyDescent="0.25">
      <c r="A498" s="54" t="s">
        <v>764</v>
      </c>
      <c r="B498" s="54" t="s">
        <v>765</v>
      </c>
      <c r="C498" s="31">
        <v>4301052046</v>
      </c>
      <c r="D498" s="587">
        <v>4640242180533</v>
      </c>
      <c r="E498" s="588"/>
      <c r="F498" s="574">
        <v>1.5</v>
      </c>
      <c r="G498" s="32">
        <v>6</v>
      </c>
      <c r="H498" s="574">
        <v>9</v>
      </c>
      <c r="I498" s="574">
        <v>9.5190000000000001</v>
      </c>
      <c r="J498" s="32">
        <v>64</v>
      </c>
      <c r="K498" s="32" t="s">
        <v>105</v>
      </c>
      <c r="L498" s="32"/>
      <c r="M498" s="33" t="s">
        <v>92</v>
      </c>
      <c r="N498" s="33"/>
      <c r="O498" s="32">
        <v>45</v>
      </c>
      <c r="P498" s="707" t="s">
        <v>766</v>
      </c>
      <c r="Q498" s="585"/>
      <c r="R498" s="585"/>
      <c r="S498" s="585"/>
      <c r="T498" s="586"/>
      <c r="U498" s="34"/>
      <c r="V498" s="34"/>
      <c r="W498" s="35" t="s">
        <v>69</v>
      </c>
      <c r="X498" s="575">
        <v>200</v>
      </c>
      <c r="Y498" s="576">
        <f>IFERROR(IF(X498="",0,CEILING((X498/$H498),1)*$H498),"")</f>
        <v>207</v>
      </c>
      <c r="Z498" s="36">
        <f>IFERROR(IF(Y498=0,"",ROUNDUP(Y498/H498,0)*0.01898),"")</f>
        <v>0.43653999999999998</v>
      </c>
      <c r="AA498" s="56"/>
      <c r="AB498" s="57"/>
      <c r="AC498" s="553" t="s">
        <v>767</v>
      </c>
      <c r="AG498" s="64"/>
      <c r="AJ498" s="68"/>
      <c r="AK498" s="68">
        <v>0</v>
      </c>
      <c r="BB498" s="554" t="s">
        <v>1</v>
      </c>
      <c r="BM498" s="64">
        <f>IFERROR(X498*I498/H498,"0")</f>
        <v>211.53333333333333</v>
      </c>
      <c r="BN498" s="64">
        <f>IFERROR(Y498*I498/H498,"0")</f>
        <v>218.93700000000001</v>
      </c>
      <c r="BO498" s="64">
        <f>IFERROR(1/J498*(X498/H498),"0")</f>
        <v>0.34722222222222221</v>
      </c>
      <c r="BP498" s="64">
        <f>IFERROR(1/J498*(Y498/H498),"0")</f>
        <v>0.359375</v>
      </c>
    </row>
    <row r="499" spans="1:68" ht="27" hidden="1" customHeight="1" x14ac:dyDescent="0.25">
      <c r="A499" s="54" t="s">
        <v>764</v>
      </c>
      <c r="B499" s="54" t="s">
        <v>768</v>
      </c>
      <c r="C499" s="31">
        <v>4301051887</v>
      </c>
      <c r="D499" s="587">
        <v>4640242180533</v>
      </c>
      <c r="E499" s="588"/>
      <c r="F499" s="574">
        <v>1.3</v>
      </c>
      <c r="G499" s="32">
        <v>6</v>
      </c>
      <c r="H499" s="574">
        <v>7.8</v>
      </c>
      <c r="I499" s="574">
        <v>8.3190000000000008</v>
      </c>
      <c r="J499" s="32">
        <v>64</v>
      </c>
      <c r="K499" s="32" t="s">
        <v>105</v>
      </c>
      <c r="L499" s="32"/>
      <c r="M499" s="33" t="s">
        <v>77</v>
      </c>
      <c r="N499" s="33"/>
      <c r="O499" s="32">
        <v>45</v>
      </c>
      <c r="P499" s="890" t="s">
        <v>766</v>
      </c>
      <c r="Q499" s="585"/>
      <c r="R499" s="585"/>
      <c r="S499" s="585"/>
      <c r="T499" s="586"/>
      <c r="U499" s="34"/>
      <c r="V499" s="34"/>
      <c r="W499" s="35" t="s">
        <v>69</v>
      </c>
      <c r="X499" s="575">
        <v>0</v>
      </c>
      <c r="Y499" s="576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767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71</v>
      </c>
      <c r="Q500" s="598"/>
      <c r="R500" s="598"/>
      <c r="S500" s="598"/>
      <c r="T500" s="598"/>
      <c r="U500" s="598"/>
      <c r="V500" s="599"/>
      <c r="W500" s="37" t="s">
        <v>72</v>
      </c>
      <c r="X500" s="577">
        <f>IFERROR(X498/H498,"0")+IFERROR(X499/H499,"0")</f>
        <v>22.222222222222221</v>
      </c>
      <c r="Y500" s="577">
        <f>IFERROR(Y498/H498,"0")+IFERROR(Y499/H499,"0")</f>
        <v>23</v>
      </c>
      <c r="Z500" s="577">
        <f>IFERROR(IF(Z498="",0,Z498),"0")+IFERROR(IF(Z499="",0,Z499),"0")</f>
        <v>0.43653999999999998</v>
      </c>
      <c r="AA500" s="578"/>
      <c r="AB500" s="578"/>
      <c r="AC500" s="578"/>
    </row>
    <row r="501" spans="1:68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71</v>
      </c>
      <c r="Q501" s="598"/>
      <c r="R501" s="598"/>
      <c r="S501" s="598"/>
      <c r="T501" s="598"/>
      <c r="U501" s="598"/>
      <c r="V501" s="599"/>
      <c r="W501" s="37" t="s">
        <v>69</v>
      </c>
      <c r="X501" s="577">
        <f>IFERROR(SUM(X498:X499),"0")</f>
        <v>200</v>
      </c>
      <c r="Y501" s="577">
        <f>IFERROR(SUM(Y498:Y499),"0")</f>
        <v>207</v>
      </c>
      <c r="Z501" s="37"/>
      <c r="AA501" s="578"/>
      <c r="AB501" s="578"/>
      <c r="AC501" s="578"/>
    </row>
    <row r="502" spans="1:68" ht="14.25" hidden="1" customHeight="1" x14ac:dyDescent="0.25">
      <c r="A502" s="582" t="s">
        <v>169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571"/>
      <c r="AB502" s="571"/>
      <c r="AC502" s="571"/>
    </row>
    <row r="503" spans="1:68" ht="27" hidden="1" customHeight="1" x14ac:dyDescent="0.25">
      <c r="A503" s="54" t="s">
        <v>769</v>
      </c>
      <c r="B503" s="54" t="s">
        <v>770</v>
      </c>
      <c r="C503" s="31">
        <v>4301060485</v>
      </c>
      <c r="D503" s="587">
        <v>4640242180120</v>
      </c>
      <c r="E503" s="588"/>
      <c r="F503" s="574">
        <v>1.3</v>
      </c>
      <c r="G503" s="32">
        <v>6</v>
      </c>
      <c r="H503" s="574">
        <v>7.8</v>
      </c>
      <c r="I503" s="574">
        <v>8.2349999999999994</v>
      </c>
      <c r="J503" s="32">
        <v>64</v>
      </c>
      <c r="K503" s="32" t="s">
        <v>105</v>
      </c>
      <c r="L503" s="32"/>
      <c r="M503" s="33" t="s">
        <v>77</v>
      </c>
      <c r="N503" s="33"/>
      <c r="O503" s="32">
        <v>40</v>
      </c>
      <c r="P503" s="754" t="s">
        <v>771</v>
      </c>
      <c r="Q503" s="585"/>
      <c r="R503" s="585"/>
      <c r="S503" s="585"/>
      <c r="T503" s="586"/>
      <c r="U503" s="34"/>
      <c r="V503" s="34"/>
      <c r="W503" s="35" t="s">
        <v>69</v>
      </c>
      <c r="X503" s="575">
        <v>0</v>
      </c>
      <c r="Y503" s="57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772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769</v>
      </c>
      <c r="B504" s="54" t="s">
        <v>773</v>
      </c>
      <c r="C504" s="31">
        <v>4301060496</v>
      </c>
      <c r="D504" s="587">
        <v>4640242180120</v>
      </c>
      <c r="E504" s="588"/>
      <c r="F504" s="574">
        <v>1.5</v>
      </c>
      <c r="G504" s="32">
        <v>6</v>
      </c>
      <c r="H504" s="574">
        <v>9</v>
      </c>
      <c r="I504" s="574">
        <v>9.4350000000000005</v>
      </c>
      <c r="J504" s="32">
        <v>64</v>
      </c>
      <c r="K504" s="32" t="s">
        <v>105</v>
      </c>
      <c r="L504" s="32"/>
      <c r="M504" s="33" t="s">
        <v>92</v>
      </c>
      <c r="N504" s="33"/>
      <c r="O504" s="32">
        <v>40</v>
      </c>
      <c r="P504" s="753" t="s">
        <v>774</v>
      </c>
      <c r="Q504" s="585"/>
      <c r="R504" s="585"/>
      <c r="S504" s="585"/>
      <c r="T504" s="586"/>
      <c r="U504" s="34"/>
      <c r="V504" s="34"/>
      <c r="W504" s="35" t="s">
        <v>69</v>
      </c>
      <c r="X504" s="575">
        <v>0</v>
      </c>
      <c r="Y504" s="576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772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775</v>
      </c>
      <c r="B505" s="54" t="s">
        <v>776</v>
      </c>
      <c r="C505" s="31">
        <v>4301060486</v>
      </c>
      <c r="D505" s="587">
        <v>4640242180137</v>
      </c>
      <c r="E505" s="588"/>
      <c r="F505" s="574">
        <v>1.3</v>
      </c>
      <c r="G505" s="32">
        <v>6</v>
      </c>
      <c r="H505" s="574">
        <v>7.8</v>
      </c>
      <c r="I505" s="574">
        <v>8.2349999999999994</v>
      </c>
      <c r="J505" s="32">
        <v>64</v>
      </c>
      <c r="K505" s="32" t="s">
        <v>105</v>
      </c>
      <c r="L505" s="32"/>
      <c r="M505" s="33" t="s">
        <v>77</v>
      </c>
      <c r="N505" s="33"/>
      <c r="O505" s="32">
        <v>40</v>
      </c>
      <c r="P505" s="910" t="s">
        <v>777</v>
      </c>
      <c r="Q505" s="585"/>
      <c r="R505" s="585"/>
      <c r="S505" s="585"/>
      <c r="T505" s="586"/>
      <c r="U505" s="34"/>
      <c r="V505" s="34"/>
      <c r="W505" s="35" t="s">
        <v>69</v>
      </c>
      <c r="X505" s="575">
        <v>0</v>
      </c>
      <c r="Y505" s="576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778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775</v>
      </c>
      <c r="B506" s="54" t="s">
        <v>779</v>
      </c>
      <c r="C506" s="31">
        <v>4301060498</v>
      </c>
      <c r="D506" s="587">
        <v>4640242180137</v>
      </c>
      <c r="E506" s="588"/>
      <c r="F506" s="574">
        <v>1.5</v>
      </c>
      <c r="G506" s="32">
        <v>6</v>
      </c>
      <c r="H506" s="574">
        <v>9</v>
      </c>
      <c r="I506" s="574">
        <v>9.4350000000000005</v>
      </c>
      <c r="J506" s="32">
        <v>64</v>
      </c>
      <c r="K506" s="32" t="s">
        <v>105</v>
      </c>
      <c r="L506" s="32"/>
      <c r="M506" s="33" t="s">
        <v>92</v>
      </c>
      <c r="N506" s="33"/>
      <c r="O506" s="32">
        <v>40</v>
      </c>
      <c r="P506" s="801" t="s">
        <v>780</v>
      </c>
      <c r="Q506" s="585"/>
      <c r="R506" s="585"/>
      <c r="S506" s="585"/>
      <c r="T506" s="586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63" t="s">
        <v>778</v>
      </c>
      <c r="AG506" s="64"/>
      <c r="AJ506" s="68"/>
      <c r="AK506" s="68">
        <v>0</v>
      </c>
      <c r="BB506" s="56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71</v>
      </c>
      <c r="Q507" s="598"/>
      <c r="R507" s="598"/>
      <c r="S507" s="598"/>
      <c r="T507" s="598"/>
      <c r="U507" s="598"/>
      <c r="V507" s="599"/>
      <c r="W507" s="37" t="s">
        <v>72</v>
      </c>
      <c r="X507" s="577">
        <f>IFERROR(X503/H503,"0")+IFERROR(X504/H504,"0")+IFERROR(X505/H505,"0")+IFERROR(X506/H506,"0")</f>
        <v>0</v>
      </c>
      <c r="Y507" s="577">
        <f>IFERROR(Y503/H503,"0")+IFERROR(Y504/H504,"0")+IFERROR(Y505/H505,"0")+IFERROR(Y506/H506,"0")</f>
        <v>0</v>
      </c>
      <c r="Z507" s="577">
        <f>IFERROR(IF(Z503="",0,Z503),"0")+IFERROR(IF(Z504="",0,Z504),"0")+IFERROR(IF(Z505="",0,Z505),"0")+IFERROR(IF(Z506="",0,Z506),"0")</f>
        <v>0</v>
      </c>
      <c r="AA507" s="578"/>
      <c r="AB507" s="578"/>
      <c r="AC507" s="578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71</v>
      </c>
      <c r="Q508" s="598"/>
      <c r="R508" s="598"/>
      <c r="S508" s="598"/>
      <c r="T508" s="598"/>
      <c r="U508" s="598"/>
      <c r="V508" s="599"/>
      <c r="W508" s="37" t="s">
        <v>69</v>
      </c>
      <c r="X508" s="577">
        <f>IFERROR(SUM(X503:X506),"0")</f>
        <v>0</v>
      </c>
      <c r="Y508" s="577">
        <f>IFERROR(SUM(Y503:Y506),"0")</f>
        <v>0</v>
      </c>
      <c r="Z508" s="37"/>
      <c r="AA508" s="578"/>
      <c r="AB508" s="578"/>
      <c r="AC508" s="578"/>
    </row>
    <row r="509" spans="1:68" ht="16.5" hidden="1" customHeight="1" x14ac:dyDescent="0.25">
      <c r="A509" s="641" t="s">
        <v>781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570"/>
      <c r="AB509" s="570"/>
      <c r="AC509" s="570"/>
    </row>
    <row r="510" spans="1:68" ht="14.25" hidden="1" customHeight="1" x14ac:dyDescent="0.25">
      <c r="A510" s="582" t="s">
        <v>134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571"/>
      <c r="AB510" s="571"/>
      <c r="AC510" s="571"/>
    </row>
    <row r="511" spans="1:68" ht="27" hidden="1" customHeight="1" x14ac:dyDescent="0.25">
      <c r="A511" s="54" t="s">
        <v>782</v>
      </c>
      <c r="B511" s="54" t="s">
        <v>783</v>
      </c>
      <c r="C511" s="31">
        <v>4301020314</v>
      </c>
      <c r="D511" s="587">
        <v>4640242180090</v>
      </c>
      <c r="E511" s="588"/>
      <c r="F511" s="574">
        <v>1.5</v>
      </c>
      <c r="G511" s="32">
        <v>8</v>
      </c>
      <c r="H511" s="574">
        <v>12</v>
      </c>
      <c r="I511" s="574">
        <v>12.435</v>
      </c>
      <c r="J511" s="32">
        <v>64</v>
      </c>
      <c r="K511" s="32" t="s">
        <v>105</v>
      </c>
      <c r="L511" s="32"/>
      <c r="M511" s="33" t="s">
        <v>106</v>
      </c>
      <c r="N511" s="33"/>
      <c r="O511" s="32">
        <v>50</v>
      </c>
      <c r="P511" s="752" t="s">
        <v>784</v>
      </c>
      <c r="Q511" s="585"/>
      <c r="R511" s="585"/>
      <c r="S511" s="585"/>
      <c r="T511" s="586"/>
      <c r="U511" s="34"/>
      <c r="V511" s="34"/>
      <c r="W511" s="35" t="s">
        <v>69</v>
      </c>
      <c r="X511" s="575">
        <v>0</v>
      </c>
      <c r="Y511" s="576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65" t="s">
        <v>785</v>
      </c>
      <c r="AG511" s="64"/>
      <c r="AJ511" s="68"/>
      <c r="AK511" s="68">
        <v>0</v>
      </c>
      <c r="BB511" s="56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71</v>
      </c>
      <c r="Q512" s="598"/>
      <c r="R512" s="598"/>
      <c r="S512" s="598"/>
      <c r="T512" s="598"/>
      <c r="U512" s="598"/>
      <c r="V512" s="599"/>
      <c r="W512" s="37" t="s">
        <v>72</v>
      </c>
      <c r="X512" s="577">
        <f>IFERROR(X511/H511,"0")</f>
        <v>0</v>
      </c>
      <c r="Y512" s="577">
        <f>IFERROR(Y511/H511,"0")</f>
        <v>0</v>
      </c>
      <c r="Z512" s="577">
        <f>IFERROR(IF(Z511="",0,Z511),"0")</f>
        <v>0</v>
      </c>
      <c r="AA512" s="578"/>
      <c r="AB512" s="578"/>
      <c r="AC512" s="578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71</v>
      </c>
      <c r="Q513" s="598"/>
      <c r="R513" s="598"/>
      <c r="S513" s="598"/>
      <c r="T513" s="598"/>
      <c r="U513" s="598"/>
      <c r="V513" s="599"/>
      <c r="W513" s="37" t="s">
        <v>69</v>
      </c>
      <c r="X513" s="577">
        <f>IFERROR(SUM(X511:X511),"0")</f>
        <v>0</v>
      </c>
      <c r="Y513" s="577">
        <f>IFERROR(SUM(Y511:Y511),"0")</f>
        <v>0</v>
      </c>
      <c r="Z513" s="37"/>
      <c r="AA513" s="578"/>
      <c r="AB513" s="578"/>
      <c r="AC513" s="578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786</v>
      </c>
      <c r="Q514" s="580"/>
      <c r="R514" s="580"/>
      <c r="S514" s="580"/>
      <c r="T514" s="580"/>
      <c r="U514" s="580"/>
      <c r="V514" s="581"/>
      <c r="W514" s="37" t="s">
        <v>69</v>
      </c>
      <c r="X514" s="577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17660</v>
      </c>
      <c r="Y514" s="577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17744.64</v>
      </c>
      <c r="Z514" s="37"/>
      <c r="AA514" s="578"/>
      <c r="AB514" s="578"/>
      <c r="AC514" s="578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787</v>
      </c>
      <c r="Q515" s="580"/>
      <c r="R515" s="580"/>
      <c r="S515" s="580"/>
      <c r="T515" s="580"/>
      <c r="U515" s="580"/>
      <c r="V515" s="581"/>
      <c r="W515" s="37" t="s">
        <v>69</v>
      </c>
      <c r="X515" s="577">
        <f>IFERROR(SUM(BM22:BM511),"0")</f>
        <v>18647.067000129497</v>
      </c>
      <c r="Y515" s="577">
        <f>IFERROR(SUM(BN22:BN511),"0")</f>
        <v>18736.388999999996</v>
      </c>
      <c r="Z515" s="37"/>
      <c r="AA515" s="578"/>
      <c r="AB515" s="578"/>
      <c r="AC515" s="578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788</v>
      </c>
      <c r="Q516" s="580"/>
      <c r="R516" s="580"/>
      <c r="S516" s="580"/>
      <c r="T516" s="580"/>
      <c r="U516" s="580"/>
      <c r="V516" s="581"/>
      <c r="W516" s="37" t="s">
        <v>789</v>
      </c>
      <c r="X516" s="38">
        <f>ROUNDUP(SUM(BO22:BO511),0)</f>
        <v>30</v>
      </c>
      <c r="Y516" s="38">
        <f>ROUNDUP(SUM(BP22:BP511),0)</f>
        <v>30</v>
      </c>
      <c r="Z516" s="37"/>
      <c r="AA516" s="578"/>
      <c r="AB516" s="578"/>
      <c r="AC516" s="578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790</v>
      </c>
      <c r="Q517" s="580"/>
      <c r="R517" s="580"/>
      <c r="S517" s="580"/>
      <c r="T517" s="580"/>
      <c r="U517" s="580"/>
      <c r="V517" s="581"/>
      <c r="W517" s="37" t="s">
        <v>69</v>
      </c>
      <c r="X517" s="577">
        <f>GrossWeightTotal+PalletQtyTotal*25</f>
        <v>19397.067000129497</v>
      </c>
      <c r="Y517" s="577">
        <f>GrossWeightTotalR+PalletQtyTotalR*25</f>
        <v>19486.388999999996</v>
      </c>
      <c r="Z517" s="37"/>
      <c r="AA517" s="578"/>
      <c r="AB517" s="578"/>
      <c r="AC517" s="578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791</v>
      </c>
      <c r="Q518" s="580"/>
      <c r="R518" s="580"/>
      <c r="S518" s="580"/>
      <c r="T518" s="580"/>
      <c r="U518" s="580"/>
      <c r="V518" s="581"/>
      <c r="W518" s="37" t="s">
        <v>789</v>
      </c>
      <c r="X518" s="577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2660.2639644306314</v>
      </c>
      <c r="Y518" s="577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2672</v>
      </c>
      <c r="Z518" s="37"/>
      <c r="AA518" s="578"/>
      <c r="AB518" s="578"/>
      <c r="AC518" s="578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792</v>
      </c>
      <c r="Q519" s="580"/>
      <c r="R519" s="580"/>
      <c r="S519" s="580"/>
      <c r="T519" s="580"/>
      <c r="U519" s="580"/>
      <c r="V519" s="581"/>
      <c r="W519" s="39" t="s">
        <v>793</v>
      </c>
      <c r="X519" s="37"/>
      <c r="Y519" s="37"/>
      <c r="Z519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35.043849999999999</v>
      </c>
      <c r="AA519" s="578"/>
      <c r="AB519" s="578"/>
      <c r="AC519" s="578"/>
    </row>
    <row r="520" spans="1:32" ht="13.5" customHeight="1" thickBot="1" x14ac:dyDescent="0.25"/>
    <row r="521" spans="1:32" ht="27" customHeight="1" thickTop="1" thickBot="1" x14ac:dyDescent="0.25">
      <c r="A521" s="40" t="s">
        <v>794</v>
      </c>
      <c r="B521" s="572" t="s">
        <v>62</v>
      </c>
      <c r="C521" s="636" t="s">
        <v>100</v>
      </c>
      <c r="D521" s="732"/>
      <c r="E521" s="732"/>
      <c r="F521" s="732"/>
      <c r="G521" s="732"/>
      <c r="H521" s="733"/>
      <c r="I521" s="636" t="s">
        <v>258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550</v>
      </c>
      <c r="U521" s="733"/>
      <c r="V521" s="636" t="s">
        <v>607</v>
      </c>
      <c r="W521" s="732"/>
      <c r="X521" s="732"/>
      <c r="Y521" s="733"/>
      <c r="Z521" s="572" t="s">
        <v>666</v>
      </c>
      <c r="AA521" s="636" t="s">
        <v>729</v>
      </c>
      <c r="AB521" s="733"/>
      <c r="AC521" s="52"/>
      <c r="AF521" s="573"/>
    </row>
    <row r="522" spans="1:32" ht="14.25" customHeight="1" thickTop="1" x14ac:dyDescent="0.2">
      <c r="A522" s="865" t="s">
        <v>795</v>
      </c>
      <c r="B522" s="636" t="s">
        <v>62</v>
      </c>
      <c r="C522" s="636" t="s">
        <v>101</v>
      </c>
      <c r="D522" s="636" t="s">
        <v>116</v>
      </c>
      <c r="E522" s="636" t="s">
        <v>176</v>
      </c>
      <c r="F522" s="636" t="s">
        <v>199</v>
      </c>
      <c r="G522" s="636" t="s">
        <v>234</v>
      </c>
      <c r="H522" s="636" t="s">
        <v>100</v>
      </c>
      <c r="I522" s="636" t="s">
        <v>259</v>
      </c>
      <c r="J522" s="636" t="s">
        <v>299</v>
      </c>
      <c r="K522" s="636" t="s">
        <v>360</v>
      </c>
      <c r="L522" s="636" t="s">
        <v>403</v>
      </c>
      <c r="M522" s="636" t="s">
        <v>419</v>
      </c>
      <c r="N522" s="573"/>
      <c r="O522" s="636" t="s">
        <v>432</v>
      </c>
      <c r="P522" s="636" t="s">
        <v>442</v>
      </c>
      <c r="Q522" s="636" t="s">
        <v>449</v>
      </c>
      <c r="R522" s="636" t="s">
        <v>454</v>
      </c>
      <c r="S522" s="636" t="s">
        <v>540</v>
      </c>
      <c r="T522" s="636" t="s">
        <v>551</v>
      </c>
      <c r="U522" s="636" t="s">
        <v>585</v>
      </c>
      <c r="V522" s="636" t="s">
        <v>608</v>
      </c>
      <c r="W522" s="636" t="s">
        <v>640</v>
      </c>
      <c r="X522" s="636" t="s">
        <v>658</v>
      </c>
      <c r="Y522" s="636" t="s">
        <v>662</v>
      </c>
      <c r="Z522" s="636" t="s">
        <v>666</v>
      </c>
      <c r="AA522" s="636" t="s">
        <v>729</v>
      </c>
      <c r="AB522" s="636" t="s">
        <v>781</v>
      </c>
      <c r="AC522" s="52"/>
      <c r="AF522" s="573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573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52"/>
      <c r="AF523" s="573"/>
    </row>
    <row r="524" spans="1:32" ht="18" customHeight="1" thickTop="1" thickBot="1" x14ac:dyDescent="0.25">
      <c r="A524" s="40" t="s">
        <v>796</v>
      </c>
      <c r="B524" s="46">
        <f>IFERROR(Y22*1,"0")+IFERROR(Y26*1,"0")+IFERROR(Y27*1,"0")+IFERROR(Y28*1,"0")+IFERROR(Y29*1,"0")+IFERROR(Y30*1,"0")+IFERROR(Y31*1,"0")+IFERROR(Y35*1,"0")</f>
        <v>0</v>
      </c>
      <c r="C524" s="46">
        <f>IFERROR(Y41*1,"0")+IFERROR(Y42*1,"0")+IFERROR(Y43*1,"0")+IFERROR(Y47*1,"0")</f>
        <v>108</v>
      </c>
      <c r="D524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108</v>
      </c>
      <c r="E524" s="46">
        <f>IFERROR(Y89*1,"0")+IFERROR(Y90*1,"0")+IFERROR(Y91*1,"0")+IFERROR(Y95*1,"0")+IFERROR(Y96*1,"0")+IFERROR(Y97*1,"0")+IFERROR(Y98*1,"0")+IFERROR(Y99*1,"0")+IFERROR(Y100*1,"0")</f>
        <v>1698.3000000000002</v>
      </c>
      <c r="F524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2195.1000000000004</v>
      </c>
      <c r="G524" s="46">
        <f>IFERROR(Y132*1,"0")+IFERROR(Y133*1,"0")+IFERROR(Y137*1,"0")+IFERROR(Y138*1,"0")+IFERROR(Y142*1,"0")+IFERROR(Y143*1,"0")</f>
        <v>0</v>
      </c>
      <c r="H524" s="46">
        <f>IFERROR(Y148*1,"0")+IFERROR(Y152*1,"0")+IFERROR(Y153*1,"0")+IFERROR(Y154*1,"0")</f>
        <v>0</v>
      </c>
      <c r="I524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242.39999999999998</v>
      </c>
      <c r="K524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46">
        <f>IFERROR(Y256*1,"0")+IFERROR(Y257*1,"0")+IFERROR(Y258*1,"0")+IFERROR(Y259*1,"0")+IFERROR(Y260*1,"0")</f>
        <v>0</v>
      </c>
      <c r="M524" s="46">
        <f>IFERROR(Y265*1,"0")+IFERROR(Y266*1,"0")+IFERROR(Y267*1,"0")+IFERROR(Y268*1,"0")</f>
        <v>0</v>
      </c>
      <c r="N524" s="573"/>
      <c r="O524" s="46">
        <f>IFERROR(Y273*1,"0")+IFERROR(Y274*1,"0")+IFERROR(Y275*1,"0")</f>
        <v>0</v>
      </c>
      <c r="P524" s="46">
        <f>IFERROR(Y280*1,"0")+IFERROR(Y284*1,"0")</f>
        <v>0</v>
      </c>
      <c r="Q524" s="46">
        <f>IFERROR(Y289*1,"0")</f>
        <v>0</v>
      </c>
      <c r="R524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257.39999999999998</v>
      </c>
      <c r="S524" s="46">
        <f>IFERROR(Y342*1,"0")+IFERROR(Y343*1,"0")+IFERROR(Y344*1,"0")</f>
        <v>210</v>
      </c>
      <c r="T524" s="46">
        <f>IFERROR(Y350*1,"0")+IFERROR(Y351*1,"0")+IFERROR(Y352*1,"0")+IFERROR(Y353*1,"0")+IFERROR(Y354*1,"0")+IFERROR(Y355*1,"0")+IFERROR(Y356*1,"0")+IFERROR(Y360*1,"0")+IFERROR(Y361*1,"0")+IFERROR(Y365*1,"0")+IFERROR(Y366*1,"0")+IFERROR(Y370*1,"0")</f>
        <v>5505</v>
      </c>
      <c r="U524" s="46">
        <f>IFERROR(Y375*1,"0")+IFERROR(Y376*1,"0")+IFERROR(Y377*1,"0")+IFERROR(Y378*1,"0")+IFERROR(Y382*1,"0")+IFERROR(Y386*1,"0")+IFERROR(Y387*1,"0")+IFERROR(Y391*1,"0")</f>
        <v>1840.8</v>
      </c>
      <c r="V524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46">
        <f>IFERROR(Y416*1,"0")+IFERROR(Y417*1,"0")+IFERROR(Y421*1,"0")+IFERROR(Y422*1,"0")+IFERROR(Y423*1,"0")+IFERROR(Y424*1,"0")</f>
        <v>0</v>
      </c>
      <c r="X524" s="46">
        <f>IFERROR(Y429*1,"0")</f>
        <v>0</v>
      </c>
      <c r="Y524" s="46">
        <f>IFERROR(Y434*1,"0")</f>
        <v>0</v>
      </c>
      <c r="Z524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5216.6400000000003</v>
      </c>
      <c r="AA524" s="46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363</v>
      </c>
      <c r="AB524" s="46">
        <f>IFERROR(Y511*1,"0")</f>
        <v>0</v>
      </c>
      <c r="AC524" s="52"/>
      <c r="AF524" s="573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435,00"/>
        <filter val="1 600,00"/>
        <filter val="1 800,00"/>
        <filter val="1 840,00"/>
        <filter val="100,00"/>
        <filter val="12,50"/>
        <filter val="12,82"/>
        <filter val="150,00"/>
        <filter val="17 660,00"/>
        <filter val="170,45"/>
        <filter val="18 647,07"/>
        <filter val="19 397,07"/>
        <filter val="19,23"/>
        <filter val="2 660,26"/>
        <filter val="2 700,00"/>
        <filter val="200,00"/>
        <filter val="210,00"/>
        <filter val="216,67"/>
        <filter val="22,22"/>
        <filter val="240,00"/>
        <filter val="259,88"/>
        <filter val="30"/>
        <filter val="303,03"/>
        <filter val="306,67"/>
        <filter val="350,00"/>
        <filter val="4 600,00"/>
        <filter val="40,00"/>
        <filter val="400,00"/>
        <filter val="408,02"/>
        <filter val="500,00"/>
        <filter val="511,36"/>
        <filter val="585,00"/>
        <filter val="60,00"/>
        <filter val="69,44"/>
        <filter val="700,00"/>
        <filter val="750,00"/>
        <filter val="9,26"/>
        <filter val="900,00"/>
        <filter val="935,00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799</v>
      </c>
      <c r="C6" s="47" t="s">
        <v>800</v>
      </c>
      <c r="D6" s="47" t="s">
        <v>801</v>
      </c>
      <c r="E6" s="47"/>
    </row>
    <row r="7" spans="2:8" x14ac:dyDescent="0.2">
      <c r="B7" s="47" t="s">
        <v>802</v>
      </c>
      <c r="C7" s="47" t="s">
        <v>803</v>
      </c>
      <c r="D7" s="47" t="s">
        <v>804</v>
      </c>
      <c r="E7" s="47"/>
    </row>
    <row r="8" spans="2:8" x14ac:dyDescent="0.2">
      <c r="B8" s="47" t="s">
        <v>805</v>
      </c>
      <c r="C8" s="47" t="s">
        <v>806</v>
      </c>
      <c r="D8" s="47" t="s">
        <v>807</v>
      </c>
      <c r="E8" s="47"/>
    </row>
    <row r="9" spans="2:8" x14ac:dyDescent="0.2">
      <c r="B9" s="47" t="s">
        <v>14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1" spans="2:8" x14ac:dyDescent="0.2">
      <c r="B11" s="47" t="s">
        <v>813</v>
      </c>
      <c r="C11" s="47" t="s">
        <v>814</v>
      </c>
      <c r="D11" s="47" t="s">
        <v>815</v>
      </c>
      <c r="E11" s="47"/>
    </row>
    <row r="13" spans="2:8" x14ac:dyDescent="0.2">
      <c r="B13" s="47" t="s">
        <v>816</v>
      </c>
      <c r="C13" s="47" t="s">
        <v>800</v>
      </c>
      <c r="D13" s="47"/>
      <c r="E13" s="47"/>
    </row>
    <row r="15" spans="2:8" x14ac:dyDescent="0.2">
      <c r="B15" s="47" t="s">
        <v>817</v>
      </c>
      <c r="C15" s="47" t="s">
        <v>803</v>
      </c>
      <c r="D15" s="47"/>
      <c r="E15" s="47"/>
    </row>
    <row r="17" spans="2:5" x14ac:dyDescent="0.2">
      <c r="B17" s="47" t="s">
        <v>818</v>
      </c>
      <c r="C17" s="47" t="s">
        <v>806</v>
      </c>
      <c r="D17" s="47"/>
      <c r="E17" s="47"/>
    </row>
    <row r="19" spans="2:5" x14ac:dyDescent="0.2">
      <c r="B19" s="47" t="s">
        <v>819</v>
      </c>
      <c r="C19" s="47" t="s">
        <v>808</v>
      </c>
      <c r="D19" s="47"/>
      <c r="E19" s="47"/>
    </row>
    <row r="21" spans="2:5" x14ac:dyDescent="0.2">
      <c r="B21" s="47" t="s">
        <v>820</v>
      </c>
      <c r="C21" s="47" t="s">
        <v>811</v>
      </c>
      <c r="D21" s="47"/>
      <c r="E21" s="47"/>
    </row>
    <row r="23" spans="2:5" x14ac:dyDescent="0.2">
      <c r="B23" s="47" t="s">
        <v>821</v>
      </c>
      <c r="C23" s="47" t="s">
        <v>814</v>
      </c>
      <c r="D23" s="47"/>
      <c r="E23" s="47"/>
    </row>
    <row r="25" spans="2:5" x14ac:dyDescent="0.2">
      <c r="B25" s="47" t="s">
        <v>822</v>
      </c>
      <c r="C25" s="47"/>
      <c r="D25" s="47"/>
      <c r="E25" s="47"/>
    </row>
    <row r="26" spans="2:5" x14ac:dyDescent="0.2">
      <c r="B26" s="47" t="s">
        <v>823</v>
      </c>
      <c r="C26" s="47"/>
      <c r="D26" s="47"/>
      <c r="E26" s="47"/>
    </row>
    <row r="27" spans="2:5" x14ac:dyDescent="0.2">
      <c r="B27" s="47" t="s">
        <v>824</v>
      </c>
      <c r="C27" s="47"/>
      <c r="D27" s="47"/>
      <c r="E27" s="47"/>
    </row>
    <row r="28" spans="2:5" x14ac:dyDescent="0.2">
      <c r="B28" s="47" t="s">
        <v>825</v>
      </c>
      <c r="C28" s="47"/>
      <c r="D28" s="47"/>
      <c r="E28" s="47"/>
    </row>
    <row r="29" spans="2:5" x14ac:dyDescent="0.2">
      <c r="B29" s="47" t="s">
        <v>826</v>
      </c>
      <c r="C29" s="47"/>
      <c r="D29" s="47"/>
      <c r="E29" s="47"/>
    </row>
    <row r="30" spans="2:5" x14ac:dyDescent="0.2">
      <c r="B30" s="47" t="s">
        <v>827</v>
      </c>
      <c r="C30" s="47"/>
      <c r="D30" s="47"/>
      <c r="E30" s="47"/>
    </row>
    <row r="31" spans="2:5" x14ac:dyDescent="0.2">
      <c r="B31" s="47" t="s">
        <v>828</v>
      </c>
      <c r="C31" s="47"/>
      <c r="D31" s="47"/>
      <c r="E31" s="47"/>
    </row>
    <row r="32" spans="2:5" x14ac:dyDescent="0.2">
      <c r="B32" s="47" t="s">
        <v>829</v>
      </c>
      <c r="C32" s="47"/>
      <c r="D32" s="47"/>
      <c r="E32" s="47"/>
    </row>
    <row r="33" spans="2:5" x14ac:dyDescent="0.2">
      <c r="B33" s="47" t="s">
        <v>830</v>
      </c>
      <c r="C33" s="47"/>
      <c r="D33" s="47"/>
      <c r="E33" s="47"/>
    </row>
    <row r="34" spans="2:5" x14ac:dyDescent="0.2">
      <c r="B34" s="47" t="s">
        <v>831</v>
      </c>
      <c r="C34" s="47"/>
      <c r="D34" s="47"/>
      <c r="E34" s="47"/>
    </row>
    <row r="35" spans="2:5" x14ac:dyDescent="0.2">
      <c r="B35" s="47" t="s">
        <v>832</v>
      </c>
      <c r="C35" s="47"/>
      <c r="D35" s="47"/>
      <c r="E35" s="47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2025-06-17T12:05:29Z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