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359FA79-C421-4EB5-BEA1-A9EC24BA2C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8" i="1" l="1"/>
  <c r="X497" i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N363" i="1"/>
  <c r="BM363" i="1"/>
  <c r="Z363" i="1"/>
  <c r="Z364" i="1" s="1"/>
  <c r="Y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Y318" i="1" s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Y294" i="1" s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4" i="1"/>
  <c r="Y70" i="1"/>
  <c r="Y78" i="1"/>
  <c r="Y84" i="1"/>
  <c r="E508" i="1"/>
  <c r="Y90" i="1"/>
  <c r="BP87" i="1"/>
  <c r="BN87" i="1"/>
  <c r="Z87" i="1"/>
  <c r="BP96" i="1"/>
  <c r="BN96" i="1"/>
  <c r="Z96" i="1"/>
  <c r="Y98" i="1"/>
  <c r="F50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8" i="1"/>
  <c r="Y145" i="1"/>
  <c r="BP143" i="1"/>
  <c r="BN143" i="1"/>
  <c r="Z143" i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Y213" i="1"/>
  <c r="BP205" i="1"/>
  <c r="BN205" i="1"/>
  <c r="Z205" i="1"/>
  <c r="Z213" i="1" s="1"/>
  <c r="BP209" i="1"/>
  <c r="BN209" i="1"/>
  <c r="Z209" i="1"/>
  <c r="H9" i="1"/>
  <c r="B508" i="1"/>
  <c r="X499" i="1"/>
  <c r="X500" i="1"/>
  <c r="X502" i="1"/>
  <c r="Y24" i="1"/>
  <c r="Z27" i="1"/>
  <c r="Z32" i="1" s="1"/>
  <c r="BN27" i="1"/>
  <c r="Y499" i="1" s="1"/>
  <c r="Z29" i="1"/>
  <c r="BN29" i="1"/>
  <c r="Z31" i="1"/>
  <c r="BN31" i="1"/>
  <c r="Z35" i="1"/>
  <c r="Z36" i="1" s="1"/>
  <c r="BN35" i="1"/>
  <c r="BP35" i="1"/>
  <c r="Y500" i="1" s="1"/>
  <c r="Z41" i="1"/>
  <c r="Z44" i="1" s="1"/>
  <c r="BN41" i="1"/>
  <c r="BP41" i="1"/>
  <c r="Z43" i="1"/>
  <c r="BN43" i="1"/>
  <c r="Y44" i="1"/>
  <c r="Y502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Z74" i="1"/>
  <c r="Z78" i="1" s="1"/>
  <c r="BN74" i="1"/>
  <c r="Z76" i="1"/>
  <c r="BN76" i="1"/>
  <c r="Z82" i="1"/>
  <c r="Z83" i="1" s="1"/>
  <c r="BN82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G508" i="1"/>
  <c r="Y129" i="1"/>
  <c r="Y214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8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BP224" i="1"/>
  <c r="BN224" i="1"/>
  <c r="Z224" i="1"/>
  <c r="BP229" i="1"/>
  <c r="BN229" i="1"/>
  <c r="Z229" i="1"/>
  <c r="Z255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Z294" i="1" s="1"/>
  <c r="BP292" i="1"/>
  <c r="BN292" i="1"/>
  <c r="Z292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Z338" i="1" s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Z371" i="1" s="1"/>
  <c r="BP390" i="1"/>
  <c r="BN390" i="1"/>
  <c r="Z390" i="1"/>
  <c r="Z398" i="1" s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1" i="1" s="1"/>
  <c r="BP468" i="1"/>
  <c r="BN468" i="1"/>
  <c r="Z468" i="1"/>
  <c r="Z471" i="1" s="1"/>
  <c r="Y472" i="1"/>
  <c r="BP475" i="1"/>
  <c r="BN475" i="1"/>
  <c r="Z475" i="1"/>
  <c r="AA508" i="1"/>
  <c r="V508" i="1"/>
  <c r="Y399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501" i="1" l="1"/>
  <c r="Z350" i="1"/>
  <c r="Z331" i="1"/>
  <c r="Z325" i="1"/>
  <c r="Z58" i="1"/>
  <c r="Z503" i="1" s="1"/>
  <c r="X501" i="1"/>
  <c r="Z169" i="1"/>
  <c r="Z145" i="1"/>
  <c r="Z105" i="1"/>
  <c r="Z456" i="1"/>
  <c r="Z270" i="1"/>
  <c r="Z231" i="1"/>
  <c r="Y498" i="1"/>
  <c r="Z201" i="1"/>
  <c r="Z175" i="1"/>
  <c r="Z90" i="1"/>
</calcChain>
</file>

<file path=xl/sharedStrings.xml><?xml version="1.0" encoding="utf-8"?>
<sst xmlns="http://schemas.openxmlformats.org/spreadsheetml/2006/main" count="2179" uniqueCount="793">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</sst>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18" t="s">
        <v>0</v>
      </c>
      <c r="E1" s="575"/>
      <c r="F1" s="575"/>
      <c r="G1" s="12" t="s">
        <v>1</v>
      </c>
      <c r="H1" s="618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1" t="s">
        <v>8</v>
      </c>
      <c r="B5" s="600"/>
      <c r="C5" s="601"/>
      <c r="D5" s="626"/>
      <c r="E5" s="627"/>
      <c r="F5" s="832" t="s">
        <v>9</v>
      </c>
      <c r="G5" s="601"/>
      <c r="H5" s="626"/>
      <c r="I5" s="777"/>
      <c r="J5" s="777"/>
      <c r="K5" s="777"/>
      <c r="L5" s="777"/>
      <c r="M5" s="627"/>
      <c r="N5" s="58"/>
      <c r="P5" s="24" t="s">
        <v>10</v>
      </c>
      <c r="Q5" s="846">
        <v>45932</v>
      </c>
      <c r="R5" s="660"/>
      <c r="T5" s="704" t="s">
        <v>11</v>
      </c>
      <c r="U5" s="705"/>
      <c r="V5" s="707" t="s">
        <v>12</v>
      </c>
      <c r="W5" s="660"/>
      <c r="AB5" s="51"/>
      <c r="AC5" s="51"/>
      <c r="AD5" s="51"/>
      <c r="AE5" s="51"/>
    </row>
    <row r="6" spans="1:32" s="537" customFormat="1" ht="24" customHeight="1" x14ac:dyDescent="0.2">
      <c r="A6" s="661" t="s">
        <v>13</v>
      </c>
      <c r="B6" s="600"/>
      <c r="C6" s="60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0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3" t="s">
        <v>16</v>
      </c>
      <c r="U6" s="705"/>
      <c r="V6" s="764" t="s">
        <v>17</v>
      </c>
      <c r="W6" s="59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5"/>
      <c r="U7" s="705"/>
      <c r="V7" s="765"/>
      <c r="W7" s="766"/>
      <c r="AB7" s="51"/>
      <c r="AC7" s="51"/>
      <c r="AD7" s="51"/>
      <c r="AE7" s="51"/>
    </row>
    <row r="8" spans="1:32" s="537" customFormat="1" ht="25.5" customHeight="1" x14ac:dyDescent="0.2">
      <c r="A8" s="868" t="s">
        <v>18</v>
      </c>
      <c r="B8" s="564"/>
      <c r="C8" s="565"/>
      <c r="D8" s="612"/>
      <c r="E8" s="613"/>
      <c r="F8" s="613"/>
      <c r="G8" s="613"/>
      <c r="H8" s="613"/>
      <c r="I8" s="613"/>
      <c r="J8" s="613"/>
      <c r="K8" s="613"/>
      <c r="L8" s="613"/>
      <c r="M8" s="614"/>
      <c r="N8" s="61"/>
      <c r="P8" s="24" t="s">
        <v>19</v>
      </c>
      <c r="Q8" s="667">
        <v>0.41666666666666669</v>
      </c>
      <c r="R8" s="607"/>
      <c r="T8" s="555"/>
      <c r="U8" s="705"/>
      <c r="V8" s="765"/>
      <c r="W8" s="766"/>
      <c r="AB8" s="51"/>
      <c r="AC8" s="51"/>
      <c r="AD8" s="51"/>
      <c r="AE8" s="51"/>
    </row>
    <row r="9" spans="1:32" s="53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77"/>
      <c r="E9" s="562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1" t="str">
        <f>IF(AND($A$9="Тип доверенности/получателя при получении в адресе перегруза:",$D$9="Разовая доверенность"),"Введите ФИО","")</f>
        <v/>
      </c>
      <c r="I9" s="562"/>
      <c r="J9" s="5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2"/>
      <c r="L9" s="562"/>
      <c r="M9" s="562"/>
      <c r="N9" s="535"/>
      <c r="P9" s="26" t="s">
        <v>20</v>
      </c>
      <c r="Q9" s="656"/>
      <c r="R9" s="657"/>
      <c r="T9" s="555"/>
      <c r="U9" s="705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77"/>
      <c r="E10" s="562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9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4"/>
      <c r="R10" s="715"/>
      <c r="U10" s="24" t="s">
        <v>22</v>
      </c>
      <c r="V10" s="591" t="s">
        <v>23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660"/>
      <c r="U11" s="24" t="s">
        <v>26</v>
      </c>
      <c r="V11" s="801" t="s">
        <v>27</v>
      </c>
      <c r="W11" s="65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7" t="s">
        <v>28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1"/>
      <c r="N12" s="62"/>
      <c r="P12" s="24" t="s">
        <v>29</v>
      </c>
      <c r="Q12" s="667"/>
      <c r="R12" s="607"/>
      <c r="S12" s="23"/>
      <c r="U12" s="24"/>
      <c r="V12" s="575"/>
      <c r="W12" s="555"/>
      <c r="AB12" s="51"/>
      <c r="AC12" s="51"/>
      <c r="AD12" s="51"/>
      <c r="AE12" s="51"/>
    </row>
    <row r="13" spans="1:32" s="537" customFormat="1" ht="23.25" customHeight="1" x14ac:dyDescent="0.2">
      <c r="A13" s="697" t="s">
        <v>30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1"/>
      <c r="N13" s="62"/>
      <c r="O13" s="26"/>
      <c r="P13" s="26" t="s">
        <v>31</v>
      </c>
      <c r="Q13" s="801"/>
      <c r="R13" s="6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7" t="s">
        <v>32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1"/>
      <c r="N15" s="63"/>
      <c r="P15" s="689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5" t="s">
        <v>35</v>
      </c>
      <c r="B17" s="585" t="s">
        <v>36</v>
      </c>
      <c r="C17" s="673" t="s">
        <v>37</v>
      </c>
      <c r="D17" s="585" t="s">
        <v>38</v>
      </c>
      <c r="E17" s="644"/>
      <c r="F17" s="585" t="s">
        <v>39</v>
      </c>
      <c r="G17" s="585" t="s">
        <v>40</v>
      </c>
      <c r="H17" s="585" t="s">
        <v>41</v>
      </c>
      <c r="I17" s="585" t="s">
        <v>42</v>
      </c>
      <c r="J17" s="585" t="s">
        <v>43</v>
      </c>
      <c r="K17" s="585" t="s">
        <v>44</v>
      </c>
      <c r="L17" s="585" t="s">
        <v>45</v>
      </c>
      <c r="M17" s="585" t="s">
        <v>46</v>
      </c>
      <c r="N17" s="585" t="s">
        <v>47</v>
      </c>
      <c r="O17" s="585" t="s">
        <v>48</v>
      </c>
      <c r="P17" s="585" t="s">
        <v>49</v>
      </c>
      <c r="Q17" s="643"/>
      <c r="R17" s="643"/>
      <c r="S17" s="643"/>
      <c r="T17" s="644"/>
      <c r="U17" s="865" t="s">
        <v>50</v>
      </c>
      <c r="V17" s="601"/>
      <c r="W17" s="585" t="s">
        <v>51</v>
      </c>
      <c r="X17" s="585" t="s">
        <v>52</v>
      </c>
      <c r="Y17" s="866" t="s">
        <v>53</v>
      </c>
      <c r="Z17" s="775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645"/>
      <c r="E18" s="647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645"/>
      <c r="Q18" s="646"/>
      <c r="R18" s="646"/>
      <c r="S18" s="646"/>
      <c r="T18" s="647"/>
      <c r="U18" s="67" t="s">
        <v>60</v>
      </c>
      <c r="V18" s="67" t="s">
        <v>61</v>
      </c>
      <c r="W18" s="586"/>
      <c r="X18" s="586"/>
      <c r="Y18" s="867"/>
      <c r="Z18" s="776"/>
      <c r="AA18" s="757"/>
      <c r="AB18" s="757"/>
      <c r="AC18" s="757"/>
      <c r="AD18" s="829"/>
      <c r="AE18" s="830"/>
      <c r="AF18" s="831"/>
      <c r="AG18" s="66"/>
      <c r="BD18" s="65"/>
    </row>
    <row r="19" spans="1:68" ht="27.75" customHeight="1" x14ac:dyDescent="0.2">
      <c r="A19" s="603" t="s">
        <v>62</v>
      </c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48"/>
      <c r="AB19" s="48"/>
      <c r="AC19" s="48"/>
    </row>
    <row r="20" spans="1:68" ht="16.5" customHeight="1" x14ac:dyDescent="0.25">
      <c r="A20" s="593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60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60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8">
        <v>4680115887350</v>
      </c>
      <c r="E26" s="559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8">
        <v>4680115885912</v>
      </c>
      <c r="E27" s="559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8">
        <v>4607091388237</v>
      </c>
      <c r="E28" s="559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8">
        <v>4680115886230</v>
      </c>
      <c r="E29" s="559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8">
        <v>4680115885905</v>
      </c>
      <c r="E30" s="559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8">
        <v>4607091388244</v>
      </c>
      <c r="E31" s="559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60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9"/>
      <c r="AB34" s="539"/>
      <c r="AC34" s="53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603" t="s">
        <v>101</v>
      </c>
      <c r="B38" s="604"/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48"/>
      <c r="AB38" s="48"/>
      <c r="AC38" s="48"/>
    </row>
    <row r="39" spans="1:68" ht="16.5" customHeight="1" x14ac:dyDescent="0.25">
      <c r="A39" s="593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8"/>
      <c r="AB39" s="538"/>
      <c r="AC39" s="538"/>
    </row>
    <row r="40" spans="1:68" ht="14.25" customHeight="1" x14ac:dyDescent="0.25">
      <c r="A40" s="560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20</v>
      </c>
      <c r="Y41" s="54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8">
        <v>4680115882539</v>
      </c>
      <c r="E43" s="559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5">
        <f>IFERROR(X41/H41,"0")+IFERROR(X42/H42,"0")+IFERROR(X43/H43,"0")</f>
        <v>1.8518518518518516</v>
      </c>
      <c r="Y44" s="545">
        <f>IFERROR(Y41/H41,"0")+IFERROR(Y42/H42,"0")+IFERROR(Y43/H43,"0")</f>
        <v>2</v>
      </c>
      <c r="Z44" s="545">
        <f>IFERROR(IF(Z41="",0,Z41),"0")+IFERROR(IF(Z42="",0,Z42),"0")+IFERROR(IF(Z43="",0,Z43),"0")</f>
        <v>3.7960000000000001E-2</v>
      </c>
      <c r="AA44" s="546"/>
      <c r="AB44" s="546"/>
      <c r="AC44" s="546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5">
        <f>IFERROR(SUM(X41:X43),"0")</f>
        <v>20</v>
      </c>
      <c r="Y45" s="545">
        <f>IFERROR(SUM(Y41:Y43),"0")</f>
        <v>21.6</v>
      </c>
      <c r="Z45" s="37"/>
      <c r="AA45" s="546"/>
      <c r="AB45" s="546"/>
      <c r="AC45" s="546"/>
    </row>
    <row r="46" spans="1:68" ht="14.25" customHeight="1" x14ac:dyDescent="0.25">
      <c r="A46" s="560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8">
        <v>4680115884915</v>
      </c>
      <c r="E47" s="559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93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8"/>
      <c r="AB50" s="538"/>
      <c r="AC50" s="538"/>
    </row>
    <row r="51" spans="1:68" ht="14.25" customHeight="1" x14ac:dyDescent="0.25">
      <c r="A51" s="560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8">
        <v>4680115885882</v>
      </c>
      <c r="E52" s="559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8">
        <v>4680115881426</v>
      </c>
      <c r="E53" s="559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8">
        <v>4680115880283</v>
      </c>
      <c r="E54" s="559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8">
        <v>4680115881525</v>
      </c>
      <c r="E55" s="559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8">
        <v>4680115885899</v>
      </c>
      <c r="E56" s="559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8">
        <v>4680115881419</v>
      </c>
      <c r="E57" s="559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13.5</v>
      </c>
      <c r="Y57" s="544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5">
        <f>IFERROR(X52/H52,"0")+IFERROR(X53/H53,"0")+IFERROR(X54/H54,"0")+IFERROR(X55/H55,"0")+IFERROR(X56/H56,"0")+IFERROR(X57/H57,"0")</f>
        <v>3</v>
      </c>
      <c r="Y58" s="545">
        <f>IFERROR(Y52/H52,"0")+IFERROR(Y53/H53,"0")+IFERROR(Y54/H54,"0")+IFERROR(Y55/H55,"0")+IFERROR(Y56/H56,"0")+IFERROR(Y57/H57,"0")</f>
        <v>3</v>
      </c>
      <c r="Z58" s="545">
        <f>IFERROR(IF(Z52="",0,Z52),"0")+IFERROR(IF(Z53="",0,Z53),"0")+IFERROR(IF(Z54="",0,Z54),"0")+IFERROR(IF(Z55="",0,Z55),"0")+IFERROR(IF(Z56="",0,Z56),"0")+IFERROR(IF(Z57="",0,Z57),"0")</f>
        <v>2.7060000000000001E-2</v>
      </c>
      <c r="AA58" s="546"/>
      <c r="AB58" s="546"/>
      <c r="AC58" s="546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5">
        <f>IFERROR(SUM(X52:X57),"0")</f>
        <v>13.5</v>
      </c>
      <c r="Y59" s="545">
        <f>IFERROR(SUM(Y52:Y57),"0")</f>
        <v>13.5</v>
      </c>
      <c r="Z59" s="37"/>
      <c r="AA59" s="546"/>
      <c r="AB59" s="546"/>
      <c r="AC59" s="546"/>
    </row>
    <row r="60" spans="1:68" ht="14.25" customHeight="1" x14ac:dyDescent="0.25">
      <c r="A60" s="560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8">
        <v>4680115881440</v>
      </c>
      <c r="E61" s="559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110</v>
      </c>
      <c r="Y61" s="544">
        <f>IFERROR(IF(X61="",0,CEILING((X61/$H61),1)*$H61),"")</f>
        <v>118.80000000000001</v>
      </c>
      <c r="Z61" s="36">
        <f>IFERROR(IF(Y61=0,"",ROUNDUP(Y61/H61,0)*0.01898),"")</f>
        <v>0.20877999999999999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114.43055555555554</v>
      </c>
      <c r="BN61" s="64">
        <f>IFERROR(Y61*I61/H61,"0")</f>
        <v>123.58499999999999</v>
      </c>
      <c r="BO61" s="64">
        <f>IFERROR(1/J61*(X61/H61),"0")</f>
        <v>0.15914351851851852</v>
      </c>
      <c r="BP61" s="64">
        <f>IFERROR(1/J61*(Y61/H61),"0")</f>
        <v>0.171875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8">
        <v>4680115885950</v>
      </c>
      <c r="E62" s="559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8">
        <v>4680115881433</v>
      </c>
      <c r="E63" s="559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5">
        <f>IFERROR(X61/H61,"0")+IFERROR(X62/H62,"0")+IFERROR(X63/H63,"0")</f>
        <v>10.185185185185185</v>
      </c>
      <c r="Y64" s="545">
        <f>IFERROR(Y61/H61,"0")+IFERROR(Y62/H62,"0")+IFERROR(Y63/H63,"0")</f>
        <v>11</v>
      </c>
      <c r="Z64" s="545">
        <f>IFERROR(IF(Z61="",0,Z61),"0")+IFERROR(IF(Z62="",0,Z62),"0")+IFERROR(IF(Z63="",0,Z63),"0")</f>
        <v>0.20877999999999999</v>
      </c>
      <c r="AA64" s="546"/>
      <c r="AB64" s="546"/>
      <c r="AC64" s="546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5">
        <f>IFERROR(SUM(X61:X63),"0")</f>
        <v>110</v>
      </c>
      <c r="Y65" s="545">
        <f>IFERROR(SUM(Y61:Y63),"0")</f>
        <v>118.80000000000001</v>
      </c>
      <c r="Z65" s="37"/>
      <c r="AA65" s="546"/>
      <c r="AB65" s="546"/>
      <c r="AC65" s="546"/>
    </row>
    <row r="66" spans="1:68" ht="14.25" customHeight="1" x14ac:dyDescent="0.25">
      <c r="A66" s="560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9"/>
      <c r="AB66" s="539"/>
      <c r="AC66" s="539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8">
        <v>4680115885073</v>
      </c>
      <c r="E67" s="559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8">
        <v>4680115885059</v>
      </c>
      <c r="E68" s="559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8">
        <v>4680115885097</v>
      </c>
      <c r="E69" s="559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60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9"/>
      <c r="AB72" s="539"/>
      <c r="AC72" s="539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8">
        <v>4680115881891</v>
      </c>
      <c r="E73" s="559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8">
        <v>4680115885769</v>
      </c>
      <c r="E74" s="559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8">
        <v>4680115884311</v>
      </c>
      <c r="E75" s="559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8">
        <v>4680115885929</v>
      </c>
      <c r="E76" s="559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8">
        <v>4680115884403</v>
      </c>
      <c r="E77" s="559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60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9"/>
      <c r="AB80" s="539"/>
      <c r="AC80" s="539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8">
        <v>4680115881532</v>
      </c>
      <c r="E81" s="559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8">
        <v>4680115881464</v>
      </c>
      <c r="E82" s="559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93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8"/>
      <c r="AB85" s="538"/>
      <c r="AC85" s="538"/>
    </row>
    <row r="86" spans="1:68" ht="14.25" customHeight="1" x14ac:dyDescent="0.25">
      <c r="A86" s="560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8">
        <v>4680115881327</v>
      </c>
      <c r="E87" s="559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8">
        <v>4680115881518</v>
      </c>
      <c r="E88" s="559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8">
        <v>4680115881303</v>
      </c>
      <c r="E89" s="559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customHeight="1" x14ac:dyDescent="0.25">
      <c r="A92" s="560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8">
        <v>4607091386967</v>
      </c>
      <c r="E93" s="559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91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8">
        <v>4680115884953</v>
      </c>
      <c r="E94" s="559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8">
        <v>4607091385731</v>
      </c>
      <c r="E95" s="559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8">
        <v>4680115880894</v>
      </c>
      <c r="E96" s="559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customHeight="1" x14ac:dyDescent="0.25">
      <c r="A99" s="593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8"/>
      <c r="AB99" s="538"/>
      <c r="AC99" s="538"/>
    </row>
    <row r="100" spans="1:68" ht="14.25" customHeight="1" x14ac:dyDescent="0.25">
      <c r="A100" s="560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8">
        <v>4680115882133</v>
      </c>
      <c r="E101" s="559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8">
        <v>4680115880269</v>
      </c>
      <c r="E102" s="559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8">
        <v>4680115880429</v>
      </c>
      <c r="E103" s="559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8">
        <v>4680115881457</v>
      </c>
      <c r="E104" s="559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customHeight="1" x14ac:dyDescent="0.25">
      <c r="A107" s="560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9"/>
      <c r="AB107" s="539"/>
      <c r="AC107" s="539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8">
        <v>4680115881488</v>
      </c>
      <c r="E108" s="559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8">
        <v>4680115882775</v>
      </c>
      <c r="E109" s="559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8">
        <v>4680115880658</v>
      </c>
      <c r="E110" s="559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60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8">
        <v>4607091385168</v>
      </c>
      <c r="E114" s="559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8">
        <v>4607091383256</v>
      </c>
      <c r="E115" s="559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8">
        <v>4607091385748</v>
      </c>
      <c r="E116" s="559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8">
        <v>4680115884533</v>
      </c>
      <c r="E117" s="559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5">
        <f>IFERROR(X114/H114,"0")+IFERROR(X115/H115,"0")+IFERROR(X116/H116,"0")+IFERROR(X117/H117,"0")</f>
        <v>0</v>
      </c>
      <c r="Y118" s="545">
        <f>IFERROR(Y114/H114,"0")+IFERROR(Y115/H115,"0")+IFERROR(Y116/H116,"0")+IFERROR(Y117/H117,"0")</f>
        <v>0</v>
      </c>
      <c r="Z118" s="545">
        <f>IFERROR(IF(Z114="",0,Z114),"0")+IFERROR(IF(Z115="",0,Z115),"0")+IFERROR(IF(Z116="",0,Z116),"0")+IFERROR(IF(Z117="",0,Z117),"0")</f>
        <v>0</v>
      </c>
      <c r="AA118" s="546"/>
      <c r="AB118" s="546"/>
      <c r="AC118" s="546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5">
        <f>IFERROR(SUM(X114:X117),"0")</f>
        <v>0</v>
      </c>
      <c r="Y119" s="545">
        <f>IFERROR(SUM(Y114:Y117),"0")</f>
        <v>0</v>
      </c>
      <c r="Z119" s="37"/>
      <c r="AA119" s="546"/>
      <c r="AB119" s="546"/>
      <c r="AC119" s="546"/>
    </row>
    <row r="120" spans="1:68" ht="14.25" customHeight="1" x14ac:dyDescent="0.25">
      <c r="A120" s="560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9"/>
      <c r="AB120" s="539"/>
      <c r="AC120" s="539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8">
        <v>4680115882652</v>
      </c>
      <c r="E121" s="559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8">
        <v>4680115880238</v>
      </c>
      <c r="E122" s="559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customHeight="1" x14ac:dyDescent="0.25">
      <c r="A125" s="593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8"/>
      <c r="AB125" s="538"/>
      <c r="AC125" s="538"/>
    </row>
    <row r="126" spans="1:68" ht="14.25" customHeight="1" x14ac:dyDescent="0.25">
      <c r="A126" s="560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8">
        <v>4680115882577</v>
      </c>
      <c r="E127" s="559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8">
        <v>4680115882577</v>
      </c>
      <c r="E128" s="559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customHeight="1" x14ac:dyDescent="0.25">
      <c r="A131" s="560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8">
        <v>4680115883444</v>
      </c>
      <c r="E132" s="559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8">
        <v>4680115883444</v>
      </c>
      <c r="E133" s="559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customHeight="1" x14ac:dyDescent="0.25">
      <c r="A136" s="560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9"/>
      <c r="AB136" s="539"/>
      <c r="AC136" s="539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8">
        <v>4680115882584</v>
      </c>
      <c r="E137" s="559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8">
        <v>4680115882584</v>
      </c>
      <c r="E138" s="559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customHeight="1" x14ac:dyDescent="0.25">
      <c r="A141" s="593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8"/>
      <c r="AB141" s="538"/>
      <c r="AC141" s="538"/>
    </row>
    <row r="142" spans="1:68" ht="14.25" customHeight="1" x14ac:dyDescent="0.25">
      <c r="A142" s="560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8">
        <v>4607091384604</v>
      </c>
      <c r="E143" s="559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8">
        <v>4680115886810</v>
      </c>
      <c r="E144" s="559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1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customHeight="1" x14ac:dyDescent="0.25">
      <c r="A147" s="560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8">
        <v>4607091387667</v>
      </c>
      <c r="E148" s="559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8">
        <v>4607091387636</v>
      </c>
      <c r="E149" s="559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8">
        <v>4607091382426</v>
      </c>
      <c r="E150" s="559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customHeight="1" x14ac:dyDescent="0.2">
      <c r="A153" s="603" t="s">
        <v>253</v>
      </c>
      <c r="B153" s="604"/>
      <c r="C153" s="604"/>
      <c r="D153" s="604"/>
      <c r="E153" s="604"/>
      <c r="F153" s="604"/>
      <c r="G153" s="604"/>
      <c r="H153" s="604"/>
      <c r="I153" s="604"/>
      <c r="J153" s="604"/>
      <c r="K153" s="604"/>
      <c r="L153" s="604"/>
      <c r="M153" s="604"/>
      <c r="N153" s="604"/>
      <c r="O153" s="604"/>
      <c r="P153" s="604"/>
      <c r="Q153" s="604"/>
      <c r="R153" s="604"/>
      <c r="S153" s="604"/>
      <c r="T153" s="604"/>
      <c r="U153" s="604"/>
      <c r="V153" s="604"/>
      <c r="W153" s="604"/>
      <c r="X153" s="604"/>
      <c r="Y153" s="604"/>
      <c r="Z153" s="604"/>
      <c r="AA153" s="48"/>
      <c r="AB153" s="48"/>
      <c r="AC153" s="48"/>
    </row>
    <row r="154" spans="1:68" ht="16.5" customHeight="1" x14ac:dyDescent="0.25">
      <c r="A154" s="593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8"/>
      <c r="AB154" s="538"/>
      <c r="AC154" s="538"/>
    </row>
    <row r="155" spans="1:68" ht="14.25" customHeight="1" x14ac:dyDescent="0.25">
      <c r="A155" s="560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9"/>
      <c r="AB155" s="539"/>
      <c r="AC155" s="539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8">
        <v>4680115886223</v>
      </c>
      <c r="E156" s="559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customHeight="1" x14ac:dyDescent="0.25">
      <c r="A159" s="560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8">
        <v>4680115880993</v>
      </c>
      <c r="E160" s="559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8">
        <v>4680115881761</v>
      </c>
      <c r="E161" s="559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8">
        <v>4680115881563</v>
      </c>
      <c r="E162" s="559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8">
        <v>4680115880986</v>
      </c>
      <c r="E163" s="559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8">
        <v>4680115881785</v>
      </c>
      <c r="E164" s="559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8">
        <v>4680115886537</v>
      </c>
      <c r="E165" s="559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8">
        <v>4680115881679</v>
      </c>
      <c r="E166" s="559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8">
        <v>4680115880191</v>
      </c>
      <c r="E167" s="559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8">
        <v>4680115883963</v>
      </c>
      <c r="E168" s="559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0</v>
      </c>
      <c r="Y169" s="545">
        <f>IFERROR(Y160/H160,"0")+IFERROR(Y161/H161,"0")+IFERROR(Y162/H162,"0")+IFERROR(Y163/H163,"0")+IFERROR(Y164/H164,"0")+IFERROR(Y165/H165,"0")+IFERROR(Y166/H166,"0")+IFERROR(Y167/H167,"0")+IFERROR(Y168/H168,"0")</f>
        <v>0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6"/>
      <c r="AB169" s="546"/>
      <c r="AC169" s="546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5">
        <f>IFERROR(SUM(X160:X168),"0")</f>
        <v>0</v>
      </c>
      <c r="Y170" s="545">
        <f>IFERROR(SUM(Y160:Y168),"0")</f>
        <v>0</v>
      </c>
      <c r="Z170" s="37"/>
      <c r="AA170" s="546"/>
      <c r="AB170" s="546"/>
      <c r="AC170" s="546"/>
    </row>
    <row r="171" spans="1:68" ht="14.25" customHeight="1" x14ac:dyDescent="0.25">
      <c r="A171" s="560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9"/>
      <c r="AB171" s="539"/>
      <c r="AC171" s="539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8">
        <v>4680115886780</v>
      </c>
      <c r="E172" s="559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8">
        <v>4680115886742</v>
      </c>
      <c r="E173" s="559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8">
        <v>4680115886766</v>
      </c>
      <c r="E174" s="559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customHeight="1" x14ac:dyDescent="0.25">
      <c r="A177" s="560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8">
        <v>4680115886797</v>
      </c>
      <c r="E178" s="559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customHeight="1" x14ac:dyDescent="0.25">
      <c r="A181" s="593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8"/>
      <c r="AB181" s="538"/>
      <c r="AC181" s="538"/>
    </row>
    <row r="182" spans="1:68" ht="14.25" customHeight="1" x14ac:dyDescent="0.25">
      <c r="A182" s="560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9"/>
      <c r="AB182" s="539"/>
      <c r="AC182" s="539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8">
        <v>4680115881402</v>
      </c>
      <c r="E183" s="559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8">
        <v>4680115881396</v>
      </c>
      <c r="E184" s="559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customHeight="1" x14ac:dyDescent="0.25">
      <c r="A187" s="560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9"/>
      <c r="AB187" s="539"/>
      <c r="AC187" s="539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8">
        <v>4680115882935</v>
      </c>
      <c r="E188" s="559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8">
        <v>4680115880764</v>
      </c>
      <c r="E189" s="559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customHeight="1" x14ac:dyDescent="0.25">
      <c r="A192" s="560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8">
        <v>4680115882683</v>
      </c>
      <c r="E193" s="559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8">
        <v>4680115882690</v>
      </c>
      <c r="E194" s="559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8">
        <v>4680115882669</v>
      </c>
      <c r="E195" s="559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8">
        <v>4680115882676</v>
      </c>
      <c r="E196" s="559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8">
        <v>4680115884014</v>
      </c>
      <c r="E197" s="559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8">
        <v>4680115884007</v>
      </c>
      <c r="E198" s="559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8">
        <v>4680115884038</v>
      </c>
      <c r="E199" s="559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8">
        <v>4680115884021</v>
      </c>
      <c r="E200" s="559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0</v>
      </c>
      <c r="Y201" s="545">
        <f>IFERROR(Y193/H193,"0")+IFERROR(Y194/H194,"0")+IFERROR(Y195/H195,"0")+IFERROR(Y196/H196,"0")+IFERROR(Y197/H197,"0")+IFERROR(Y198/H198,"0")+IFERROR(Y199/H199,"0")+IFERROR(Y200/H200,"0")</f>
        <v>0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6"/>
      <c r="AB201" s="546"/>
      <c r="AC201" s="546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5">
        <f>IFERROR(SUM(X193:X200),"0")</f>
        <v>0</v>
      </c>
      <c r="Y202" s="545">
        <f>IFERROR(SUM(Y193:Y200),"0")</f>
        <v>0</v>
      </c>
      <c r="Z202" s="37"/>
      <c r="AA202" s="546"/>
      <c r="AB202" s="546"/>
      <c r="AC202" s="546"/>
    </row>
    <row r="203" spans="1:68" ht="14.25" customHeight="1" x14ac:dyDescent="0.25">
      <c r="A203" s="560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8">
        <v>4680115881594</v>
      </c>
      <c r="E204" s="559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8">
        <v>4680115881617</v>
      </c>
      <c r="E205" s="559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8">
        <v>4680115880573</v>
      </c>
      <c r="E206" s="559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8">
        <v>4680115882195</v>
      </c>
      <c r="E207" s="559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8">
        <v>4680115882607</v>
      </c>
      <c r="E208" s="559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8">
        <v>4680115880092</v>
      </c>
      <c r="E209" s="559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8">
        <v>4680115880221</v>
      </c>
      <c r="E210" s="559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8">
        <v>4680115880504</v>
      </c>
      <c r="E211" s="559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8">
        <v>4680115882164</v>
      </c>
      <c r="E212" s="559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0</v>
      </c>
      <c r="Y213" s="545">
        <f>IFERROR(Y204/H204,"0")+IFERROR(Y205/H205,"0")+IFERROR(Y206/H206,"0")+IFERROR(Y207/H207,"0")+IFERROR(Y208/H208,"0")+IFERROR(Y209/H209,"0")+IFERROR(Y210/H210,"0")+IFERROR(Y211/H211,"0")+IFERROR(Y212/H212,"0")</f>
        <v>0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6"/>
      <c r="AB213" s="546"/>
      <c r="AC213" s="546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5">
        <f>IFERROR(SUM(X204:X212),"0")</f>
        <v>0</v>
      </c>
      <c r="Y214" s="545">
        <f>IFERROR(SUM(Y204:Y212),"0")</f>
        <v>0</v>
      </c>
      <c r="Z214" s="37"/>
      <c r="AA214" s="546"/>
      <c r="AB214" s="546"/>
      <c r="AC214" s="546"/>
    </row>
    <row r="215" spans="1:68" ht="14.25" customHeight="1" x14ac:dyDescent="0.25">
      <c r="A215" s="560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9"/>
      <c r="AB215" s="539"/>
      <c r="AC215" s="539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8">
        <v>4680115880818</v>
      </c>
      <c r="E216" s="559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8">
        <v>4680115880801</v>
      </c>
      <c r="E217" s="559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customHeight="1" x14ac:dyDescent="0.25">
      <c r="A220" s="593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8"/>
      <c r="AB220" s="538"/>
      <c r="AC220" s="538"/>
    </row>
    <row r="221" spans="1:68" ht="14.25" customHeight="1" x14ac:dyDescent="0.25">
      <c r="A221" s="560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9"/>
      <c r="AB221" s="539"/>
      <c r="AC221" s="539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8">
        <v>4680115884137</v>
      </c>
      <c r="E222" s="559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8">
        <v>4680115884236</v>
      </c>
      <c r="E223" s="559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8">
        <v>4680115884175</v>
      </c>
      <c r="E224" s="559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8">
        <v>4680115884144</v>
      </c>
      <c r="E225" s="559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58">
        <v>4680115884144</v>
      </c>
      <c r="E226" s="559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8">
        <v>4680115886551</v>
      </c>
      <c r="E227" s="559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8">
        <v>4680115884182</v>
      </c>
      <c r="E228" s="559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8">
        <v>4680115884205</v>
      </c>
      <c r="E229" s="559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58">
        <v>4680115884205</v>
      </c>
      <c r="E230" s="559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customHeight="1" x14ac:dyDescent="0.25">
      <c r="A233" s="560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9"/>
      <c r="AB233" s="539"/>
      <c r="AC233" s="539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8">
        <v>4680115885981</v>
      </c>
      <c r="E234" s="559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customHeight="1" x14ac:dyDescent="0.25">
      <c r="A237" s="560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8">
        <v>4680115886803</v>
      </c>
      <c r="E238" s="559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1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60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8">
        <v>4680115886704</v>
      </c>
      <c r="E242" s="559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8">
        <v>4680115886681</v>
      </c>
      <c r="E243" s="559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8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8">
        <v>4680115886735</v>
      </c>
      <c r="E244" s="559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8">
        <v>4680115886711</v>
      </c>
      <c r="E245" s="559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3" t="s">
        <v>70</v>
      </c>
      <c r="Q247" s="564"/>
      <c r="R247" s="564"/>
      <c r="S247" s="564"/>
      <c r="T247" s="564"/>
      <c r="U247" s="564"/>
      <c r="V247" s="565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customHeight="1" x14ac:dyDescent="0.25">
      <c r="A248" s="593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8"/>
      <c r="AB248" s="538"/>
      <c r="AC248" s="538"/>
    </row>
    <row r="249" spans="1:68" ht="14.25" customHeight="1" x14ac:dyDescent="0.25">
      <c r="A249" s="560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8">
        <v>4680115885837</v>
      </c>
      <c r="E250" s="559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8">
        <v>4680115885851</v>
      </c>
      <c r="E251" s="559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8">
        <v>4680115885806</v>
      </c>
      <c r="E252" s="559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8">
        <v>4680115885844</v>
      </c>
      <c r="E253" s="559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8">
        <v>4680115885820</v>
      </c>
      <c r="E254" s="559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3" t="s">
        <v>70</v>
      </c>
      <c r="Q256" s="564"/>
      <c r="R256" s="564"/>
      <c r="S256" s="564"/>
      <c r="T256" s="564"/>
      <c r="U256" s="564"/>
      <c r="V256" s="565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93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8"/>
      <c r="AB257" s="538"/>
      <c r="AC257" s="538"/>
    </row>
    <row r="258" spans="1:68" ht="14.25" customHeight="1" x14ac:dyDescent="0.25">
      <c r="A258" s="560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9"/>
      <c r="AB258" s="539"/>
      <c r="AC258" s="539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8">
        <v>4607091383423</v>
      </c>
      <c r="E259" s="559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8">
        <v>4680115886957</v>
      </c>
      <c r="E260" s="559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8">
        <v>4680115885660</v>
      </c>
      <c r="E261" s="559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8">
        <v>4680115886773</v>
      </c>
      <c r="E262" s="559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5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3" t="s">
        <v>70</v>
      </c>
      <c r="Q264" s="564"/>
      <c r="R264" s="564"/>
      <c r="S264" s="564"/>
      <c r="T264" s="564"/>
      <c r="U264" s="564"/>
      <c r="V264" s="565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93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8"/>
      <c r="AB265" s="538"/>
      <c r="AC265" s="538"/>
    </row>
    <row r="266" spans="1:68" ht="14.25" customHeight="1" x14ac:dyDescent="0.25">
      <c r="A266" s="560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9"/>
      <c r="AB266" s="539"/>
      <c r="AC266" s="539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8">
        <v>4680115886186</v>
      </c>
      <c r="E267" s="559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8">
        <v>4680115881228</v>
      </c>
      <c r="E268" s="559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8">
        <v>4680115881211</v>
      </c>
      <c r="E269" s="559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3" t="s">
        <v>70</v>
      </c>
      <c r="Q271" s="564"/>
      <c r="R271" s="564"/>
      <c r="S271" s="564"/>
      <c r="T271" s="564"/>
      <c r="U271" s="564"/>
      <c r="V271" s="565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93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8"/>
      <c r="AB272" s="538"/>
      <c r="AC272" s="538"/>
    </row>
    <row r="273" spans="1:68" ht="14.25" customHeight="1" x14ac:dyDescent="0.25">
      <c r="A273" s="560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9"/>
      <c r="AB273" s="539"/>
      <c r="AC273" s="539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8">
        <v>4680115880344</v>
      </c>
      <c r="E274" s="559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3" t="s">
        <v>70</v>
      </c>
      <c r="Q276" s="564"/>
      <c r="R276" s="564"/>
      <c r="S276" s="564"/>
      <c r="T276" s="564"/>
      <c r="U276" s="564"/>
      <c r="V276" s="565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60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8">
        <v>4680115884618</v>
      </c>
      <c r="E278" s="559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3" t="s">
        <v>70</v>
      </c>
      <c r="Q280" s="564"/>
      <c r="R280" s="564"/>
      <c r="S280" s="564"/>
      <c r="T280" s="564"/>
      <c r="U280" s="564"/>
      <c r="V280" s="565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93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8"/>
      <c r="AB281" s="538"/>
      <c r="AC281" s="538"/>
    </row>
    <row r="282" spans="1:68" ht="14.25" customHeight="1" x14ac:dyDescent="0.25">
      <c r="A282" s="560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9"/>
      <c r="AB282" s="539"/>
      <c r="AC282" s="539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8">
        <v>4680115883703</v>
      </c>
      <c r="E283" s="559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3" t="s">
        <v>70</v>
      </c>
      <c r="Q285" s="564"/>
      <c r="R285" s="564"/>
      <c r="S285" s="564"/>
      <c r="T285" s="564"/>
      <c r="U285" s="564"/>
      <c r="V285" s="565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93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8"/>
      <c r="AB286" s="538"/>
      <c r="AC286" s="538"/>
    </row>
    <row r="287" spans="1:68" ht="14.25" customHeight="1" x14ac:dyDescent="0.25">
      <c r="A287" s="560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9"/>
      <c r="AB287" s="539"/>
      <c r="AC287" s="539"/>
    </row>
    <row r="288" spans="1:68" ht="27" customHeight="1" x14ac:dyDescent="0.25">
      <c r="A288" s="54" t="s">
        <v>450</v>
      </c>
      <c r="B288" s="54" t="s">
        <v>451</v>
      </c>
      <c r="C288" s="31">
        <v>4301012126</v>
      </c>
      <c r="D288" s="558">
        <v>4607091386004</v>
      </c>
      <c r="E288" s="559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8">
        <v>4680115885615</v>
      </c>
      <c r="E289" s="559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8">
        <v>4680115885646</v>
      </c>
      <c r="E290" s="559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8">
        <v>4680115885554</v>
      </c>
      <c r="E291" s="559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80</v>
      </c>
      <c r="Y291" s="544">
        <f t="shared" si="33"/>
        <v>86.4</v>
      </c>
      <c r="Z291" s="36">
        <f>IFERROR(IF(Y291=0,"",ROUNDUP(Y291/H291,0)*0.01898),"")</f>
        <v>0.15184</v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83.222222222222214</v>
      </c>
      <c r="BN291" s="64">
        <f t="shared" si="35"/>
        <v>89.88</v>
      </c>
      <c r="BO291" s="64">
        <f t="shared" si="36"/>
        <v>0.11574074074074073</v>
      </c>
      <c r="BP291" s="64">
        <f t="shared" si="37"/>
        <v>0.125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8">
        <v>4680115885622</v>
      </c>
      <c r="E292" s="559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8">
        <v>4680115885608</v>
      </c>
      <c r="E293" s="559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54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5">
        <f>IFERROR(X288/H288,"0")+IFERROR(X289/H289,"0")+IFERROR(X290/H290,"0")+IFERROR(X291/H291,"0")+IFERROR(X292/H292,"0")+IFERROR(X293/H293,"0")</f>
        <v>7.4074074074074066</v>
      </c>
      <c r="Y294" s="545">
        <f>IFERROR(Y288/H288,"0")+IFERROR(Y289/H289,"0")+IFERROR(Y290/H290,"0")+IFERROR(Y291/H291,"0")+IFERROR(Y292/H292,"0")+IFERROR(Y293/H293,"0")</f>
        <v>8</v>
      </c>
      <c r="Z294" s="545">
        <f>IFERROR(IF(Z288="",0,Z288),"0")+IFERROR(IF(Z289="",0,Z289),"0")+IFERROR(IF(Z290="",0,Z290),"0")+IFERROR(IF(Z291="",0,Z291),"0")+IFERROR(IF(Z292="",0,Z292),"0")+IFERROR(IF(Z293="",0,Z293),"0")</f>
        <v>0.15184</v>
      </c>
      <c r="AA294" s="546"/>
      <c r="AB294" s="546"/>
      <c r="AC294" s="546"/>
    </row>
    <row r="295" spans="1:68" x14ac:dyDescent="0.2">
      <c r="A295" s="555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5">
        <f>IFERROR(SUM(X288:X293),"0")</f>
        <v>80</v>
      </c>
      <c r="Y295" s="545">
        <f>IFERROR(SUM(Y288:Y293),"0")</f>
        <v>86.4</v>
      </c>
      <c r="Z295" s="37"/>
      <c r="AA295" s="546"/>
      <c r="AB295" s="546"/>
      <c r="AC295" s="546"/>
    </row>
    <row r="296" spans="1:68" ht="14.25" customHeight="1" x14ac:dyDescent="0.25">
      <c r="A296" s="560" t="s">
        <v>63</v>
      </c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5"/>
      <c r="P296" s="555"/>
      <c r="Q296" s="555"/>
      <c r="R296" s="555"/>
      <c r="S296" s="555"/>
      <c r="T296" s="555"/>
      <c r="U296" s="555"/>
      <c r="V296" s="555"/>
      <c r="W296" s="555"/>
      <c r="X296" s="555"/>
      <c r="Y296" s="555"/>
      <c r="Z296" s="555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8">
        <v>4607091387193</v>
      </c>
      <c r="E297" s="559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20</v>
      </c>
      <c r="Y297" s="544">
        <f t="shared" ref="Y297:Y303" si="38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21.285714285714281</v>
      </c>
      <c r="BN297" s="64">
        <f t="shared" ref="BN297:BN303" si="40">IFERROR(Y297*I297/H297,"0")</f>
        <v>22.349999999999998</v>
      </c>
      <c r="BO297" s="64">
        <f t="shared" ref="BO297:BO303" si="41">IFERROR(1/J297*(X297/H297),"0")</f>
        <v>3.6075036075036072E-2</v>
      </c>
      <c r="BP297" s="64">
        <f t="shared" ref="BP297:BP303" si="42">IFERROR(1/J297*(Y297/H297),"0")</f>
        <v>3.787878787878788E-2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8">
        <v>4607091387230</v>
      </c>
      <c r="E298" s="559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4301031154</v>
      </c>
      <c r="D299" s="558">
        <v>4607091387292</v>
      </c>
      <c r="E299" s="559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8">
        <v>4607091387285</v>
      </c>
      <c r="E300" s="559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8">
        <v>4607091389845</v>
      </c>
      <c r="E301" s="559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481</v>
      </c>
      <c r="B302" s="54" t="s">
        <v>482</v>
      </c>
      <c r="C302" s="31">
        <v>4301031306</v>
      </c>
      <c r="D302" s="558">
        <v>4680115882881</v>
      </c>
      <c r="E302" s="559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8">
        <v>4607091383836</v>
      </c>
      <c r="E303" s="559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4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5">
        <f>IFERROR(X297/H297,"0")+IFERROR(X298/H298,"0")+IFERROR(X299/H299,"0")+IFERROR(X300/H300,"0")+IFERROR(X301/H301,"0")+IFERROR(X302/H302,"0")+IFERROR(X303/H303,"0")</f>
        <v>4.7619047619047619</v>
      </c>
      <c r="Y304" s="545">
        <f>IFERROR(Y297/H297,"0")+IFERROR(Y298/H298,"0")+IFERROR(Y299/H299,"0")+IFERROR(Y300/H300,"0")+IFERROR(Y301/H301,"0")+IFERROR(Y302/H302,"0")+IFERROR(Y303/H303,"0")</f>
        <v>5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4.5100000000000001E-2</v>
      </c>
      <c r="AA304" s="546"/>
      <c r="AB304" s="546"/>
      <c r="AC304" s="546"/>
    </row>
    <row r="305" spans="1:68" x14ac:dyDescent="0.2">
      <c r="A305" s="555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5">
        <f>IFERROR(SUM(X297:X303),"0")</f>
        <v>20</v>
      </c>
      <c r="Y305" s="545">
        <f>IFERROR(SUM(Y297:Y303),"0")</f>
        <v>21</v>
      </c>
      <c r="Z305" s="37"/>
      <c r="AA305" s="546"/>
      <c r="AB305" s="546"/>
      <c r="AC305" s="546"/>
    </row>
    <row r="306" spans="1:68" ht="14.25" customHeight="1" x14ac:dyDescent="0.25">
      <c r="A306" s="560" t="s">
        <v>72</v>
      </c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  <c r="U306" s="555"/>
      <c r="V306" s="555"/>
      <c r="W306" s="555"/>
      <c r="X306" s="555"/>
      <c r="Y306" s="555"/>
      <c r="Z306" s="555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8">
        <v>4607091387766</v>
      </c>
      <c r="E307" s="559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4301051818</v>
      </c>
      <c r="D308" s="558">
        <v>4607091387957</v>
      </c>
      <c r="E308" s="559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4301051819</v>
      </c>
      <c r="D309" s="558">
        <v>4607091387964</v>
      </c>
      <c r="E309" s="559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8">
        <v>4680115884588</v>
      </c>
      <c r="E310" s="559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498</v>
      </c>
      <c r="B311" s="54" t="s">
        <v>499</v>
      </c>
      <c r="C311" s="31">
        <v>4301051578</v>
      </c>
      <c r="D311" s="558">
        <v>4607091387513</v>
      </c>
      <c r="E311" s="559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4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5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60" t="s">
        <v>165</v>
      </c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5"/>
      <c r="P314" s="555"/>
      <c r="Q314" s="555"/>
      <c r="R314" s="555"/>
      <c r="S314" s="555"/>
      <c r="T314" s="555"/>
      <c r="U314" s="555"/>
      <c r="V314" s="555"/>
      <c r="W314" s="555"/>
      <c r="X314" s="555"/>
      <c r="Y314" s="555"/>
      <c r="Z314" s="555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8">
        <v>4607091380880</v>
      </c>
      <c r="E315" s="559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8">
        <v>4607091384482</v>
      </c>
      <c r="E316" s="559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150</v>
      </c>
      <c r="Y316" s="544">
        <f>IFERROR(IF(X316="",0,CEILING((X316/$H316),1)*$H316),"")</f>
        <v>156</v>
      </c>
      <c r="Z316" s="36">
        <f>IFERROR(IF(Y316=0,"",ROUNDUP(Y316/H316,0)*0.01898),"")</f>
        <v>0.37959999999999999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159.98076923076925</v>
      </c>
      <c r="BN316" s="64">
        <f>IFERROR(Y316*I316/H316,"0")</f>
        <v>166.38000000000002</v>
      </c>
      <c r="BO316" s="64">
        <f>IFERROR(1/J316*(X316/H316),"0")</f>
        <v>0.30048076923076922</v>
      </c>
      <c r="BP316" s="64">
        <f>IFERROR(1/J316*(Y316/H316),"0")</f>
        <v>0.3125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8">
        <v>4607091380897</v>
      </c>
      <c r="E317" s="559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4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5">
        <f>IFERROR(X315/H315,"0")+IFERROR(X316/H316,"0")+IFERROR(X317/H317,"0")</f>
        <v>19.23076923076923</v>
      </c>
      <c r="Y318" s="545">
        <f>IFERROR(Y315/H315,"0")+IFERROR(Y316/H316,"0")+IFERROR(Y317/H317,"0")</f>
        <v>20</v>
      </c>
      <c r="Z318" s="545">
        <f>IFERROR(IF(Z315="",0,Z315),"0")+IFERROR(IF(Z316="",0,Z316),"0")+IFERROR(IF(Z317="",0,Z317),"0")</f>
        <v>0.37959999999999999</v>
      </c>
      <c r="AA318" s="546"/>
      <c r="AB318" s="546"/>
      <c r="AC318" s="546"/>
    </row>
    <row r="319" spans="1:68" x14ac:dyDescent="0.2">
      <c r="A319" s="555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5">
        <f>IFERROR(SUM(X315:X317),"0")</f>
        <v>150</v>
      </c>
      <c r="Y319" s="545">
        <f>IFERROR(SUM(Y315:Y317),"0")</f>
        <v>156</v>
      </c>
      <c r="Z319" s="37"/>
      <c r="AA319" s="546"/>
      <c r="AB319" s="546"/>
      <c r="AC319" s="546"/>
    </row>
    <row r="320" spans="1:68" ht="14.25" customHeight="1" x14ac:dyDescent="0.25">
      <c r="A320" s="560" t="s">
        <v>95</v>
      </c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5"/>
      <c r="P320" s="555"/>
      <c r="Q320" s="555"/>
      <c r="R320" s="555"/>
      <c r="S320" s="555"/>
      <c r="T320" s="555"/>
      <c r="U320" s="555"/>
      <c r="V320" s="555"/>
      <c r="W320" s="555"/>
      <c r="X320" s="555"/>
      <c r="Y320" s="555"/>
      <c r="Z320" s="555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8">
        <v>4607091388381</v>
      </c>
      <c r="E321" s="559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8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8">
        <v>4607091388374</v>
      </c>
      <c r="E322" s="559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2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8">
        <v>4607091383102</v>
      </c>
      <c r="E323" s="559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8">
        <v>4607091388404</v>
      </c>
      <c r="E324" s="559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4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5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60" t="s">
        <v>522</v>
      </c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5"/>
      <c r="P327" s="555"/>
      <c r="Q327" s="555"/>
      <c r="R327" s="555"/>
      <c r="S327" s="555"/>
      <c r="T327" s="555"/>
      <c r="U327" s="555"/>
      <c r="V327" s="555"/>
      <c r="W327" s="555"/>
      <c r="X327" s="555"/>
      <c r="Y327" s="555"/>
      <c r="Z327" s="555"/>
      <c r="AA327" s="539"/>
      <c r="AB327" s="539"/>
      <c r="AC327" s="539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8">
        <v>4680115881808</v>
      </c>
      <c r="E328" s="559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8">
        <v>4680115881822</v>
      </c>
      <c r="E329" s="559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8">
        <v>4680115880016</v>
      </c>
      <c r="E330" s="559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4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5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93" t="s">
        <v>531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8"/>
      <c r="AB333" s="538"/>
      <c r="AC333" s="538"/>
    </row>
    <row r="334" spans="1:68" ht="14.25" customHeight="1" x14ac:dyDescent="0.25">
      <c r="A334" s="560" t="s">
        <v>72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8">
        <v>4607091387919</v>
      </c>
      <c r="E335" s="559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8">
        <v>4680115883604</v>
      </c>
      <c r="E336" s="559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8">
        <v>4680115883567</v>
      </c>
      <c r="E337" s="559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4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5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3" t="s">
        <v>541</v>
      </c>
      <c r="B340" s="604"/>
      <c r="C340" s="604"/>
      <c r="D340" s="604"/>
      <c r="E340" s="604"/>
      <c r="F340" s="604"/>
      <c r="G340" s="604"/>
      <c r="H340" s="604"/>
      <c r="I340" s="604"/>
      <c r="J340" s="604"/>
      <c r="K340" s="604"/>
      <c r="L340" s="604"/>
      <c r="M340" s="604"/>
      <c r="N340" s="604"/>
      <c r="O340" s="604"/>
      <c r="P340" s="604"/>
      <c r="Q340" s="604"/>
      <c r="R340" s="604"/>
      <c r="S340" s="604"/>
      <c r="T340" s="604"/>
      <c r="U340" s="604"/>
      <c r="V340" s="604"/>
      <c r="W340" s="604"/>
      <c r="X340" s="604"/>
      <c r="Y340" s="604"/>
      <c r="Z340" s="604"/>
      <c r="AA340" s="48"/>
      <c r="AB340" s="48"/>
      <c r="AC340" s="48"/>
    </row>
    <row r="341" spans="1:68" ht="16.5" customHeight="1" x14ac:dyDescent="0.25">
      <c r="A341" s="593" t="s">
        <v>542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8"/>
      <c r="AB341" s="538"/>
      <c r="AC341" s="538"/>
    </row>
    <row r="342" spans="1:68" ht="14.25" customHeight="1" x14ac:dyDescent="0.25">
      <c r="A342" s="560" t="s">
        <v>103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8">
        <v>4680115884847</v>
      </c>
      <c r="E343" s="559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8">
        <v>4680115884854</v>
      </c>
      <c r="E344" s="559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8">
        <v>4607091383997</v>
      </c>
      <c r="E345" s="559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8">
        <v>4680115884830</v>
      </c>
      <c r="E346" s="559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4301011433</v>
      </c>
      <c r="D347" s="558">
        <v>4680115882638</v>
      </c>
      <c r="E347" s="559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4301011952</v>
      </c>
      <c r="D348" s="558">
        <v>4680115884922</v>
      </c>
      <c r="E348" s="559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8">
        <v>4680115884861</v>
      </c>
      <c r="E349" s="559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4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5">
        <f>IFERROR(X343/H343,"0")+IFERROR(X344/H344,"0")+IFERROR(X345/H345,"0")+IFERROR(X346/H346,"0")+IFERROR(X347/H347,"0")+IFERROR(X348/H348,"0")+IFERROR(X349/H349,"0")</f>
        <v>0</v>
      </c>
      <c r="Y350" s="545">
        <f>IFERROR(Y343/H343,"0")+IFERROR(Y344/H344,"0")+IFERROR(Y345/H345,"0")+IFERROR(Y346/H346,"0")+IFERROR(Y347/H347,"0")+IFERROR(Y348/H348,"0")+IFERROR(Y349/H349,"0")</f>
        <v>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46"/>
      <c r="AB350" s="546"/>
      <c r="AC350" s="546"/>
    </row>
    <row r="351" spans="1:68" x14ac:dyDescent="0.2">
      <c r="A351" s="555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5">
        <f>IFERROR(SUM(X343:X349),"0")</f>
        <v>0</v>
      </c>
      <c r="Y351" s="545">
        <f>IFERROR(SUM(Y343:Y349),"0")</f>
        <v>0</v>
      </c>
      <c r="Z351" s="37"/>
      <c r="AA351" s="546"/>
      <c r="AB351" s="546"/>
      <c r="AC351" s="546"/>
    </row>
    <row r="352" spans="1:68" ht="14.25" customHeight="1" x14ac:dyDescent="0.25">
      <c r="A352" s="560" t="s">
        <v>135</v>
      </c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5"/>
      <c r="P352" s="555"/>
      <c r="Q352" s="555"/>
      <c r="R352" s="555"/>
      <c r="S352" s="555"/>
      <c r="T352" s="555"/>
      <c r="U352" s="555"/>
      <c r="V352" s="555"/>
      <c r="W352" s="555"/>
      <c r="X352" s="555"/>
      <c r="Y352" s="555"/>
      <c r="Z352" s="555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8">
        <v>4607091383980</v>
      </c>
      <c r="E353" s="559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8">
        <v>4607091384178</v>
      </c>
      <c r="E354" s="559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4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5">
        <f>IFERROR(X353/H353,"0")+IFERROR(X354/H354,"0")</f>
        <v>0</v>
      </c>
      <c r="Y355" s="545">
        <f>IFERROR(Y353/H353,"0")+IFERROR(Y354/H354,"0")</f>
        <v>0</v>
      </c>
      <c r="Z355" s="545">
        <f>IFERROR(IF(Z353="",0,Z353),"0")+IFERROR(IF(Z354="",0,Z354),"0")</f>
        <v>0</v>
      </c>
      <c r="AA355" s="546"/>
      <c r="AB355" s="546"/>
      <c r="AC355" s="546"/>
    </row>
    <row r="356" spans="1:68" x14ac:dyDescent="0.2">
      <c r="A356" s="555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5">
        <f>IFERROR(SUM(X353:X354),"0")</f>
        <v>0</v>
      </c>
      <c r="Y356" s="545">
        <f>IFERROR(SUM(Y353:Y354),"0")</f>
        <v>0</v>
      </c>
      <c r="Z356" s="37"/>
      <c r="AA356" s="546"/>
      <c r="AB356" s="546"/>
      <c r="AC356" s="546"/>
    </row>
    <row r="357" spans="1:68" ht="14.25" customHeight="1" x14ac:dyDescent="0.25">
      <c r="A357" s="560" t="s">
        <v>72</v>
      </c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5"/>
      <c r="P357" s="555"/>
      <c r="Q357" s="555"/>
      <c r="R357" s="555"/>
      <c r="S357" s="555"/>
      <c r="T357" s="555"/>
      <c r="U357" s="555"/>
      <c r="V357" s="555"/>
      <c r="W357" s="555"/>
      <c r="X357" s="555"/>
      <c r="Y357" s="555"/>
      <c r="Z357" s="555"/>
      <c r="AA357" s="539"/>
      <c r="AB357" s="539"/>
      <c r="AC357" s="539"/>
    </row>
    <row r="358" spans="1:68" ht="27" customHeight="1" x14ac:dyDescent="0.25">
      <c r="A358" s="54" t="s">
        <v>567</v>
      </c>
      <c r="B358" s="54" t="s">
        <v>568</v>
      </c>
      <c r="C358" s="31">
        <v>4301051903</v>
      </c>
      <c r="D358" s="558">
        <v>4607091383928</v>
      </c>
      <c r="E358" s="559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8">
        <v>4607091384260</v>
      </c>
      <c r="E359" s="559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4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5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60" t="s">
        <v>165</v>
      </c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5"/>
      <c r="P362" s="555"/>
      <c r="Q362" s="555"/>
      <c r="R362" s="555"/>
      <c r="S362" s="555"/>
      <c r="T362" s="555"/>
      <c r="U362" s="555"/>
      <c r="V362" s="555"/>
      <c r="W362" s="555"/>
      <c r="X362" s="555"/>
      <c r="Y362" s="555"/>
      <c r="Z362" s="555"/>
      <c r="AA362" s="539"/>
      <c r="AB362" s="539"/>
      <c r="AC362" s="539"/>
    </row>
    <row r="363" spans="1:68" ht="16.5" customHeight="1" x14ac:dyDescent="0.25">
      <c r="A363" s="54" t="s">
        <v>573</v>
      </c>
      <c r="B363" s="54" t="s">
        <v>574</v>
      </c>
      <c r="C363" s="31">
        <v>4301060524</v>
      </c>
      <c r="D363" s="558">
        <v>4607091384673</v>
      </c>
      <c r="E363" s="559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4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5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93" t="s">
        <v>577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8"/>
      <c r="AB366" s="538"/>
      <c r="AC366" s="538"/>
    </row>
    <row r="367" spans="1:68" ht="14.25" customHeight="1" x14ac:dyDescent="0.25">
      <c r="A367" s="560" t="s">
        <v>103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9"/>
      <c r="AB367" s="539"/>
      <c r="AC367" s="539"/>
    </row>
    <row r="368" spans="1:68" ht="37.5" customHeight="1" x14ac:dyDescent="0.25">
      <c r="A368" s="54" t="s">
        <v>578</v>
      </c>
      <c r="B368" s="54" t="s">
        <v>579</v>
      </c>
      <c r="C368" s="31">
        <v>4301011873</v>
      </c>
      <c r="D368" s="558">
        <v>4680115881907</v>
      </c>
      <c r="E368" s="559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8">
        <v>4680115884885</v>
      </c>
      <c r="E369" s="559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58">
        <v>4680115884908</v>
      </c>
      <c r="E370" s="559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customHeight="1" x14ac:dyDescent="0.25">
      <c r="A373" s="560" t="s">
        <v>63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8">
        <v>4607091384802</v>
      </c>
      <c r="E374" s="559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4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customHeight="1" x14ac:dyDescent="0.25">
      <c r="A377" s="560" t="s">
        <v>72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8">
        <v>4607091384246</v>
      </c>
      <c r="E378" s="559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6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8">
        <v>4607091384253</v>
      </c>
      <c r="E379" s="559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4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14.25" customHeight="1" x14ac:dyDescent="0.25">
      <c r="A382" s="560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39"/>
      <c r="AB382" s="539"/>
      <c r="AC382" s="539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58">
        <v>4607091389357</v>
      </c>
      <c r="E383" s="559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4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6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customHeight="1" x14ac:dyDescent="0.2">
      <c r="A386" s="603" t="s">
        <v>597</v>
      </c>
      <c r="B386" s="604"/>
      <c r="C386" s="604"/>
      <c r="D386" s="604"/>
      <c r="E386" s="604"/>
      <c r="F386" s="604"/>
      <c r="G386" s="604"/>
      <c r="H386" s="604"/>
      <c r="I386" s="604"/>
      <c r="J386" s="604"/>
      <c r="K386" s="604"/>
      <c r="L386" s="604"/>
      <c r="M386" s="604"/>
      <c r="N386" s="604"/>
      <c r="O386" s="604"/>
      <c r="P386" s="604"/>
      <c r="Q386" s="604"/>
      <c r="R386" s="604"/>
      <c r="S386" s="604"/>
      <c r="T386" s="604"/>
      <c r="U386" s="604"/>
      <c r="V386" s="604"/>
      <c r="W386" s="604"/>
      <c r="X386" s="604"/>
      <c r="Y386" s="604"/>
      <c r="Z386" s="604"/>
      <c r="AA386" s="48"/>
      <c r="AB386" s="48"/>
      <c r="AC386" s="48"/>
    </row>
    <row r="387" spans="1:68" ht="16.5" customHeight="1" x14ac:dyDescent="0.25">
      <c r="A387" s="593" t="s">
        <v>598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8"/>
      <c r="AB387" s="538"/>
      <c r="AC387" s="538"/>
    </row>
    <row r="388" spans="1:68" ht="14.25" customHeight="1" x14ac:dyDescent="0.25">
      <c r="A388" s="560" t="s">
        <v>63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8">
        <v>4680115886100</v>
      </c>
      <c r="E389" s="559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8">
        <v>4680115886117</v>
      </c>
      <c r="E390" s="559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4301031382</v>
      </c>
      <c r="D391" s="558">
        <v>4680115886117</v>
      </c>
      <c r="E391" s="559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8">
        <v>4680115886124</v>
      </c>
      <c r="E392" s="559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58">
        <v>4680115883147</v>
      </c>
      <c r="E393" s="559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8">
        <v>4607091389524</v>
      </c>
      <c r="E394" s="559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4301031364</v>
      </c>
      <c r="D395" s="558">
        <v>4680115883161</v>
      </c>
      <c r="E395" s="559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8">
        <v>4607091389531</v>
      </c>
      <c r="E396" s="559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8">
        <v>4607091384345</v>
      </c>
      <c r="E397" s="559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4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5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6"/>
      <c r="P399" s="563" t="s">
        <v>70</v>
      </c>
      <c r="Q399" s="564"/>
      <c r="R399" s="564"/>
      <c r="S399" s="564"/>
      <c r="T399" s="564"/>
      <c r="U399" s="564"/>
      <c r="V399" s="565"/>
      <c r="W399" s="37" t="s">
        <v>68</v>
      </c>
      <c r="X399" s="545">
        <f>IFERROR(SUM(X389:X397),"0")</f>
        <v>0</v>
      </c>
      <c r="Y399" s="545">
        <f>IFERROR(SUM(Y389:Y397),"0")</f>
        <v>0</v>
      </c>
      <c r="Z399" s="37"/>
      <c r="AA399" s="546"/>
      <c r="AB399" s="546"/>
      <c r="AC399" s="546"/>
    </row>
    <row r="400" spans="1:68" ht="14.25" customHeight="1" x14ac:dyDescent="0.25">
      <c r="A400" s="560" t="s">
        <v>72</v>
      </c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5"/>
      <c r="P400" s="555"/>
      <c r="Q400" s="555"/>
      <c r="R400" s="555"/>
      <c r="S400" s="555"/>
      <c r="T400" s="555"/>
      <c r="U400" s="555"/>
      <c r="V400" s="555"/>
      <c r="W400" s="555"/>
      <c r="X400" s="555"/>
      <c r="Y400" s="555"/>
      <c r="Z400" s="555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8">
        <v>4607091384352</v>
      </c>
      <c r="E401" s="559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8">
        <v>4607091389654</v>
      </c>
      <c r="E402" s="559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4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5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6"/>
      <c r="P404" s="563" t="s">
        <v>70</v>
      </c>
      <c r="Q404" s="564"/>
      <c r="R404" s="564"/>
      <c r="S404" s="564"/>
      <c r="T404" s="564"/>
      <c r="U404" s="564"/>
      <c r="V404" s="565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93" t="s">
        <v>628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8"/>
      <c r="AB405" s="538"/>
      <c r="AC405" s="538"/>
    </row>
    <row r="406" spans="1:68" ht="14.25" customHeight="1" x14ac:dyDescent="0.25">
      <c r="A406" s="560" t="s">
        <v>135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39"/>
      <c r="AB406" s="539"/>
      <c r="AC406" s="539"/>
    </row>
    <row r="407" spans="1:68" ht="27" customHeight="1" x14ac:dyDescent="0.25">
      <c r="A407" s="54" t="s">
        <v>629</v>
      </c>
      <c r="B407" s="54" t="s">
        <v>630</v>
      </c>
      <c r="C407" s="31">
        <v>4301020319</v>
      </c>
      <c r="D407" s="558">
        <v>4680115885240</v>
      </c>
      <c r="E407" s="559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4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5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6"/>
      <c r="P409" s="563" t="s">
        <v>70</v>
      </c>
      <c r="Q409" s="564"/>
      <c r="R409" s="564"/>
      <c r="S409" s="564"/>
      <c r="T409" s="564"/>
      <c r="U409" s="564"/>
      <c r="V409" s="565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60" t="s">
        <v>63</v>
      </c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5"/>
      <c r="P410" s="555"/>
      <c r="Q410" s="555"/>
      <c r="R410" s="555"/>
      <c r="S410" s="555"/>
      <c r="T410" s="555"/>
      <c r="U410" s="555"/>
      <c r="V410" s="555"/>
      <c r="W410" s="555"/>
      <c r="X410" s="555"/>
      <c r="Y410" s="555"/>
      <c r="Z410" s="555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8">
        <v>4680115886094</v>
      </c>
      <c r="E411" s="559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4301031363</v>
      </c>
      <c r="D412" s="558">
        <v>4607091389425</v>
      </c>
      <c r="E412" s="559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4301031373</v>
      </c>
      <c r="D413" s="558">
        <v>4680115880771</v>
      </c>
      <c r="E413" s="559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4301031359</v>
      </c>
      <c r="D414" s="558">
        <v>4607091389500</v>
      </c>
      <c r="E414" s="559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4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5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6"/>
      <c r="P416" s="563" t="s">
        <v>70</v>
      </c>
      <c r="Q416" s="564"/>
      <c r="R416" s="564"/>
      <c r="S416" s="564"/>
      <c r="T416" s="564"/>
      <c r="U416" s="564"/>
      <c r="V416" s="565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93" t="s">
        <v>643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8"/>
      <c r="AB417" s="538"/>
      <c r="AC417" s="538"/>
    </row>
    <row r="418" spans="1:68" ht="14.25" customHeight="1" x14ac:dyDescent="0.25">
      <c r="A418" s="560" t="s">
        <v>63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39"/>
      <c r="AB418" s="539"/>
      <c r="AC418" s="539"/>
    </row>
    <row r="419" spans="1:68" ht="27" customHeight="1" x14ac:dyDescent="0.25">
      <c r="A419" s="54" t="s">
        <v>644</v>
      </c>
      <c r="B419" s="54" t="s">
        <v>645</v>
      </c>
      <c r="C419" s="31">
        <v>4301031347</v>
      </c>
      <c r="D419" s="558">
        <v>4680115885110</v>
      </c>
      <c r="E419" s="559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4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5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6"/>
      <c r="P421" s="563" t="s">
        <v>70</v>
      </c>
      <c r="Q421" s="564"/>
      <c r="R421" s="564"/>
      <c r="S421" s="564"/>
      <c r="T421" s="564"/>
      <c r="U421" s="564"/>
      <c r="V421" s="565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93" t="s">
        <v>647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8"/>
      <c r="AB422" s="538"/>
      <c r="AC422" s="538"/>
    </row>
    <row r="423" spans="1:68" ht="14.25" customHeight="1" x14ac:dyDescent="0.25">
      <c r="A423" s="560" t="s">
        <v>63</v>
      </c>
      <c r="B423" s="555"/>
      <c r="C423" s="555"/>
      <c r="D423" s="555"/>
      <c r="E423" s="555"/>
      <c r="F423" s="555"/>
      <c r="G423" s="555"/>
      <c r="H423" s="555"/>
      <c r="I423" s="555"/>
      <c r="J423" s="555"/>
      <c r="K423" s="555"/>
      <c r="L423" s="555"/>
      <c r="M423" s="555"/>
      <c r="N423" s="555"/>
      <c r="O423" s="555"/>
      <c r="P423" s="555"/>
      <c r="Q423" s="555"/>
      <c r="R423" s="555"/>
      <c r="S423" s="555"/>
      <c r="T423" s="555"/>
      <c r="U423" s="555"/>
      <c r="V423" s="555"/>
      <c r="W423" s="555"/>
      <c r="X423" s="555"/>
      <c r="Y423" s="555"/>
      <c r="Z423" s="555"/>
      <c r="AA423" s="539"/>
      <c r="AB423" s="539"/>
      <c r="AC423" s="539"/>
    </row>
    <row r="424" spans="1:68" ht="27" customHeight="1" x14ac:dyDescent="0.25">
      <c r="A424" s="54" t="s">
        <v>648</v>
      </c>
      <c r="B424" s="54" t="s">
        <v>649</v>
      </c>
      <c r="C424" s="31">
        <v>4301031261</v>
      </c>
      <c r="D424" s="558">
        <v>4680115885103</v>
      </c>
      <c r="E424" s="559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4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5"/>
      <c r="B426" s="555"/>
      <c r="C426" s="555"/>
      <c r="D426" s="555"/>
      <c r="E426" s="555"/>
      <c r="F426" s="555"/>
      <c r="G426" s="555"/>
      <c r="H426" s="555"/>
      <c r="I426" s="555"/>
      <c r="J426" s="555"/>
      <c r="K426" s="555"/>
      <c r="L426" s="555"/>
      <c r="M426" s="555"/>
      <c r="N426" s="555"/>
      <c r="O426" s="556"/>
      <c r="P426" s="563" t="s">
        <v>70</v>
      </c>
      <c r="Q426" s="564"/>
      <c r="R426" s="564"/>
      <c r="S426" s="564"/>
      <c r="T426" s="564"/>
      <c r="U426" s="564"/>
      <c r="V426" s="565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603" t="s">
        <v>651</v>
      </c>
      <c r="B427" s="604"/>
      <c r="C427" s="604"/>
      <c r="D427" s="604"/>
      <c r="E427" s="604"/>
      <c r="F427" s="604"/>
      <c r="G427" s="604"/>
      <c r="H427" s="604"/>
      <c r="I427" s="604"/>
      <c r="J427" s="604"/>
      <c r="K427" s="604"/>
      <c r="L427" s="604"/>
      <c r="M427" s="604"/>
      <c r="N427" s="604"/>
      <c r="O427" s="604"/>
      <c r="P427" s="604"/>
      <c r="Q427" s="604"/>
      <c r="R427" s="604"/>
      <c r="S427" s="604"/>
      <c r="T427" s="604"/>
      <c r="U427" s="604"/>
      <c r="V427" s="604"/>
      <c r="W427" s="604"/>
      <c r="X427" s="604"/>
      <c r="Y427" s="604"/>
      <c r="Z427" s="604"/>
      <c r="AA427" s="48"/>
      <c r="AB427" s="48"/>
      <c r="AC427" s="48"/>
    </row>
    <row r="428" spans="1:68" ht="16.5" customHeight="1" x14ac:dyDescent="0.25">
      <c r="A428" s="593" t="s">
        <v>651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8"/>
      <c r="AB428" s="538"/>
      <c r="AC428" s="538"/>
    </row>
    <row r="429" spans="1:68" ht="14.25" customHeight="1" x14ac:dyDescent="0.25">
      <c r="A429" s="560" t="s">
        <v>103</v>
      </c>
      <c r="B429" s="555"/>
      <c r="C429" s="555"/>
      <c r="D429" s="555"/>
      <c r="E429" s="555"/>
      <c r="F429" s="555"/>
      <c r="G429" s="555"/>
      <c r="H429" s="555"/>
      <c r="I429" s="555"/>
      <c r="J429" s="555"/>
      <c r="K429" s="555"/>
      <c r="L429" s="555"/>
      <c r="M429" s="555"/>
      <c r="N429" s="555"/>
      <c r="O429" s="555"/>
      <c r="P429" s="555"/>
      <c r="Q429" s="555"/>
      <c r="R429" s="555"/>
      <c r="S429" s="555"/>
      <c r="T429" s="555"/>
      <c r="U429" s="555"/>
      <c r="V429" s="555"/>
      <c r="W429" s="555"/>
      <c r="X429" s="555"/>
      <c r="Y429" s="555"/>
      <c r="Z429" s="555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8">
        <v>4607091389067</v>
      </c>
      <c r="E430" s="559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8">
        <v>4680115885271</v>
      </c>
      <c r="E431" s="559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8">
        <v>4680115885226</v>
      </c>
      <c r="E432" s="559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661</v>
      </c>
      <c r="B433" s="54" t="s">
        <v>662</v>
      </c>
      <c r="C433" s="31">
        <v>4301012145</v>
      </c>
      <c r="D433" s="558">
        <v>4607091383522</v>
      </c>
      <c r="E433" s="559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4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665</v>
      </c>
      <c r="B434" s="54" t="s">
        <v>666</v>
      </c>
      <c r="C434" s="31">
        <v>4301011774</v>
      </c>
      <c r="D434" s="558">
        <v>4680115884502</v>
      </c>
      <c r="E434" s="559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8">
        <v>4607091389104</v>
      </c>
      <c r="E435" s="559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53"/>
        <v>0</v>
      </c>
      <c r="Z435" s="36" t="str">
        <f t="shared" si="54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4301012125</v>
      </c>
      <c r="D436" s="558">
        <v>4680115886391</v>
      </c>
      <c r="E436" s="559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8">
        <v>4680115880603</v>
      </c>
      <c r="E437" s="559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4301012036</v>
      </c>
      <c r="D438" s="558">
        <v>4680115882782</v>
      </c>
      <c r="E438" s="559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8">
        <v>4680115885479</v>
      </c>
      <c r="E439" s="559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8">
        <v>4607091389982</v>
      </c>
      <c r="E440" s="559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IFERROR(SUM(X430:X440),"0")</f>
        <v>0</v>
      </c>
      <c r="Y442" s="545">
        <f>IFERROR(SUM(Y430:Y440),"0")</f>
        <v>0</v>
      </c>
      <c r="Z442" s="37"/>
      <c r="AA442" s="546"/>
      <c r="AB442" s="546"/>
      <c r="AC442" s="546"/>
    </row>
    <row r="443" spans="1:68" ht="14.25" customHeight="1" x14ac:dyDescent="0.25">
      <c r="A443" s="560" t="s">
        <v>135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8">
        <v>4607091388930</v>
      </c>
      <c r="E444" s="559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684</v>
      </c>
      <c r="B445" s="54" t="s">
        <v>685</v>
      </c>
      <c r="C445" s="31">
        <v>4301020384</v>
      </c>
      <c r="D445" s="558">
        <v>4680115886407</v>
      </c>
      <c r="E445" s="559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4301020385</v>
      </c>
      <c r="D446" s="558">
        <v>4680115880054</v>
      </c>
      <c r="E446" s="559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60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8">
        <v>4680115883116</v>
      </c>
      <c r="E450" s="559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8">
        <v>4680115883093</v>
      </c>
      <c r="E451" s="559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9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0</v>
      </c>
      <c r="BN451" s="64">
        <f t="shared" si="61"/>
        <v>0</v>
      </c>
      <c r="BO451" s="64">
        <f t="shared" si="62"/>
        <v>0</v>
      </c>
      <c r="BP451" s="64">
        <f t="shared" si="63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8">
        <v>4680115883109</v>
      </c>
      <c r="E452" s="559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9"/>
        <v>0</v>
      </c>
      <c r="Z452" s="36" t="str">
        <f>IFERROR(IF(Y452=0,"",ROUNDUP(Y452/H452,0)*0.01196),"")</f>
        <v/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0</v>
      </c>
      <c r="BN452" s="64">
        <f t="shared" si="61"/>
        <v>0</v>
      </c>
      <c r="BO452" s="64">
        <f t="shared" si="62"/>
        <v>0</v>
      </c>
      <c r="BP452" s="64">
        <f t="shared" si="6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8">
        <v>4680115882072</v>
      </c>
      <c r="E453" s="559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8">
        <v>4680115882102</v>
      </c>
      <c r="E454" s="559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8">
        <v>4680115882096</v>
      </c>
      <c r="E455" s="559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customHeight="1" x14ac:dyDescent="0.25">
      <c r="A458" s="560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customHeight="1" x14ac:dyDescent="0.25">
      <c r="A459" s="54" t="s">
        <v>703</v>
      </c>
      <c r="B459" s="54" t="s">
        <v>704</v>
      </c>
      <c r="C459" s="31">
        <v>4301051232</v>
      </c>
      <c r="D459" s="558">
        <v>4607091383409</v>
      </c>
      <c r="E459" s="559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706</v>
      </c>
      <c r="B460" s="54" t="s">
        <v>707</v>
      </c>
      <c r="C460" s="31">
        <v>4301051233</v>
      </c>
      <c r="D460" s="558">
        <v>4607091383416</v>
      </c>
      <c r="E460" s="559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4301051064</v>
      </c>
      <c r="D461" s="558">
        <v>4680115883536</v>
      </c>
      <c r="E461" s="559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3" t="s">
        <v>712</v>
      </c>
      <c r="B464" s="604"/>
      <c r="C464" s="604"/>
      <c r="D464" s="604"/>
      <c r="E464" s="604"/>
      <c r="F464" s="604"/>
      <c r="G464" s="604"/>
      <c r="H464" s="604"/>
      <c r="I464" s="604"/>
      <c r="J464" s="604"/>
      <c r="K464" s="604"/>
      <c r="L464" s="604"/>
      <c r="M464" s="604"/>
      <c r="N464" s="604"/>
      <c r="O464" s="604"/>
      <c r="P464" s="604"/>
      <c r="Q464" s="604"/>
      <c r="R464" s="604"/>
      <c r="S464" s="604"/>
      <c r="T464" s="604"/>
      <c r="U464" s="604"/>
      <c r="V464" s="604"/>
      <c r="W464" s="604"/>
      <c r="X464" s="604"/>
      <c r="Y464" s="604"/>
      <c r="Z464" s="604"/>
      <c r="AA464" s="48"/>
      <c r="AB464" s="48"/>
      <c r="AC464" s="48"/>
    </row>
    <row r="465" spans="1:68" ht="16.5" customHeight="1" x14ac:dyDescent="0.25">
      <c r="A465" s="593" t="s">
        <v>712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customHeight="1" x14ac:dyDescent="0.25">
      <c r="A466" s="560" t="s">
        <v>103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4301011763</v>
      </c>
      <c r="D467" s="558">
        <v>4640242181011</v>
      </c>
      <c r="E467" s="559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4301011585</v>
      </c>
      <c r="D468" s="558">
        <v>4640242180441</v>
      </c>
      <c r="E468" s="559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8">
        <v>4640242180564</v>
      </c>
      <c r="E469" s="559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7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4301011764</v>
      </c>
      <c r="D470" s="558">
        <v>4640242181189</v>
      </c>
      <c r="E470" s="559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60" t="s">
        <v>135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customHeight="1" x14ac:dyDescent="0.25">
      <c r="A474" s="54" t="s">
        <v>724</v>
      </c>
      <c r="B474" s="54" t="s">
        <v>725</v>
      </c>
      <c r="C474" s="31">
        <v>4301020400</v>
      </c>
      <c r="D474" s="558">
        <v>4640242180519</v>
      </c>
      <c r="E474" s="559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8">
        <v>4640242180526</v>
      </c>
      <c r="E475" s="559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6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4301020295</v>
      </c>
      <c r="D476" s="558">
        <v>4640242181363</v>
      </c>
      <c r="E476" s="559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1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60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8">
        <v>4640242180816</v>
      </c>
      <c r="E480" s="559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8">
        <v>4640242180595</v>
      </c>
      <c r="E481" s="559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60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8">
        <v>4640242180533</v>
      </c>
      <c r="E485" s="559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60" t="s">
        <v>165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customHeight="1" x14ac:dyDescent="0.25">
      <c r="A489" s="54" t="s">
        <v>743</v>
      </c>
      <c r="B489" s="54" t="s">
        <v>744</v>
      </c>
      <c r="C489" s="31">
        <v>4301060491</v>
      </c>
      <c r="D489" s="558">
        <v>4640242180120</v>
      </c>
      <c r="E489" s="559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746</v>
      </c>
      <c r="B490" s="54" t="s">
        <v>747</v>
      </c>
      <c r="C490" s="31">
        <v>4301060493</v>
      </c>
      <c r="D490" s="558">
        <v>4640242180137</v>
      </c>
      <c r="E490" s="559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93" t="s">
        <v>749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customHeight="1" x14ac:dyDescent="0.25">
      <c r="A494" s="560" t="s">
        <v>135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customHeight="1" x14ac:dyDescent="0.25">
      <c r="A495" s="54" t="s">
        <v>750</v>
      </c>
      <c r="B495" s="54" t="s">
        <v>751</v>
      </c>
      <c r="C495" s="31">
        <v>4301020314</v>
      </c>
      <c r="D495" s="558">
        <v>4640242180090</v>
      </c>
      <c r="E495" s="559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81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9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05"/>
      <c r="P498" s="599" t="s">
        <v>754</v>
      </c>
      <c r="Q498" s="600"/>
      <c r="R498" s="600"/>
      <c r="S498" s="600"/>
      <c r="T498" s="600"/>
      <c r="U498" s="600"/>
      <c r="V498" s="601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393.5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417.3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05"/>
      <c r="P499" s="599" t="s">
        <v>755</v>
      </c>
      <c r="Q499" s="600"/>
      <c r="R499" s="600"/>
      <c r="S499" s="600"/>
      <c r="T499" s="600"/>
      <c r="U499" s="600"/>
      <c r="V499" s="601"/>
      <c r="W499" s="37" t="s">
        <v>68</v>
      </c>
      <c r="X499" s="545">
        <f>IFERROR(SUM(BM22:BM495),"0")</f>
        <v>413.85481684981687</v>
      </c>
      <c r="Y499" s="545">
        <f>IFERROR(SUM(BN22:BN495),"0")</f>
        <v>438.79500000000007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05"/>
      <c r="P500" s="599" t="s">
        <v>756</v>
      </c>
      <c r="Q500" s="600"/>
      <c r="R500" s="600"/>
      <c r="S500" s="600"/>
      <c r="T500" s="600"/>
      <c r="U500" s="600"/>
      <c r="V500" s="601"/>
      <c r="W500" s="37" t="s">
        <v>757</v>
      </c>
      <c r="X500" s="38">
        <f>ROUNDUP(SUM(BO22:BO495),0)</f>
        <v>1</v>
      </c>
      <c r="Y500" s="38">
        <f>ROUNDUP(SUM(BP22:BP495),0)</f>
        <v>1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05"/>
      <c r="P501" s="599" t="s">
        <v>758</v>
      </c>
      <c r="Q501" s="600"/>
      <c r="R501" s="600"/>
      <c r="S501" s="600"/>
      <c r="T501" s="600"/>
      <c r="U501" s="600"/>
      <c r="V501" s="601"/>
      <c r="W501" s="37" t="s">
        <v>68</v>
      </c>
      <c r="X501" s="545">
        <f>GrossWeightTotal+PalletQtyTotal*25</f>
        <v>438.85481684981687</v>
      </c>
      <c r="Y501" s="545">
        <f>GrossWeightTotalR+PalletQtyTotalR*25</f>
        <v>463.79500000000007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05"/>
      <c r="P502" s="599" t="s">
        <v>759</v>
      </c>
      <c r="Q502" s="600"/>
      <c r="R502" s="600"/>
      <c r="S502" s="600"/>
      <c r="T502" s="600"/>
      <c r="U502" s="600"/>
      <c r="V502" s="601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46.437118437118436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49</v>
      </c>
      <c r="Z502" s="37"/>
      <c r="AA502" s="546"/>
      <c r="AB502" s="546"/>
      <c r="AC502" s="546"/>
    </row>
    <row r="503" spans="1:32" ht="14.25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05"/>
      <c r="P503" s="599" t="s">
        <v>760</v>
      </c>
      <c r="Q503" s="600"/>
      <c r="R503" s="600"/>
      <c r="S503" s="600"/>
      <c r="T503" s="600"/>
      <c r="U503" s="600"/>
      <c r="V503" s="601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0.8503400000000001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69" t="s">
        <v>101</v>
      </c>
      <c r="D505" s="624"/>
      <c r="E505" s="624"/>
      <c r="F505" s="624"/>
      <c r="G505" s="624"/>
      <c r="H505" s="625"/>
      <c r="I505" s="569" t="s">
        <v>253</v>
      </c>
      <c r="J505" s="624"/>
      <c r="K505" s="624"/>
      <c r="L505" s="624"/>
      <c r="M505" s="624"/>
      <c r="N505" s="624"/>
      <c r="O505" s="624"/>
      <c r="P505" s="624"/>
      <c r="Q505" s="624"/>
      <c r="R505" s="624"/>
      <c r="S505" s="625"/>
      <c r="T505" s="569" t="s">
        <v>541</v>
      </c>
      <c r="U505" s="625"/>
      <c r="V505" s="569" t="s">
        <v>597</v>
      </c>
      <c r="W505" s="624"/>
      <c r="X505" s="624"/>
      <c r="Y505" s="625"/>
      <c r="Z505" s="540" t="s">
        <v>651</v>
      </c>
      <c r="AA505" s="569" t="s">
        <v>712</v>
      </c>
      <c r="AB505" s="625"/>
      <c r="AC505" s="52"/>
      <c r="AF505" s="541"/>
    </row>
    <row r="506" spans="1:32" ht="14.25" customHeight="1" thickTop="1" x14ac:dyDescent="0.2">
      <c r="A506" s="739" t="s">
        <v>763</v>
      </c>
      <c r="B506" s="569" t="s">
        <v>62</v>
      </c>
      <c r="C506" s="569" t="s">
        <v>102</v>
      </c>
      <c r="D506" s="569" t="s">
        <v>117</v>
      </c>
      <c r="E506" s="569" t="s">
        <v>172</v>
      </c>
      <c r="F506" s="569" t="s">
        <v>192</v>
      </c>
      <c r="G506" s="569" t="s">
        <v>225</v>
      </c>
      <c r="H506" s="569" t="s">
        <v>101</v>
      </c>
      <c r="I506" s="569" t="s">
        <v>254</v>
      </c>
      <c r="J506" s="569" t="s">
        <v>294</v>
      </c>
      <c r="K506" s="569" t="s">
        <v>354</v>
      </c>
      <c r="L506" s="569" t="s">
        <v>397</v>
      </c>
      <c r="M506" s="569" t="s">
        <v>413</v>
      </c>
      <c r="N506" s="541"/>
      <c r="O506" s="569" t="s">
        <v>427</v>
      </c>
      <c r="P506" s="569" t="s">
        <v>437</v>
      </c>
      <c r="Q506" s="569" t="s">
        <v>444</v>
      </c>
      <c r="R506" s="569" t="s">
        <v>449</v>
      </c>
      <c r="S506" s="569" t="s">
        <v>531</v>
      </c>
      <c r="T506" s="569" t="s">
        <v>542</v>
      </c>
      <c r="U506" s="569" t="s">
        <v>577</v>
      </c>
      <c r="V506" s="569" t="s">
        <v>598</v>
      </c>
      <c r="W506" s="569" t="s">
        <v>628</v>
      </c>
      <c r="X506" s="569" t="s">
        <v>643</v>
      </c>
      <c r="Y506" s="569" t="s">
        <v>647</v>
      </c>
      <c r="Z506" s="569" t="s">
        <v>651</v>
      </c>
      <c r="AA506" s="569" t="s">
        <v>712</v>
      </c>
      <c r="AB506" s="569" t="s">
        <v>749</v>
      </c>
      <c r="AC506" s="52"/>
      <c r="AF506" s="541"/>
    </row>
    <row r="507" spans="1:32" ht="13.5" customHeight="1" thickBot="1" x14ac:dyDescent="0.25">
      <c r="A507" s="740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21.6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132.30000000000001</v>
      </c>
      <c r="E508" s="46">
        <f>IFERROR(Y87*1,"0")+IFERROR(Y88*1,"0")+IFERROR(Y89*1,"0")+IFERROR(Y93*1,"0")+IFERROR(Y94*1,"0")+IFERROR(Y95*1,"0")+IFERROR(Y96*1,"0")</f>
        <v>0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263.39999999999998</v>
      </c>
      <c r="S508" s="46">
        <f>IFERROR(Y335*1,"0")+IFERROR(Y336*1,"0")+IFERROR(Y337*1,"0")</f>
        <v>0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8" s="46">
        <f>IFERROR(Y368*1,"0")+IFERROR(Y369*1,"0")+IFERROR(Y370*1,"0")+IFERROR(Y374*1,"0")+IFERROR(Y378*1,"0")+IFERROR(Y379*1,"0")+IFERROR(Y383*1,"0")</f>
        <v>0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101:T101"/>
    <mergeCell ref="A255:O256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26:T26"/>
    <mergeCell ref="P324:T324"/>
    <mergeCell ref="A441:O442"/>
    <mergeCell ref="A270:O271"/>
    <mergeCell ref="A92:Z92"/>
    <mergeCell ref="P338:V338"/>
    <mergeCell ref="P71:V71"/>
    <mergeCell ref="P313:V313"/>
    <mergeCell ref="P202:V20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A19:Z19"/>
    <mergeCell ref="P310:T310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P450:T450"/>
    <mergeCell ref="P15:T16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P43:T43"/>
    <mergeCell ref="P65:V65"/>
    <mergeCell ref="D74:E74"/>
    <mergeCell ref="P87:T87"/>
    <mergeCell ref="D335:E335"/>
    <mergeCell ref="A203:Z203"/>
    <mergeCell ref="A375:O376"/>
    <mergeCell ref="P245:T245"/>
    <mergeCell ref="D68:E68"/>
    <mergeCell ref="D188:E188"/>
    <mergeCell ref="D424:E424"/>
    <mergeCell ref="A5:C5"/>
    <mergeCell ref="A237:Z237"/>
    <mergeCell ref="A473:Z473"/>
    <mergeCell ref="P64:V64"/>
    <mergeCell ref="P135:V135"/>
    <mergeCell ref="P191:V191"/>
    <mergeCell ref="A187:Z187"/>
    <mergeCell ref="A423:Z423"/>
    <mergeCell ref="P420:V420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230:E230"/>
    <mergeCell ref="D168:E168"/>
    <mergeCell ref="P137:T13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Z506:Z507"/>
    <mergeCell ref="P409:V409"/>
    <mergeCell ref="A405:Z405"/>
    <mergeCell ref="D82:E82"/>
    <mergeCell ref="A482:O483"/>
    <mergeCell ref="A403:O404"/>
    <mergeCell ref="P481:T481"/>
    <mergeCell ref="P139:V139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462:V462"/>
    <mergeCell ref="A287:Z287"/>
    <mergeCell ref="A281:Z281"/>
    <mergeCell ref="P399:V399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P474:T474"/>
    <mergeCell ref="D224:E224"/>
    <mergeCell ref="A398:O399"/>
    <mergeCell ref="P401:T401"/>
    <mergeCell ref="F506:F507"/>
    <mergeCell ref="P476:T476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P407:T40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C506:C507"/>
    <mergeCell ref="A387:Z387"/>
    <mergeCell ref="D470:E470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373:Z373"/>
    <mergeCell ref="P91:V91"/>
    <mergeCell ref="P394:T394"/>
    <mergeCell ref="A380:O381"/>
    <mergeCell ref="D315:E315"/>
    <mergeCell ref="D144:E144"/>
    <mergeCell ref="D302:E302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Q506:Q507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2025-09-30T08:13:23Z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