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1ED5503-0223-4B84-90FD-2280868F51A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O490" i="1"/>
  <c r="BM490" i="1"/>
  <c r="Y490" i="1"/>
  <c r="P490" i="1"/>
  <c r="BO489" i="1"/>
  <c r="BM489" i="1"/>
  <c r="Y489" i="1"/>
  <c r="Y491" i="1" s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W508" i="1" s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Y355" i="1" s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Y318" i="1" s="1"/>
  <c r="P316" i="1"/>
  <c r="BP315" i="1"/>
  <c r="BO315" i="1"/>
  <c r="BN315" i="1"/>
  <c r="BM315" i="1"/>
  <c r="Z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6" i="1"/>
  <c r="X185" i="1"/>
  <c r="BO184" i="1"/>
  <c r="BM184" i="1"/>
  <c r="Y184" i="1"/>
  <c r="P184" i="1"/>
  <c r="BO183" i="1"/>
  <c r="BM183" i="1"/>
  <c r="Y183" i="1"/>
  <c r="Y185" i="1" s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O149" i="1"/>
  <c r="BM149" i="1"/>
  <c r="Y149" i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O132" i="1"/>
  <c r="BM132" i="1"/>
  <c r="Y132" i="1"/>
  <c r="Y134" i="1" s="1"/>
  <c r="P132" i="1"/>
  <c r="X130" i="1"/>
  <c r="X129" i="1"/>
  <c r="BO128" i="1"/>
  <c r="BM128" i="1"/>
  <c r="Y128" i="1"/>
  <c r="P128" i="1"/>
  <c r="BO127" i="1"/>
  <c r="BM127" i="1"/>
  <c r="Y127" i="1"/>
  <c r="P127" i="1"/>
  <c r="X124" i="1"/>
  <c r="X123" i="1"/>
  <c r="BO122" i="1"/>
  <c r="BM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P109" i="1"/>
  <c r="BO108" i="1"/>
  <c r="BM108" i="1"/>
  <c r="Y108" i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O102" i="1"/>
  <c r="BM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O95" i="1"/>
  <c r="BM95" i="1"/>
  <c r="Y95" i="1"/>
  <c r="P95" i="1"/>
  <c r="BO94" i="1"/>
  <c r="BM94" i="1"/>
  <c r="Y94" i="1"/>
  <c r="P94" i="1"/>
  <c r="BO93" i="1"/>
  <c r="BM93" i="1"/>
  <c r="Y93" i="1"/>
  <c r="X91" i="1"/>
  <c r="X90" i="1"/>
  <c r="BO89" i="1"/>
  <c r="BM89" i="1"/>
  <c r="Y89" i="1"/>
  <c r="P89" i="1"/>
  <c r="BO88" i="1"/>
  <c r="BM88" i="1"/>
  <c r="Y88" i="1"/>
  <c r="P88" i="1"/>
  <c r="BO87" i="1"/>
  <c r="BM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P81" i="1"/>
  <c r="X79" i="1"/>
  <c r="X78" i="1"/>
  <c r="BO77" i="1"/>
  <c r="BM77" i="1"/>
  <c r="Z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81" i="1" l="1"/>
  <c r="BN81" i="1"/>
  <c r="Z81" i="1"/>
  <c r="BP110" i="1"/>
  <c r="BN110" i="1"/>
  <c r="Z110" i="1"/>
  <c r="BP161" i="1"/>
  <c r="BN161" i="1"/>
  <c r="Z161" i="1"/>
  <c r="BP196" i="1"/>
  <c r="BN196" i="1"/>
  <c r="Z196" i="1"/>
  <c r="BP216" i="1"/>
  <c r="BN216" i="1"/>
  <c r="Z216" i="1"/>
  <c r="BP243" i="1"/>
  <c r="BN243" i="1"/>
  <c r="Z243" i="1"/>
  <c r="BP260" i="1"/>
  <c r="BN260" i="1"/>
  <c r="Z260" i="1"/>
  <c r="BP299" i="1"/>
  <c r="BN299" i="1"/>
  <c r="Z299" i="1"/>
  <c r="BP323" i="1"/>
  <c r="BN323" i="1"/>
  <c r="Z323" i="1"/>
  <c r="BP391" i="1"/>
  <c r="BN391" i="1"/>
  <c r="Z391" i="1"/>
  <c r="BP432" i="1"/>
  <c r="BN432" i="1"/>
  <c r="Z432" i="1"/>
  <c r="BP445" i="1"/>
  <c r="BN445" i="1"/>
  <c r="Z445" i="1"/>
  <c r="BP490" i="1"/>
  <c r="BN490" i="1"/>
  <c r="Z490" i="1"/>
  <c r="X498" i="1"/>
  <c r="Y32" i="1"/>
  <c r="Z42" i="1"/>
  <c r="BN42" i="1"/>
  <c r="D508" i="1"/>
  <c r="Z61" i="1"/>
  <c r="BN61" i="1"/>
  <c r="BP73" i="1"/>
  <c r="BN73" i="1"/>
  <c r="Z73" i="1"/>
  <c r="BP95" i="1"/>
  <c r="BN95" i="1"/>
  <c r="Z95" i="1"/>
  <c r="BP127" i="1"/>
  <c r="BN127" i="1"/>
  <c r="Z127" i="1"/>
  <c r="BP173" i="1"/>
  <c r="BN173" i="1"/>
  <c r="Z173" i="1"/>
  <c r="BP206" i="1"/>
  <c r="BN206" i="1"/>
  <c r="Z206" i="1"/>
  <c r="Y240" i="1"/>
  <c r="Y239" i="1"/>
  <c r="BP238" i="1"/>
  <c r="BN238" i="1"/>
  <c r="Z238" i="1"/>
  <c r="Z239" i="1" s="1"/>
  <c r="BP242" i="1"/>
  <c r="BN242" i="1"/>
  <c r="Z242" i="1"/>
  <c r="BP259" i="1"/>
  <c r="BN259" i="1"/>
  <c r="Z259" i="1"/>
  <c r="BP268" i="1"/>
  <c r="BN268" i="1"/>
  <c r="Z268" i="1"/>
  <c r="BP309" i="1"/>
  <c r="BN309" i="1"/>
  <c r="Z309" i="1"/>
  <c r="BP346" i="1"/>
  <c r="BN346" i="1"/>
  <c r="Z346" i="1"/>
  <c r="BP401" i="1"/>
  <c r="BN401" i="1"/>
  <c r="Z401" i="1"/>
  <c r="BP433" i="1"/>
  <c r="BN433" i="1"/>
  <c r="Z433" i="1"/>
  <c r="BP459" i="1"/>
  <c r="BN459" i="1"/>
  <c r="Z459" i="1"/>
  <c r="Y264" i="1"/>
  <c r="Y97" i="1"/>
  <c r="BP93" i="1"/>
  <c r="BN93" i="1"/>
  <c r="Z93" i="1"/>
  <c r="BP108" i="1"/>
  <c r="BN108" i="1"/>
  <c r="Z108" i="1"/>
  <c r="BP122" i="1"/>
  <c r="BN122" i="1"/>
  <c r="Z122" i="1"/>
  <c r="BP149" i="1"/>
  <c r="BN149" i="1"/>
  <c r="Z149" i="1"/>
  <c r="BP167" i="1"/>
  <c r="BN167" i="1"/>
  <c r="Z167" i="1"/>
  <c r="BP194" i="1"/>
  <c r="BN194" i="1"/>
  <c r="Z194" i="1"/>
  <c r="BP204" i="1"/>
  <c r="BN204" i="1"/>
  <c r="Z204" i="1"/>
  <c r="BP212" i="1"/>
  <c r="BN212" i="1"/>
  <c r="Z212" i="1"/>
  <c r="BP228" i="1"/>
  <c r="BN228" i="1"/>
  <c r="Z228" i="1"/>
  <c r="BP254" i="1"/>
  <c r="BN254" i="1"/>
  <c r="Z254" i="1"/>
  <c r="BP293" i="1"/>
  <c r="BN293" i="1"/>
  <c r="Z293" i="1"/>
  <c r="Z22" i="1"/>
  <c r="Z23" i="1" s="1"/>
  <c r="BN22" i="1"/>
  <c r="BP22" i="1"/>
  <c r="Z26" i="1"/>
  <c r="BN26" i="1"/>
  <c r="BP26" i="1"/>
  <c r="Z30" i="1"/>
  <c r="BN30" i="1"/>
  <c r="C508" i="1"/>
  <c r="Z53" i="1"/>
  <c r="BN53" i="1"/>
  <c r="Z57" i="1"/>
  <c r="BN57" i="1"/>
  <c r="Y65" i="1"/>
  <c r="Z63" i="1"/>
  <c r="BN63" i="1"/>
  <c r="Y71" i="1"/>
  <c r="Z69" i="1"/>
  <c r="BN69" i="1"/>
  <c r="Y79" i="1"/>
  <c r="Z75" i="1"/>
  <c r="BN75" i="1"/>
  <c r="BP77" i="1"/>
  <c r="BN77" i="1"/>
  <c r="BP88" i="1"/>
  <c r="BN88" i="1"/>
  <c r="Z88" i="1"/>
  <c r="BP102" i="1"/>
  <c r="BN102" i="1"/>
  <c r="Z102" i="1"/>
  <c r="Y118" i="1"/>
  <c r="BP114" i="1"/>
  <c r="BN114" i="1"/>
  <c r="Z114" i="1"/>
  <c r="BP133" i="1"/>
  <c r="BN133" i="1"/>
  <c r="Z133" i="1"/>
  <c r="BP137" i="1"/>
  <c r="BN137" i="1"/>
  <c r="Z137" i="1"/>
  <c r="BP163" i="1"/>
  <c r="BN163" i="1"/>
  <c r="Z163" i="1"/>
  <c r="BP184" i="1"/>
  <c r="BN184" i="1"/>
  <c r="Z184" i="1"/>
  <c r="BP198" i="1"/>
  <c r="BN198" i="1"/>
  <c r="Z198" i="1"/>
  <c r="BP208" i="1"/>
  <c r="BN208" i="1"/>
  <c r="Z208" i="1"/>
  <c r="BP223" i="1"/>
  <c r="BN223" i="1"/>
  <c r="Z223" i="1"/>
  <c r="BP245" i="1"/>
  <c r="BN245" i="1"/>
  <c r="Z245" i="1"/>
  <c r="BP250" i="1"/>
  <c r="BN250" i="1"/>
  <c r="Z250" i="1"/>
  <c r="Y294" i="1"/>
  <c r="BP289" i="1"/>
  <c r="BN289" i="1"/>
  <c r="Z289" i="1"/>
  <c r="BP301" i="1"/>
  <c r="BN301" i="1"/>
  <c r="Z301" i="1"/>
  <c r="BP311" i="1"/>
  <c r="BN311" i="1"/>
  <c r="Z311" i="1"/>
  <c r="BP329" i="1"/>
  <c r="BN329" i="1"/>
  <c r="Z329" i="1"/>
  <c r="BP348" i="1"/>
  <c r="BN348" i="1"/>
  <c r="Z348" i="1"/>
  <c r="BN363" i="1"/>
  <c r="Z363" i="1"/>
  <c r="Z364" i="1" s="1"/>
  <c r="BP369" i="1"/>
  <c r="BN369" i="1"/>
  <c r="Z369" i="1"/>
  <c r="BP393" i="1"/>
  <c r="BN393" i="1"/>
  <c r="Z393" i="1"/>
  <c r="BP412" i="1"/>
  <c r="BN412" i="1"/>
  <c r="Z412" i="1"/>
  <c r="BP435" i="1"/>
  <c r="BN435" i="1"/>
  <c r="Z435" i="1"/>
  <c r="BP451" i="1"/>
  <c r="BN451" i="1"/>
  <c r="Z451" i="1"/>
  <c r="BP461" i="1"/>
  <c r="BN461" i="1"/>
  <c r="Z461" i="1"/>
  <c r="BP467" i="1"/>
  <c r="BN467" i="1"/>
  <c r="Z467" i="1"/>
  <c r="Y83" i="1"/>
  <c r="Y190" i="1"/>
  <c r="Y218" i="1"/>
  <c r="Y247" i="1"/>
  <c r="Y246" i="1"/>
  <c r="Y305" i="1"/>
  <c r="BP297" i="1"/>
  <c r="BN297" i="1"/>
  <c r="Z297" i="1"/>
  <c r="BP307" i="1"/>
  <c r="BN307" i="1"/>
  <c r="Z307" i="1"/>
  <c r="BP317" i="1"/>
  <c r="BN317" i="1"/>
  <c r="Z317" i="1"/>
  <c r="BP344" i="1"/>
  <c r="BN344" i="1"/>
  <c r="Z344" i="1"/>
  <c r="Y360" i="1"/>
  <c r="BP358" i="1"/>
  <c r="BN358" i="1"/>
  <c r="Z358" i="1"/>
  <c r="Y385" i="1"/>
  <c r="Y384" i="1"/>
  <c r="BP383" i="1"/>
  <c r="BN383" i="1"/>
  <c r="Z383" i="1"/>
  <c r="Z384" i="1" s="1"/>
  <c r="BP389" i="1"/>
  <c r="BN389" i="1"/>
  <c r="Z389" i="1"/>
  <c r="BP397" i="1"/>
  <c r="BN397" i="1"/>
  <c r="Z397" i="1"/>
  <c r="X508" i="1"/>
  <c r="Y420" i="1"/>
  <c r="BP419" i="1"/>
  <c r="BN419" i="1"/>
  <c r="Z419" i="1"/>
  <c r="Z420" i="1" s="1"/>
  <c r="Y508" i="1"/>
  <c r="Y425" i="1"/>
  <c r="BP424" i="1"/>
  <c r="BN424" i="1"/>
  <c r="Z424" i="1"/>
  <c r="Z425" i="1" s="1"/>
  <c r="BP430" i="1"/>
  <c r="BN430" i="1"/>
  <c r="Z430" i="1"/>
  <c r="BP439" i="1"/>
  <c r="BN439" i="1"/>
  <c r="Z439" i="1"/>
  <c r="BP455" i="1"/>
  <c r="BN455" i="1"/>
  <c r="Z455" i="1"/>
  <c r="Y482" i="1"/>
  <c r="BP480" i="1"/>
  <c r="BN480" i="1"/>
  <c r="Z480" i="1"/>
  <c r="Y339" i="1"/>
  <c r="Y403" i="1"/>
  <c r="Y463" i="1"/>
  <c r="Y462" i="1"/>
  <c r="F9" i="1"/>
  <c r="J9" i="1"/>
  <c r="F10" i="1"/>
  <c r="Y33" i="1"/>
  <c r="Y37" i="1"/>
  <c r="Y45" i="1"/>
  <c r="Y49" i="1"/>
  <c r="Y58" i="1"/>
  <c r="Y64" i="1"/>
  <c r="Y70" i="1"/>
  <c r="Y78" i="1"/>
  <c r="Y84" i="1"/>
  <c r="E508" i="1"/>
  <c r="Y90" i="1"/>
  <c r="BP87" i="1"/>
  <c r="BN87" i="1"/>
  <c r="Z87" i="1"/>
  <c r="BP96" i="1"/>
  <c r="BN96" i="1"/>
  <c r="Z96" i="1"/>
  <c r="Y98" i="1"/>
  <c r="F508" i="1"/>
  <c r="Y106" i="1"/>
  <c r="BP101" i="1"/>
  <c r="BN101" i="1"/>
  <c r="Z101" i="1"/>
  <c r="Y105" i="1"/>
  <c r="BP109" i="1"/>
  <c r="BN109" i="1"/>
  <c r="Z109" i="1"/>
  <c r="BP117" i="1"/>
  <c r="BN117" i="1"/>
  <c r="Z117" i="1"/>
  <c r="Y119" i="1"/>
  <c r="Y124" i="1"/>
  <c r="BP121" i="1"/>
  <c r="BN121" i="1"/>
  <c r="Z121" i="1"/>
  <c r="Z123" i="1" s="1"/>
  <c r="BP138" i="1"/>
  <c r="BN138" i="1"/>
  <c r="Z138" i="1"/>
  <c r="Y140" i="1"/>
  <c r="H508" i="1"/>
  <c r="Y145" i="1"/>
  <c r="BP143" i="1"/>
  <c r="BN143" i="1"/>
  <c r="Z143" i="1"/>
  <c r="BP150" i="1"/>
  <c r="BN150" i="1"/>
  <c r="Z150" i="1"/>
  <c r="Y152" i="1"/>
  <c r="I508" i="1"/>
  <c r="Y157" i="1"/>
  <c r="BP156" i="1"/>
  <c r="BN156" i="1"/>
  <c r="Z156" i="1"/>
  <c r="Z157" i="1" s="1"/>
  <c r="Y158" i="1"/>
  <c r="Y169" i="1"/>
  <c r="BP160" i="1"/>
  <c r="BN160" i="1"/>
  <c r="Z160" i="1"/>
  <c r="BP164" i="1"/>
  <c r="BN164" i="1"/>
  <c r="Z164" i="1"/>
  <c r="BP168" i="1"/>
  <c r="BN168" i="1"/>
  <c r="Z168" i="1"/>
  <c r="Y170" i="1"/>
  <c r="Y175" i="1"/>
  <c r="BP172" i="1"/>
  <c r="BN172" i="1"/>
  <c r="Z172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Y213" i="1"/>
  <c r="BP205" i="1"/>
  <c r="BN205" i="1"/>
  <c r="Z205" i="1"/>
  <c r="BP209" i="1"/>
  <c r="BN209" i="1"/>
  <c r="Z209" i="1"/>
  <c r="H9" i="1"/>
  <c r="B508" i="1"/>
  <c r="X499" i="1"/>
  <c r="X500" i="1"/>
  <c r="X502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8" i="1"/>
  <c r="Z70" i="1" s="1"/>
  <c r="BN68" i="1"/>
  <c r="Z74" i="1"/>
  <c r="BN74" i="1"/>
  <c r="Z76" i="1"/>
  <c r="BN76" i="1"/>
  <c r="Z82" i="1"/>
  <c r="Z83" i="1" s="1"/>
  <c r="BN82" i="1"/>
  <c r="BP89" i="1"/>
  <c r="BN89" i="1"/>
  <c r="Z89" i="1"/>
  <c r="Y91" i="1"/>
  <c r="BP94" i="1"/>
  <c r="BN94" i="1"/>
  <c r="Z94" i="1"/>
  <c r="BP103" i="1"/>
  <c r="BN103" i="1"/>
  <c r="Z103" i="1"/>
  <c r="Y112" i="1"/>
  <c r="Y111" i="1"/>
  <c r="BP115" i="1"/>
  <c r="BN115" i="1"/>
  <c r="Z115" i="1"/>
  <c r="Y123" i="1"/>
  <c r="BP128" i="1"/>
  <c r="BN128" i="1"/>
  <c r="Z128" i="1"/>
  <c r="Z129" i="1" s="1"/>
  <c r="Y130" i="1"/>
  <c r="Y135" i="1"/>
  <c r="BP132" i="1"/>
  <c r="BN132" i="1"/>
  <c r="Z132" i="1"/>
  <c r="Z134" i="1" s="1"/>
  <c r="Y139" i="1"/>
  <c r="BP144" i="1"/>
  <c r="BN144" i="1"/>
  <c r="Z144" i="1"/>
  <c r="Y146" i="1"/>
  <c r="Y151" i="1"/>
  <c r="BP148" i="1"/>
  <c r="BN148" i="1"/>
  <c r="Z148" i="1"/>
  <c r="BP162" i="1"/>
  <c r="BN162" i="1"/>
  <c r="Z162" i="1"/>
  <c r="BP166" i="1"/>
  <c r="BN166" i="1"/>
  <c r="Z166" i="1"/>
  <c r="BP174" i="1"/>
  <c r="BN174" i="1"/>
  <c r="Z174" i="1"/>
  <c r="Y176" i="1"/>
  <c r="Y179" i="1"/>
  <c r="BP178" i="1"/>
  <c r="BN178" i="1"/>
  <c r="Z178" i="1"/>
  <c r="Z179" i="1" s="1"/>
  <c r="Y180" i="1"/>
  <c r="J508" i="1"/>
  <c r="Y186" i="1"/>
  <c r="BP183" i="1"/>
  <c r="BN183" i="1"/>
  <c r="Z183" i="1"/>
  <c r="Z185" i="1" s="1"/>
  <c r="BP195" i="1"/>
  <c r="BN195" i="1"/>
  <c r="Z195" i="1"/>
  <c r="BP199" i="1"/>
  <c r="BN199" i="1"/>
  <c r="Z199" i="1"/>
  <c r="BP207" i="1"/>
  <c r="BN207" i="1"/>
  <c r="Z207" i="1"/>
  <c r="BP211" i="1"/>
  <c r="BN211" i="1"/>
  <c r="Z211" i="1"/>
  <c r="G508" i="1"/>
  <c r="Y129" i="1"/>
  <c r="Y214" i="1"/>
  <c r="BP217" i="1"/>
  <c r="BN217" i="1"/>
  <c r="Z217" i="1"/>
  <c r="Z218" i="1" s="1"/>
  <c r="Y219" i="1"/>
  <c r="K508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2" i="1"/>
  <c r="BN262" i="1"/>
  <c r="Z262" i="1"/>
  <c r="Y270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3" i="1"/>
  <c r="BP310" i="1"/>
  <c r="BN310" i="1"/>
  <c r="Z310" i="1"/>
  <c r="Y319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BP337" i="1"/>
  <c r="BN337" i="1"/>
  <c r="Z337" i="1"/>
  <c r="T508" i="1"/>
  <c r="Y350" i="1"/>
  <c r="BP343" i="1"/>
  <c r="BN343" i="1"/>
  <c r="Z343" i="1"/>
  <c r="BP347" i="1"/>
  <c r="BN347" i="1"/>
  <c r="Z347" i="1"/>
  <c r="BP359" i="1"/>
  <c r="BN359" i="1"/>
  <c r="Z359" i="1"/>
  <c r="Y361" i="1"/>
  <c r="BP370" i="1"/>
  <c r="BN370" i="1"/>
  <c r="Z370" i="1"/>
  <c r="Y372" i="1"/>
  <c r="Y375" i="1"/>
  <c r="BP374" i="1"/>
  <c r="BN374" i="1"/>
  <c r="Z374" i="1"/>
  <c r="Z375" i="1" s="1"/>
  <c r="Y376" i="1"/>
  <c r="Y381" i="1"/>
  <c r="BP378" i="1"/>
  <c r="BN378" i="1"/>
  <c r="Z378" i="1"/>
  <c r="Z380" i="1" s="1"/>
  <c r="Y380" i="1"/>
  <c r="BP413" i="1"/>
  <c r="BN413" i="1"/>
  <c r="Z413" i="1"/>
  <c r="O508" i="1"/>
  <c r="BP224" i="1"/>
  <c r="BN224" i="1"/>
  <c r="Z224" i="1"/>
  <c r="BP229" i="1"/>
  <c r="BN229" i="1"/>
  <c r="Z229" i="1"/>
  <c r="BP251" i="1"/>
  <c r="BN251" i="1"/>
  <c r="Z251" i="1"/>
  <c r="Z255" i="1" s="1"/>
  <c r="Y255" i="1"/>
  <c r="BP261" i="1"/>
  <c r="BN261" i="1"/>
  <c r="Z261" i="1"/>
  <c r="Z263" i="1" s="1"/>
  <c r="BP269" i="1"/>
  <c r="BN269" i="1"/>
  <c r="Z269" i="1"/>
  <c r="Y271" i="1"/>
  <c r="P508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08" i="1"/>
  <c r="Y284" i="1"/>
  <c r="BP283" i="1"/>
  <c r="BN283" i="1"/>
  <c r="Z283" i="1"/>
  <c r="Z284" i="1" s="1"/>
  <c r="Y285" i="1"/>
  <c r="R508" i="1"/>
  <c r="Y295" i="1"/>
  <c r="BP288" i="1"/>
  <c r="BN288" i="1"/>
  <c r="Z288" i="1"/>
  <c r="Z294" i="1" s="1"/>
  <c r="BP292" i="1"/>
  <c r="BN292" i="1"/>
  <c r="Z292" i="1"/>
  <c r="BP300" i="1"/>
  <c r="BN300" i="1"/>
  <c r="Z300" i="1"/>
  <c r="Y304" i="1"/>
  <c r="Z312" i="1"/>
  <c r="BP308" i="1"/>
  <c r="BN308" i="1"/>
  <c r="Z308" i="1"/>
  <c r="Y312" i="1"/>
  <c r="BP316" i="1"/>
  <c r="BN316" i="1"/>
  <c r="Z316" i="1"/>
  <c r="BP322" i="1"/>
  <c r="BN322" i="1"/>
  <c r="Z322" i="1"/>
  <c r="BP330" i="1"/>
  <c r="BN330" i="1"/>
  <c r="Z330" i="1"/>
  <c r="Y332" i="1"/>
  <c r="S508" i="1"/>
  <c r="Y338" i="1"/>
  <c r="BP335" i="1"/>
  <c r="BN335" i="1"/>
  <c r="Z335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BP392" i="1"/>
  <c r="BN392" i="1"/>
  <c r="Z392" i="1"/>
  <c r="BP396" i="1"/>
  <c r="BN396" i="1"/>
  <c r="Z396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L508" i="1"/>
  <c r="Y256" i="1"/>
  <c r="M508" i="1"/>
  <c r="Y263" i="1"/>
  <c r="Y364" i="1"/>
  <c r="BP363" i="1"/>
  <c r="Y365" i="1"/>
  <c r="U508" i="1"/>
  <c r="Y371" i="1"/>
  <c r="BP368" i="1"/>
  <c r="BN368" i="1"/>
  <c r="Z368" i="1"/>
  <c r="Z371" i="1" s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BP468" i="1"/>
  <c r="BN468" i="1"/>
  <c r="Z468" i="1"/>
  <c r="Y472" i="1"/>
  <c r="BP475" i="1"/>
  <c r="BN475" i="1"/>
  <c r="Z475" i="1"/>
  <c r="AA508" i="1"/>
  <c r="V508" i="1"/>
  <c r="Y399" i="1"/>
  <c r="Y421" i="1"/>
  <c r="Y426" i="1"/>
  <c r="Z508" i="1"/>
  <c r="Y441" i="1"/>
  <c r="BP436" i="1"/>
  <c r="BN436" i="1"/>
  <c r="Z436" i="1"/>
  <c r="BP440" i="1"/>
  <c r="BN440" i="1"/>
  <c r="Z440" i="1"/>
  <c r="Y442" i="1"/>
  <c r="Y447" i="1"/>
  <c r="BP444" i="1"/>
  <c r="BN444" i="1"/>
  <c r="Z444" i="1"/>
  <c r="BP452" i="1"/>
  <c r="BN452" i="1"/>
  <c r="Z452" i="1"/>
  <c r="BP460" i="1"/>
  <c r="BN460" i="1"/>
  <c r="Z460" i="1"/>
  <c r="Y471" i="1"/>
  <c r="BP470" i="1"/>
  <c r="BN470" i="1"/>
  <c r="Z470" i="1"/>
  <c r="Y478" i="1"/>
  <c r="BP474" i="1"/>
  <c r="BN474" i="1"/>
  <c r="Z474" i="1"/>
  <c r="Z477" i="1" s="1"/>
  <c r="Y477" i="1"/>
  <c r="BP481" i="1"/>
  <c r="BN481" i="1"/>
  <c r="Z481" i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462" i="1" l="1"/>
  <c r="Z447" i="1"/>
  <c r="Z318" i="1"/>
  <c r="Z151" i="1"/>
  <c r="Z118" i="1"/>
  <c r="Z97" i="1"/>
  <c r="Z64" i="1"/>
  <c r="Z111" i="1"/>
  <c r="Z441" i="1"/>
  <c r="Z78" i="1"/>
  <c r="Y502" i="1"/>
  <c r="Y500" i="1"/>
  <c r="Z32" i="1"/>
  <c r="Z213" i="1"/>
  <c r="Z482" i="1"/>
  <c r="Z471" i="1"/>
  <c r="Z398" i="1"/>
  <c r="Z338" i="1"/>
  <c r="Z360" i="1"/>
  <c r="Z304" i="1"/>
  <c r="Z246" i="1"/>
  <c r="Z44" i="1"/>
  <c r="Y499" i="1"/>
  <c r="Z139" i="1"/>
  <c r="Z350" i="1"/>
  <c r="Z331" i="1"/>
  <c r="Z325" i="1"/>
  <c r="Z58" i="1"/>
  <c r="X501" i="1"/>
  <c r="Z169" i="1"/>
  <c r="Z145" i="1"/>
  <c r="Z105" i="1"/>
  <c r="Z456" i="1"/>
  <c r="Z270" i="1"/>
  <c r="Z231" i="1"/>
  <c r="Y498" i="1"/>
  <c r="Z201" i="1"/>
  <c r="Z175" i="1"/>
  <c r="Z90" i="1"/>
  <c r="Y501" i="1" l="1"/>
  <c r="Z503" i="1"/>
</calcChain>
</file>

<file path=xl/sharedStrings.xml><?xml version="1.0" encoding="utf-8"?>
<sst xmlns="http://schemas.openxmlformats.org/spreadsheetml/2006/main" count="2180" uniqueCount="794">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</sst>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9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6" t="s">
        <v>0</v>
      </c>
      <c r="E1" s="598"/>
      <c r="F1" s="598"/>
      <c r="G1" s="12" t="s">
        <v>1</v>
      </c>
      <c r="H1" s="626" t="s">
        <v>2</v>
      </c>
      <c r="I1" s="598"/>
      <c r="J1" s="598"/>
      <c r="K1" s="598"/>
      <c r="L1" s="598"/>
      <c r="M1" s="598"/>
      <c r="N1" s="598"/>
      <c r="O1" s="598"/>
      <c r="P1" s="598"/>
      <c r="Q1" s="598"/>
      <c r="R1" s="597" t="s">
        <v>3</v>
      </c>
      <c r="S1" s="598"/>
      <c r="T1" s="59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85" t="s">
        <v>8</v>
      </c>
      <c r="B5" s="617"/>
      <c r="C5" s="618"/>
      <c r="D5" s="627"/>
      <c r="E5" s="628"/>
      <c r="F5" s="839" t="s">
        <v>9</v>
      </c>
      <c r="G5" s="618"/>
      <c r="H5" s="627" t="s">
        <v>793</v>
      </c>
      <c r="I5" s="787"/>
      <c r="J5" s="787"/>
      <c r="K5" s="787"/>
      <c r="L5" s="787"/>
      <c r="M5" s="628"/>
      <c r="N5" s="58"/>
      <c r="P5" s="24" t="s">
        <v>10</v>
      </c>
      <c r="Q5" s="849">
        <v>45932</v>
      </c>
      <c r="R5" s="666"/>
      <c r="T5" s="721" t="s">
        <v>11</v>
      </c>
      <c r="U5" s="715"/>
      <c r="V5" s="723" t="s">
        <v>12</v>
      </c>
      <c r="W5" s="666"/>
      <c r="AB5" s="51"/>
      <c r="AC5" s="51"/>
      <c r="AD5" s="51"/>
      <c r="AE5" s="51"/>
    </row>
    <row r="6" spans="1:32" s="537" customFormat="1" ht="24" customHeight="1" x14ac:dyDescent="0.2">
      <c r="A6" s="685" t="s">
        <v>13</v>
      </c>
      <c r="B6" s="617"/>
      <c r="C6" s="618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66"/>
      <c r="N6" s="59"/>
      <c r="P6" s="24" t="s">
        <v>15</v>
      </c>
      <c r="Q6" s="746" t="str">
        <f>IF(Q5=0," ",CHOOSE(WEEKDAY(Q5,2),"Понедельник","Вторник","Среда","Четверг","Пятница","Суббота","Воскресенье"))</f>
        <v>Четверг</v>
      </c>
      <c r="R6" s="558"/>
      <c r="T6" s="714" t="s">
        <v>16</v>
      </c>
      <c r="U6" s="715"/>
      <c r="V6" s="740" t="s">
        <v>17</v>
      </c>
      <c r="W6" s="577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30" t="str">
        <f>IFERROR(VLOOKUP(DeliveryAddress,Table,3,0),1)</f>
        <v>4</v>
      </c>
      <c r="E7" s="631"/>
      <c r="F7" s="631"/>
      <c r="G7" s="631"/>
      <c r="H7" s="631"/>
      <c r="I7" s="631"/>
      <c r="J7" s="631"/>
      <c r="K7" s="631"/>
      <c r="L7" s="631"/>
      <c r="M7" s="632"/>
      <c r="N7" s="60"/>
      <c r="P7" s="24"/>
      <c r="Q7" s="42"/>
      <c r="R7" s="42"/>
      <c r="T7" s="554"/>
      <c r="U7" s="715"/>
      <c r="V7" s="741"/>
      <c r="W7" s="742"/>
      <c r="AB7" s="51"/>
      <c r="AC7" s="51"/>
      <c r="AD7" s="51"/>
      <c r="AE7" s="51"/>
    </row>
    <row r="8" spans="1:32" s="537" customFormat="1" ht="25.5" customHeight="1" x14ac:dyDescent="0.2">
      <c r="A8" s="865" t="s">
        <v>18</v>
      </c>
      <c r="B8" s="570"/>
      <c r="C8" s="571"/>
      <c r="D8" s="608"/>
      <c r="E8" s="609"/>
      <c r="F8" s="609"/>
      <c r="G8" s="609"/>
      <c r="H8" s="609"/>
      <c r="I8" s="609"/>
      <c r="J8" s="609"/>
      <c r="K8" s="609"/>
      <c r="L8" s="609"/>
      <c r="M8" s="610"/>
      <c r="N8" s="61"/>
      <c r="P8" s="24" t="s">
        <v>19</v>
      </c>
      <c r="Q8" s="690">
        <v>0.45833333333333331</v>
      </c>
      <c r="R8" s="632"/>
      <c r="T8" s="554"/>
      <c r="U8" s="715"/>
      <c r="V8" s="741"/>
      <c r="W8" s="742"/>
      <c r="AB8" s="51"/>
      <c r="AC8" s="51"/>
      <c r="AD8" s="51"/>
      <c r="AE8" s="51"/>
    </row>
    <row r="9" spans="1:32" s="537" customFormat="1" ht="39.950000000000003" customHeight="1" x14ac:dyDescent="0.2">
      <c r="A9" s="67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73"/>
      <c r="E9" s="568"/>
      <c r="F9" s="67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67" t="str">
        <f>IF(AND($A$9="Тип доверенности/получателя при получении в адресе перегруза:",$D$9="Разовая доверенность"),"Введите ФИО","")</f>
        <v/>
      </c>
      <c r="I9" s="568"/>
      <c r="J9" s="5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8"/>
      <c r="L9" s="568"/>
      <c r="M9" s="568"/>
      <c r="N9" s="535"/>
      <c r="P9" s="26" t="s">
        <v>20</v>
      </c>
      <c r="Q9" s="677"/>
      <c r="R9" s="678"/>
      <c r="T9" s="554"/>
      <c r="U9" s="715"/>
      <c r="V9" s="743"/>
      <c r="W9" s="744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73"/>
      <c r="E10" s="568"/>
      <c r="F10" s="67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76" t="str">
        <f>IFERROR(VLOOKUP($D$10,Proxy,2,FALSE),"")</f>
        <v/>
      </c>
      <c r="I10" s="554"/>
      <c r="J10" s="554"/>
      <c r="K10" s="554"/>
      <c r="L10" s="554"/>
      <c r="M10" s="554"/>
      <c r="N10" s="536"/>
      <c r="P10" s="26" t="s">
        <v>21</v>
      </c>
      <c r="Q10" s="716"/>
      <c r="R10" s="717"/>
      <c r="U10" s="24" t="s">
        <v>22</v>
      </c>
      <c r="V10" s="576" t="s">
        <v>23</v>
      </c>
      <c r="W10" s="577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5"/>
      <c r="R11" s="666"/>
      <c r="U11" s="24" t="s">
        <v>26</v>
      </c>
      <c r="V11" s="808" t="s">
        <v>27</v>
      </c>
      <c r="W11" s="678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2" t="s">
        <v>28</v>
      </c>
      <c r="B12" s="617"/>
      <c r="C12" s="617"/>
      <c r="D12" s="617"/>
      <c r="E12" s="617"/>
      <c r="F12" s="617"/>
      <c r="G12" s="617"/>
      <c r="H12" s="617"/>
      <c r="I12" s="617"/>
      <c r="J12" s="617"/>
      <c r="K12" s="617"/>
      <c r="L12" s="617"/>
      <c r="M12" s="618"/>
      <c r="N12" s="62"/>
      <c r="P12" s="24" t="s">
        <v>29</v>
      </c>
      <c r="Q12" s="690"/>
      <c r="R12" s="632"/>
      <c r="S12" s="23"/>
      <c r="U12" s="24"/>
      <c r="V12" s="598"/>
      <c r="W12" s="554"/>
      <c r="AB12" s="51"/>
      <c r="AC12" s="51"/>
      <c r="AD12" s="51"/>
      <c r="AE12" s="51"/>
    </row>
    <row r="13" spans="1:32" s="537" customFormat="1" ht="23.25" customHeight="1" x14ac:dyDescent="0.2">
      <c r="A13" s="702" t="s">
        <v>30</v>
      </c>
      <c r="B13" s="617"/>
      <c r="C13" s="617"/>
      <c r="D13" s="617"/>
      <c r="E13" s="617"/>
      <c r="F13" s="617"/>
      <c r="G13" s="617"/>
      <c r="H13" s="617"/>
      <c r="I13" s="617"/>
      <c r="J13" s="617"/>
      <c r="K13" s="617"/>
      <c r="L13" s="617"/>
      <c r="M13" s="618"/>
      <c r="N13" s="62"/>
      <c r="O13" s="26"/>
      <c r="P13" s="26" t="s">
        <v>31</v>
      </c>
      <c r="Q13" s="808"/>
      <c r="R13" s="67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2" t="s">
        <v>32</v>
      </c>
      <c r="B14" s="617"/>
      <c r="C14" s="617"/>
      <c r="D14" s="617"/>
      <c r="E14" s="617"/>
      <c r="F14" s="617"/>
      <c r="G14" s="617"/>
      <c r="H14" s="617"/>
      <c r="I14" s="617"/>
      <c r="J14" s="617"/>
      <c r="K14" s="617"/>
      <c r="L14" s="617"/>
      <c r="M14" s="61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0" t="s">
        <v>33</v>
      </c>
      <c r="B15" s="617"/>
      <c r="C15" s="617"/>
      <c r="D15" s="617"/>
      <c r="E15" s="617"/>
      <c r="F15" s="617"/>
      <c r="G15" s="617"/>
      <c r="H15" s="617"/>
      <c r="I15" s="617"/>
      <c r="J15" s="617"/>
      <c r="K15" s="617"/>
      <c r="L15" s="617"/>
      <c r="M15" s="618"/>
      <c r="N15" s="63"/>
      <c r="P15" s="706" t="s">
        <v>34</v>
      </c>
      <c r="Q15" s="598"/>
      <c r="R15" s="598"/>
      <c r="S15" s="598"/>
      <c r="T15" s="59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7"/>
      <c r="Q16" s="707"/>
      <c r="R16" s="707"/>
      <c r="S16" s="707"/>
      <c r="T16" s="7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4" t="s">
        <v>35</v>
      </c>
      <c r="B17" s="584" t="s">
        <v>36</v>
      </c>
      <c r="C17" s="682" t="s">
        <v>37</v>
      </c>
      <c r="D17" s="584" t="s">
        <v>38</v>
      </c>
      <c r="E17" s="657"/>
      <c r="F17" s="584" t="s">
        <v>39</v>
      </c>
      <c r="G17" s="584" t="s">
        <v>40</v>
      </c>
      <c r="H17" s="584" t="s">
        <v>41</v>
      </c>
      <c r="I17" s="584" t="s">
        <v>42</v>
      </c>
      <c r="J17" s="584" t="s">
        <v>43</v>
      </c>
      <c r="K17" s="584" t="s">
        <v>44</v>
      </c>
      <c r="L17" s="584" t="s">
        <v>45</v>
      </c>
      <c r="M17" s="584" t="s">
        <v>46</v>
      </c>
      <c r="N17" s="584" t="s">
        <v>47</v>
      </c>
      <c r="O17" s="584" t="s">
        <v>48</v>
      </c>
      <c r="P17" s="584" t="s">
        <v>49</v>
      </c>
      <c r="Q17" s="656"/>
      <c r="R17" s="656"/>
      <c r="S17" s="656"/>
      <c r="T17" s="657"/>
      <c r="U17" s="748" t="s">
        <v>50</v>
      </c>
      <c r="V17" s="618"/>
      <c r="W17" s="584" t="s">
        <v>51</v>
      </c>
      <c r="X17" s="584" t="s">
        <v>52</v>
      </c>
      <c r="Y17" s="863" t="s">
        <v>53</v>
      </c>
      <c r="Z17" s="785" t="s">
        <v>54</v>
      </c>
      <c r="AA17" s="773" t="s">
        <v>55</v>
      </c>
      <c r="AB17" s="773" t="s">
        <v>56</v>
      </c>
      <c r="AC17" s="773" t="s">
        <v>57</v>
      </c>
      <c r="AD17" s="773" t="s">
        <v>58</v>
      </c>
      <c r="AE17" s="834"/>
      <c r="AF17" s="835"/>
      <c r="AG17" s="66"/>
      <c r="BD17" s="65" t="s">
        <v>59</v>
      </c>
    </row>
    <row r="18" spans="1:68" ht="14.25" customHeight="1" x14ac:dyDescent="0.2">
      <c r="A18" s="585"/>
      <c r="B18" s="585"/>
      <c r="C18" s="585"/>
      <c r="D18" s="658"/>
      <c r="E18" s="660"/>
      <c r="F18" s="585"/>
      <c r="G18" s="585"/>
      <c r="H18" s="585"/>
      <c r="I18" s="585"/>
      <c r="J18" s="585"/>
      <c r="K18" s="585"/>
      <c r="L18" s="585"/>
      <c r="M18" s="585"/>
      <c r="N18" s="585"/>
      <c r="O18" s="585"/>
      <c r="P18" s="658"/>
      <c r="Q18" s="659"/>
      <c r="R18" s="659"/>
      <c r="S18" s="659"/>
      <c r="T18" s="660"/>
      <c r="U18" s="67" t="s">
        <v>60</v>
      </c>
      <c r="V18" s="67" t="s">
        <v>61</v>
      </c>
      <c r="W18" s="585"/>
      <c r="X18" s="585"/>
      <c r="Y18" s="864"/>
      <c r="Z18" s="786"/>
      <c r="AA18" s="774"/>
      <c r="AB18" s="774"/>
      <c r="AC18" s="774"/>
      <c r="AD18" s="836"/>
      <c r="AE18" s="837"/>
      <c r="AF18" s="838"/>
      <c r="AG18" s="66"/>
      <c r="BD18" s="65"/>
    </row>
    <row r="19" spans="1:68" ht="27.75" hidden="1" customHeight="1" x14ac:dyDescent="0.2">
      <c r="A19" s="624" t="s">
        <v>62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593" t="s">
        <v>62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38"/>
      <c r="AB20" s="538"/>
      <c r="AC20" s="538"/>
    </row>
    <row r="21" spans="1:68" ht="14.25" hidden="1" customHeight="1" x14ac:dyDescent="0.25">
      <c r="A21" s="559" t="s">
        <v>63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39"/>
      <c r="AB21" s="539"/>
      <c r="AC21" s="53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7">
        <v>4680115886643</v>
      </c>
      <c r="E22" s="55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4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3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55"/>
      <c r="P23" s="569" t="s">
        <v>70</v>
      </c>
      <c r="Q23" s="570"/>
      <c r="R23" s="570"/>
      <c r="S23" s="570"/>
      <c r="T23" s="570"/>
      <c r="U23" s="570"/>
      <c r="V23" s="571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55"/>
      <c r="P24" s="569" t="s">
        <v>70</v>
      </c>
      <c r="Q24" s="570"/>
      <c r="R24" s="570"/>
      <c r="S24" s="570"/>
      <c r="T24" s="570"/>
      <c r="U24" s="570"/>
      <c r="V24" s="571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9" t="s">
        <v>72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39"/>
      <c r="AB25" s="539"/>
      <c r="AC25" s="539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7">
        <v>4680115887350</v>
      </c>
      <c r="E26" s="55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49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7">
        <v>4680115885912</v>
      </c>
      <c r="E27" s="558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6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7">
        <v>4607091388237</v>
      </c>
      <c r="E28" s="558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60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4301051907</v>
      </c>
      <c r="D29" s="557">
        <v>4680115886230</v>
      </c>
      <c r="E29" s="558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4301051861</v>
      </c>
      <c r="D30" s="557">
        <v>4680115885905</v>
      </c>
      <c r="E30" s="558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60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7">
        <v>4607091388244</v>
      </c>
      <c r="E31" s="558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53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55"/>
      <c r="P32" s="569" t="s">
        <v>70</v>
      </c>
      <c r="Q32" s="570"/>
      <c r="R32" s="570"/>
      <c r="S32" s="570"/>
      <c r="T32" s="570"/>
      <c r="U32" s="570"/>
      <c r="V32" s="571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55"/>
      <c r="P33" s="569" t="s">
        <v>70</v>
      </c>
      <c r="Q33" s="570"/>
      <c r="R33" s="570"/>
      <c r="S33" s="570"/>
      <c r="T33" s="570"/>
      <c r="U33" s="570"/>
      <c r="V33" s="571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hidden="1" customHeight="1" x14ac:dyDescent="0.25">
      <c r="A34" s="559" t="s">
        <v>95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39"/>
      <c r="AB34" s="539"/>
      <c r="AC34" s="53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57">
        <v>4607091388503</v>
      </c>
      <c r="E35" s="558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53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55"/>
      <c r="P36" s="569" t="s">
        <v>70</v>
      </c>
      <c r="Q36" s="570"/>
      <c r="R36" s="570"/>
      <c r="S36" s="570"/>
      <c r="T36" s="570"/>
      <c r="U36" s="570"/>
      <c r="V36" s="571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55"/>
      <c r="P37" s="569" t="s">
        <v>70</v>
      </c>
      <c r="Q37" s="570"/>
      <c r="R37" s="570"/>
      <c r="S37" s="570"/>
      <c r="T37" s="570"/>
      <c r="U37" s="570"/>
      <c r="V37" s="571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hidden="1" customHeight="1" x14ac:dyDescent="0.2">
      <c r="A38" s="624" t="s">
        <v>101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593" t="s">
        <v>102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38"/>
      <c r="AB39" s="538"/>
      <c r="AC39" s="538"/>
    </row>
    <row r="40" spans="1:68" ht="14.25" hidden="1" customHeight="1" x14ac:dyDescent="0.25">
      <c r="A40" s="559" t="s">
        <v>103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39"/>
      <c r="AB40" s="539"/>
      <c r="AC40" s="53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7">
        <v>4607091385670</v>
      </c>
      <c r="E41" s="558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20</v>
      </c>
      <c r="Y41" s="544">
        <f>IFERROR(IF(X41="",0,CEILING((X41/$H41),1)*$H41),"")</f>
        <v>21.6</v>
      </c>
      <c r="Z41" s="36">
        <f>IFERROR(IF(Y41=0,"",ROUNDUP(Y41/H41,0)*0.01898),"")</f>
        <v>3.7960000000000001E-2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20.805555555555554</v>
      </c>
      <c r="BN41" s="64">
        <f>IFERROR(Y41*I41/H41,"0")</f>
        <v>22.47</v>
      </c>
      <c r="BO41" s="64">
        <f>IFERROR(1/J41*(X41/H41),"0")</f>
        <v>2.8935185185185182E-2</v>
      </c>
      <c r="BP41" s="64">
        <f>IFERROR(1/J41*(Y41/H41),"0")</f>
        <v>3.125E-2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57">
        <v>4607091385687</v>
      </c>
      <c r="E42" s="558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112</v>
      </c>
      <c r="B43" s="54" t="s">
        <v>113</v>
      </c>
      <c r="C43" s="31">
        <v>4301011565</v>
      </c>
      <c r="D43" s="557">
        <v>4680115882539</v>
      </c>
      <c r="E43" s="558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7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3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55"/>
      <c r="P44" s="569" t="s">
        <v>70</v>
      </c>
      <c r="Q44" s="570"/>
      <c r="R44" s="570"/>
      <c r="S44" s="570"/>
      <c r="T44" s="570"/>
      <c r="U44" s="570"/>
      <c r="V44" s="571"/>
      <c r="W44" s="37" t="s">
        <v>71</v>
      </c>
      <c r="X44" s="545">
        <f>IFERROR(X41/H41,"0")+IFERROR(X42/H42,"0")+IFERROR(X43/H43,"0")</f>
        <v>1.8518518518518516</v>
      </c>
      <c r="Y44" s="545">
        <f>IFERROR(Y41/H41,"0")+IFERROR(Y42/H42,"0")+IFERROR(Y43/H43,"0")</f>
        <v>2</v>
      </c>
      <c r="Z44" s="545">
        <f>IFERROR(IF(Z41="",0,Z41),"0")+IFERROR(IF(Z42="",0,Z42),"0")+IFERROR(IF(Z43="",0,Z43),"0")</f>
        <v>3.7960000000000001E-2</v>
      </c>
      <c r="AA44" s="546"/>
      <c r="AB44" s="546"/>
      <c r="AC44" s="546"/>
    </row>
    <row r="45" spans="1:68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55"/>
      <c r="P45" s="569" t="s">
        <v>70</v>
      </c>
      <c r="Q45" s="570"/>
      <c r="R45" s="570"/>
      <c r="S45" s="570"/>
      <c r="T45" s="570"/>
      <c r="U45" s="570"/>
      <c r="V45" s="571"/>
      <c r="W45" s="37" t="s">
        <v>68</v>
      </c>
      <c r="X45" s="545">
        <f>IFERROR(SUM(X41:X43),"0")</f>
        <v>20</v>
      </c>
      <c r="Y45" s="545">
        <f>IFERROR(SUM(Y41:Y43),"0")</f>
        <v>21.6</v>
      </c>
      <c r="Z45" s="37"/>
      <c r="AA45" s="546"/>
      <c r="AB45" s="546"/>
      <c r="AC45" s="546"/>
    </row>
    <row r="46" spans="1:68" ht="14.25" hidden="1" customHeight="1" x14ac:dyDescent="0.25">
      <c r="A46" s="559" t="s">
        <v>72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39"/>
      <c r="AB46" s="539"/>
      <c r="AC46" s="539"/>
    </row>
    <row r="47" spans="1:68" ht="16.5" hidden="1" customHeight="1" x14ac:dyDescent="0.25">
      <c r="A47" s="54" t="s">
        <v>114</v>
      </c>
      <c r="B47" s="54" t="s">
        <v>115</v>
      </c>
      <c r="C47" s="31">
        <v>4301051820</v>
      </c>
      <c r="D47" s="557">
        <v>4680115884915</v>
      </c>
      <c r="E47" s="558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5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53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55"/>
      <c r="P48" s="569" t="s">
        <v>70</v>
      </c>
      <c r="Q48" s="570"/>
      <c r="R48" s="570"/>
      <c r="S48" s="570"/>
      <c r="T48" s="570"/>
      <c r="U48" s="570"/>
      <c r="V48" s="571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55"/>
      <c r="P49" s="569" t="s">
        <v>70</v>
      </c>
      <c r="Q49" s="570"/>
      <c r="R49" s="570"/>
      <c r="S49" s="570"/>
      <c r="T49" s="570"/>
      <c r="U49" s="570"/>
      <c r="V49" s="571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hidden="1" customHeight="1" x14ac:dyDescent="0.25">
      <c r="A50" s="593" t="s">
        <v>117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38"/>
      <c r="AB50" s="538"/>
      <c r="AC50" s="538"/>
    </row>
    <row r="51" spans="1:68" ht="14.25" hidden="1" customHeight="1" x14ac:dyDescent="0.25">
      <c r="A51" s="559" t="s">
        <v>103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39"/>
      <c r="AB51" s="539"/>
      <c r="AC51" s="539"/>
    </row>
    <row r="52" spans="1:68" ht="27" hidden="1" customHeight="1" x14ac:dyDescent="0.25">
      <c r="A52" s="54" t="s">
        <v>118</v>
      </c>
      <c r="B52" s="54" t="s">
        <v>119</v>
      </c>
      <c r="C52" s="31">
        <v>4301012030</v>
      </c>
      <c r="D52" s="557">
        <v>4680115885882</v>
      </c>
      <c r="E52" s="558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5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0</v>
      </c>
      <c r="Y52" s="54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121</v>
      </c>
      <c r="B53" s="54" t="s">
        <v>122</v>
      </c>
      <c r="C53" s="31">
        <v>4301011816</v>
      </c>
      <c r="D53" s="557">
        <v>4680115881426</v>
      </c>
      <c r="E53" s="558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7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0</v>
      </c>
      <c r="Y53" s="54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124</v>
      </c>
      <c r="B54" s="54" t="s">
        <v>125</v>
      </c>
      <c r="C54" s="31">
        <v>4301011386</v>
      </c>
      <c r="D54" s="557">
        <v>4680115880283</v>
      </c>
      <c r="E54" s="558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127</v>
      </c>
      <c r="B55" s="54" t="s">
        <v>128</v>
      </c>
      <c r="C55" s="31">
        <v>4301011806</v>
      </c>
      <c r="D55" s="557">
        <v>4680115881525</v>
      </c>
      <c r="E55" s="558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0</v>
      </c>
      <c r="Y55" s="54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129</v>
      </c>
      <c r="B56" s="54" t="s">
        <v>130</v>
      </c>
      <c r="C56" s="31">
        <v>4301011589</v>
      </c>
      <c r="D56" s="557">
        <v>4680115885899</v>
      </c>
      <c r="E56" s="558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7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132</v>
      </c>
      <c r="B57" s="54" t="s">
        <v>133</v>
      </c>
      <c r="C57" s="31">
        <v>4301011801</v>
      </c>
      <c r="D57" s="557">
        <v>4680115881419</v>
      </c>
      <c r="E57" s="558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13.5</v>
      </c>
      <c r="Y57" s="544">
        <f t="shared" si="6"/>
        <v>13.5</v>
      </c>
      <c r="Z57" s="36">
        <f>IFERROR(IF(Y57=0,"",ROUNDUP(Y57/H57,0)*0.00902),"")</f>
        <v>2.7060000000000001E-2</v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14.13</v>
      </c>
      <c r="BN57" s="64">
        <f t="shared" si="8"/>
        <v>14.13</v>
      </c>
      <c r="BO57" s="64">
        <f t="shared" si="9"/>
        <v>2.2727272727272728E-2</v>
      </c>
      <c r="BP57" s="64">
        <f t="shared" si="10"/>
        <v>2.2727272727272728E-2</v>
      </c>
    </row>
    <row r="58" spans="1:68" x14ac:dyDescent="0.2">
      <c r="A58" s="553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55"/>
      <c r="P58" s="569" t="s">
        <v>70</v>
      </c>
      <c r="Q58" s="570"/>
      <c r="R58" s="570"/>
      <c r="S58" s="570"/>
      <c r="T58" s="570"/>
      <c r="U58" s="570"/>
      <c r="V58" s="571"/>
      <c r="W58" s="37" t="s">
        <v>71</v>
      </c>
      <c r="X58" s="545">
        <f>IFERROR(X52/H52,"0")+IFERROR(X53/H53,"0")+IFERROR(X54/H54,"0")+IFERROR(X55/H55,"0")+IFERROR(X56/H56,"0")+IFERROR(X57/H57,"0")</f>
        <v>3</v>
      </c>
      <c r="Y58" s="545">
        <f>IFERROR(Y52/H52,"0")+IFERROR(Y53/H53,"0")+IFERROR(Y54/H54,"0")+IFERROR(Y55/H55,"0")+IFERROR(Y56/H56,"0")+IFERROR(Y57/H57,"0")</f>
        <v>3</v>
      </c>
      <c r="Z58" s="545">
        <f>IFERROR(IF(Z52="",0,Z52),"0")+IFERROR(IF(Z53="",0,Z53),"0")+IFERROR(IF(Z54="",0,Z54),"0")+IFERROR(IF(Z55="",0,Z55),"0")+IFERROR(IF(Z56="",0,Z56),"0")+IFERROR(IF(Z57="",0,Z57),"0")</f>
        <v>2.7060000000000001E-2</v>
      </c>
      <c r="AA58" s="546"/>
      <c r="AB58" s="546"/>
      <c r="AC58" s="546"/>
    </row>
    <row r="59" spans="1:68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55"/>
      <c r="P59" s="569" t="s">
        <v>70</v>
      </c>
      <c r="Q59" s="570"/>
      <c r="R59" s="570"/>
      <c r="S59" s="570"/>
      <c r="T59" s="570"/>
      <c r="U59" s="570"/>
      <c r="V59" s="571"/>
      <c r="W59" s="37" t="s">
        <v>68</v>
      </c>
      <c r="X59" s="545">
        <f>IFERROR(SUM(X52:X57),"0")</f>
        <v>13.5</v>
      </c>
      <c r="Y59" s="545">
        <f>IFERROR(SUM(Y52:Y57),"0")</f>
        <v>13.5</v>
      </c>
      <c r="Z59" s="37"/>
      <c r="AA59" s="546"/>
      <c r="AB59" s="546"/>
      <c r="AC59" s="546"/>
    </row>
    <row r="60" spans="1:68" ht="14.25" hidden="1" customHeight="1" x14ac:dyDescent="0.25">
      <c r="A60" s="559" t="s">
        <v>135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39"/>
      <c r="AB60" s="539"/>
      <c r="AC60" s="539"/>
    </row>
    <row r="61" spans="1:68" ht="16.5" customHeight="1" x14ac:dyDescent="0.25">
      <c r="A61" s="54" t="s">
        <v>136</v>
      </c>
      <c r="B61" s="54" t="s">
        <v>137</v>
      </c>
      <c r="C61" s="31">
        <v>4301020298</v>
      </c>
      <c r="D61" s="557">
        <v>4680115881440</v>
      </c>
      <c r="E61" s="558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110</v>
      </c>
      <c r="Y61" s="544">
        <f>IFERROR(IF(X61="",0,CEILING((X61/$H61),1)*$H61),"")</f>
        <v>118.80000000000001</v>
      </c>
      <c r="Z61" s="36">
        <f>IFERROR(IF(Y61=0,"",ROUNDUP(Y61/H61,0)*0.01898),"")</f>
        <v>0.20877999999999999</v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114.43055555555554</v>
      </c>
      <c r="BN61" s="64">
        <f>IFERROR(Y61*I61/H61,"0")</f>
        <v>123.58499999999999</v>
      </c>
      <c r="BO61" s="64">
        <f>IFERROR(1/J61*(X61/H61),"0")</f>
        <v>0.15914351851851852</v>
      </c>
      <c r="BP61" s="64">
        <f>IFERROR(1/J61*(Y61/H61),"0")</f>
        <v>0.171875</v>
      </c>
    </row>
    <row r="62" spans="1:68" ht="16.5" hidden="1" customHeight="1" x14ac:dyDescent="0.25">
      <c r="A62" s="54" t="s">
        <v>139</v>
      </c>
      <c r="B62" s="54" t="s">
        <v>140</v>
      </c>
      <c r="C62" s="31">
        <v>4301020358</v>
      </c>
      <c r="D62" s="557">
        <v>4680115885950</v>
      </c>
      <c r="E62" s="558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141</v>
      </c>
      <c r="B63" s="54" t="s">
        <v>142</v>
      </c>
      <c r="C63" s="31">
        <v>4301020296</v>
      </c>
      <c r="D63" s="557">
        <v>4680115881433</v>
      </c>
      <c r="E63" s="558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6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0</v>
      </c>
      <c r="Y63" s="54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3"/>
      <c r="B64" s="554"/>
      <c r="C64" s="554"/>
      <c r="D64" s="554"/>
      <c r="E64" s="554"/>
      <c r="F64" s="554"/>
      <c r="G64" s="554"/>
      <c r="H64" s="554"/>
      <c r="I64" s="554"/>
      <c r="J64" s="554"/>
      <c r="K64" s="554"/>
      <c r="L64" s="554"/>
      <c r="M64" s="554"/>
      <c r="N64" s="554"/>
      <c r="O64" s="555"/>
      <c r="P64" s="569" t="s">
        <v>70</v>
      </c>
      <c r="Q64" s="570"/>
      <c r="R64" s="570"/>
      <c r="S64" s="570"/>
      <c r="T64" s="570"/>
      <c r="U64" s="570"/>
      <c r="V64" s="571"/>
      <c r="W64" s="37" t="s">
        <v>71</v>
      </c>
      <c r="X64" s="545">
        <f>IFERROR(X61/H61,"0")+IFERROR(X62/H62,"0")+IFERROR(X63/H63,"0")</f>
        <v>10.185185185185185</v>
      </c>
      <c r="Y64" s="545">
        <f>IFERROR(Y61/H61,"0")+IFERROR(Y62/H62,"0")+IFERROR(Y63/H63,"0")</f>
        <v>11</v>
      </c>
      <c r="Z64" s="545">
        <f>IFERROR(IF(Z61="",0,Z61),"0")+IFERROR(IF(Z62="",0,Z62),"0")+IFERROR(IF(Z63="",0,Z63),"0")</f>
        <v>0.20877999999999999</v>
      </c>
      <c r="AA64" s="546"/>
      <c r="AB64" s="546"/>
      <c r="AC64" s="546"/>
    </row>
    <row r="65" spans="1:68" x14ac:dyDescent="0.2">
      <c r="A65" s="554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55"/>
      <c r="P65" s="569" t="s">
        <v>70</v>
      </c>
      <c r="Q65" s="570"/>
      <c r="R65" s="570"/>
      <c r="S65" s="570"/>
      <c r="T65" s="570"/>
      <c r="U65" s="570"/>
      <c r="V65" s="571"/>
      <c r="W65" s="37" t="s">
        <v>68</v>
      </c>
      <c r="X65" s="545">
        <f>IFERROR(SUM(X61:X63),"0")</f>
        <v>110</v>
      </c>
      <c r="Y65" s="545">
        <f>IFERROR(SUM(Y61:Y63),"0")</f>
        <v>118.80000000000001</v>
      </c>
      <c r="Z65" s="37"/>
      <c r="AA65" s="546"/>
      <c r="AB65" s="546"/>
      <c r="AC65" s="546"/>
    </row>
    <row r="66" spans="1:68" ht="14.25" hidden="1" customHeight="1" x14ac:dyDescent="0.25">
      <c r="A66" s="559" t="s">
        <v>63</v>
      </c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54"/>
      <c r="P66" s="554"/>
      <c r="Q66" s="554"/>
      <c r="R66" s="554"/>
      <c r="S66" s="554"/>
      <c r="T66" s="554"/>
      <c r="U66" s="554"/>
      <c r="V66" s="554"/>
      <c r="W66" s="554"/>
      <c r="X66" s="554"/>
      <c r="Y66" s="554"/>
      <c r="Z66" s="554"/>
      <c r="AA66" s="539"/>
      <c r="AB66" s="539"/>
      <c r="AC66" s="539"/>
    </row>
    <row r="67" spans="1:68" ht="27" hidden="1" customHeight="1" x14ac:dyDescent="0.25">
      <c r="A67" s="54" t="s">
        <v>143</v>
      </c>
      <c r="B67" s="54" t="s">
        <v>144</v>
      </c>
      <c r="C67" s="31">
        <v>4301031243</v>
      </c>
      <c r="D67" s="557">
        <v>4680115885073</v>
      </c>
      <c r="E67" s="55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146</v>
      </c>
      <c r="B68" s="54" t="s">
        <v>147</v>
      </c>
      <c r="C68" s="31">
        <v>4301031241</v>
      </c>
      <c r="D68" s="557">
        <v>4680115885059</v>
      </c>
      <c r="E68" s="55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149</v>
      </c>
      <c r="B69" s="54" t="s">
        <v>150</v>
      </c>
      <c r="C69" s="31">
        <v>4301031316</v>
      </c>
      <c r="D69" s="557">
        <v>4680115885097</v>
      </c>
      <c r="E69" s="558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53"/>
      <c r="B70" s="554"/>
      <c r="C70" s="554"/>
      <c r="D70" s="554"/>
      <c r="E70" s="554"/>
      <c r="F70" s="554"/>
      <c r="G70" s="554"/>
      <c r="H70" s="554"/>
      <c r="I70" s="554"/>
      <c r="J70" s="554"/>
      <c r="K70" s="554"/>
      <c r="L70" s="554"/>
      <c r="M70" s="554"/>
      <c r="N70" s="554"/>
      <c r="O70" s="555"/>
      <c r="P70" s="569" t="s">
        <v>70</v>
      </c>
      <c r="Q70" s="570"/>
      <c r="R70" s="570"/>
      <c r="S70" s="570"/>
      <c r="T70" s="570"/>
      <c r="U70" s="570"/>
      <c r="V70" s="571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hidden="1" x14ac:dyDescent="0.2">
      <c r="A71" s="554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55"/>
      <c r="P71" s="569" t="s">
        <v>70</v>
      </c>
      <c r="Q71" s="570"/>
      <c r="R71" s="570"/>
      <c r="S71" s="570"/>
      <c r="T71" s="570"/>
      <c r="U71" s="570"/>
      <c r="V71" s="571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hidden="1" customHeight="1" x14ac:dyDescent="0.25">
      <c r="A72" s="559" t="s">
        <v>72</v>
      </c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54"/>
      <c r="P72" s="554"/>
      <c r="Q72" s="554"/>
      <c r="R72" s="554"/>
      <c r="S72" s="554"/>
      <c r="T72" s="554"/>
      <c r="U72" s="554"/>
      <c r="V72" s="554"/>
      <c r="W72" s="554"/>
      <c r="X72" s="554"/>
      <c r="Y72" s="554"/>
      <c r="Z72" s="554"/>
      <c r="AA72" s="539"/>
      <c r="AB72" s="539"/>
      <c r="AC72" s="539"/>
    </row>
    <row r="73" spans="1:68" ht="16.5" hidden="1" customHeight="1" x14ac:dyDescent="0.25">
      <c r="A73" s="54" t="s">
        <v>152</v>
      </c>
      <c r="B73" s="54" t="s">
        <v>153</v>
      </c>
      <c r="C73" s="31">
        <v>4301051838</v>
      </c>
      <c r="D73" s="557">
        <v>4680115881891</v>
      </c>
      <c r="E73" s="558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4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155</v>
      </c>
      <c r="B74" s="54" t="s">
        <v>156</v>
      </c>
      <c r="C74" s="31">
        <v>4301051846</v>
      </c>
      <c r="D74" s="557">
        <v>4680115885769</v>
      </c>
      <c r="E74" s="558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71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158</v>
      </c>
      <c r="B75" s="54" t="s">
        <v>159</v>
      </c>
      <c r="C75" s="31">
        <v>4301051837</v>
      </c>
      <c r="D75" s="557">
        <v>4680115884311</v>
      </c>
      <c r="E75" s="558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2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4301051844</v>
      </c>
      <c r="D76" s="557">
        <v>4680115885929</v>
      </c>
      <c r="E76" s="558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2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162</v>
      </c>
      <c r="B77" s="54" t="s">
        <v>163</v>
      </c>
      <c r="C77" s="31">
        <v>4301051929</v>
      </c>
      <c r="D77" s="557">
        <v>4680115884403</v>
      </c>
      <c r="E77" s="558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53"/>
      <c r="B78" s="554"/>
      <c r="C78" s="554"/>
      <c r="D78" s="554"/>
      <c r="E78" s="554"/>
      <c r="F78" s="554"/>
      <c r="G78" s="554"/>
      <c r="H78" s="554"/>
      <c r="I78" s="554"/>
      <c r="J78" s="554"/>
      <c r="K78" s="554"/>
      <c r="L78" s="554"/>
      <c r="M78" s="554"/>
      <c r="N78" s="554"/>
      <c r="O78" s="555"/>
      <c r="P78" s="569" t="s">
        <v>70</v>
      </c>
      <c r="Q78" s="570"/>
      <c r="R78" s="570"/>
      <c r="S78" s="570"/>
      <c r="T78" s="570"/>
      <c r="U78" s="570"/>
      <c r="V78" s="571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hidden="1" x14ac:dyDescent="0.2">
      <c r="A79" s="554"/>
      <c r="B79" s="554"/>
      <c r="C79" s="554"/>
      <c r="D79" s="554"/>
      <c r="E79" s="554"/>
      <c r="F79" s="554"/>
      <c r="G79" s="554"/>
      <c r="H79" s="554"/>
      <c r="I79" s="554"/>
      <c r="J79" s="554"/>
      <c r="K79" s="554"/>
      <c r="L79" s="554"/>
      <c r="M79" s="554"/>
      <c r="N79" s="554"/>
      <c r="O79" s="555"/>
      <c r="P79" s="569" t="s">
        <v>70</v>
      </c>
      <c r="Q79" s="570"/>
      <c r="R79" s="570"/>
      <c r="S79" s="570"/>
      <c r="T79" s="570"/>
      <c r="U79" s="570"/>
      <c r="V79" s="571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hidden="1" customHeight="1" x14ac:dyDescent="0.25">
      <c r="A80" s="559" t="s">
        <v>165</v>
      </c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54"/>
      <c r="P80" s="554"/>
      <c r="Q80" s="554"/>
      <c r="R80" s="554"/>
      <c r="S80" s="554"/>
      <c r="T80" s="554"/>
      <c r="U80" s="554"/>
      <c r="V80" s="554"/>
      <c r="W80" s="554"/>
      <c r="X80" s="554"/>
      <c r="Y80" s="554"/>
      <c r="Z80" s="554"/>
      <c r="AA80" s="539"/>
      <c r="AB80" s="539"/>
      <c r="AC80" s="539"/>
    </row>
    <row r="81" spans="1:68" ht="27" hidden="1" customHeight="1" x14ac:dyDescent="0.25">
      <c r="A81" s="54" t="s">
        <v>166</v>
      </c>
      <c r="B81" s="54" t="s">
        <v>167</v>
      </c>
      <c r="C81" s="31">
        <v>4301060455</v>
      </c>
      <c r="D81" s="557">
        <v>4680115881532</v>
      </c>
      <c r="E81" s="558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6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169</v>
      </c>
      <c r="B82" s="54" t="s">
        <v>170</v>
      </c>
      <c r="C82" s="31">
        <v>4301060351</v>
      </c>
      <c r="D82" s="557">
        <v>4680115881464</v>
      </c>
      <c r="E82" s="558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4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53"/>
      <c r="B83" s="554"/>
      <c r="C83" s="554"/>
      <c r="D83" s="554"/>
      <c r="E83" s="554"/>
      <c r="F83" s="554"/>
      <c r="G83" s="554"/>
      <c r="H83" s="554"/>
      <c r="I83" s="554"/>
      <c r="J83" s="554"/>
      <c r="K83" s="554"/>
      <c r="L83" s="554"/>
      <c r="M83" s="554"/>
      <c r="N83" s="554"/>
      <c r="O83" s="555"/>
      <c r="P83" s="569" t="s">
        <v>70</v>
      </c>
      <c r="Q83" s="570"/>
      <c r="R83" s="570"/>
      <c r="S83" s="570"/>
      <c r="T83" s="570"/>
      <c r="U83" s="570"/>
      <c r="V83" s="571"/>
      <c r="W83" s="37" t="s">
        <v>71</v>
      </c>
      <c r="X83" s="545">
        <f>IFERROR(X81/H81,"0")+IFERROR(X82/H82,"0")</f>
        <v>0</v>
      </c>
      <c r="Y83" s="545">
        <f>IFERROR(Y81/H81,"0")+IFERROR(Y82/H82,"0")</f>
        <v>0</v>
      </c>
      <c r="Z83" s="545">
        <f>IFERROR(IF(Z81="",0,Z81),"0")+IFERROR(IF(Z82="",0,Z82),"0")</f>
        <v>0</v>
      </c>
      <c r="AA83" s="546"/>
      <c r="AB83" s="546"/>
      <c r="AC83" s="546"/>
    </row>
    <row r="84" spans="1:68" hidden="1" x14ac:dyDescent="0.2">
      <c r="A84" s="554"/>
      <c r="B84" s="554"/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55"/>
      <c r="P84" s="569" t="s">
        <v>70</v>
      </c>
      <c r="Q84" s="570"/>
      <c r="R84" s="570"/>
      <c r="S84" s="570"/>
      <c r="T84" s="570"/>
      <c r="U84" s="570"/>
      <c r="V84" s="571"/>
      <c r="W84" s="37" t="s">
        <v>68</v>
      </c>
      <c r="X84" s="545">
        <f>IFERROR(SUM(X81:X82),"0")</f>
        <v>0</v>
      </c>
      <c r="Y84" s="545">
        <f>IFERROR(SUM(Y81:Y82),"0")</f>
        <v>0</v>
      </c>
      <c r="Z84" s="37"/>
      <c r="AA84" s="546"/>
      <c r="AB84" s="546"/>
      <c r="AC84" s="546"/>
    </row>
    <row r="85" spans="1:68" ht="16.5" hidden="1" customHeight="1" x14ac:dyDescent="0.25">
      <c r="A85" s="593" t="s">
        <v>172</v>
      </c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54"/>
      <c r="P85" s="554"/>
      <c r="Q85" s="554"/>
      <c r="R85" s="554"/>
      <c r="S85" s="554"/>
      <c r="T85" s="554"/>
      <c r="U85" s="554"/>
      <c r="V85" s="554"/>
      <c r="W85" s="554"/>
      <c r="X85" s="554"/>
      <c r="Y85" s="554"/>
      <c r="Z85" s="554"/>
      <c r="AA85" s="538"/>
      <c r="AB85" s="538"/>
      <c r="AC85" s="538"/>
    </row>
    <row r="86" spans="1:68" ht="14.25" hidden="1" customHeight="1" x14ac:dyDescent="0.25">
      <c r="A86" s="559" t="s">
        <v>103</v>
      </c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54"/>
      <c r="P86" s="554"/>
      <c r="Q86" s="554"/>
      <c r="R86" s="554"/>
      <c r="S86" s="554"/>
      <c r="T86" s="554"/>
      <c r="U86" s="554"/>
      <c r="V86" s="554"/>
      <c r="W86" s="554"/>
      <c r="X86" s="554"/>
      <c r="Y86" s="554"/>
      <c r="Z86" s="554"/>
      <c r="AA86" s="539"/>
      <c r="AB86" s="539"/>
      <c r="AC86" s="539"/>
    </row>
    <row r="87" spans="1:68" ht="27" hidden="1" customHeight="1" x14ac:dyDescent="0.25">
      <c r="A87" s="54" t="s">
        <v>173</v>
      </c>
      <c r="B87" s="54" t="s">
        <v>174</v>
      </c>
      <c r="C87" s="31">
        <v>4301011468</v>
      </c>
      <c r="D87" s="557">
        <v>4680115881327</v>
      </c>
      <c r="E87" s="558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0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176</v>
      </c>
      <c r="B88" s="54" t="s">
        <v>177</v>
      </c>
      <c r="C88" s="31">
        <v>4301011476</v>
      </c>
      <c r="D88" s="557">
        <v>4680115881518</v>
      </c>
      <c r="E88" s="558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5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178</v>
      </c>
      <c r="B89" s="54" t="s">
        <v>179</v>
      </c>
      <c r="C89" s="31">
        <v>4301011443</v>
      </c>
      <c r="D89" s="557">
        <v>4680115881303</v>
      </c>
      <c r="E89" s="558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56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0</v>
      </c>
      <c r="Y89" s="544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553"/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55"/>
      <c r="P90" s="569" t="s">
        <v>70</v>
      </c>
      <c r="Q90" s="570"/>
      <c r="R90" s="570"/>
      <c r="S90" s="570"/>
      <c r="T90" s="570"/>
      <c r="U90" s="570"/>
      <c r="V90" s="571"/>
      <c r="W90" s="37" t="s">
        <v>71</v>
      </c>
      <c r="X90" s="545">
        <f>IFERROR(X87/H87,"0")+IFERROR(X88/H88,"0")+IFERROR(X89/H89,"0")</f>
        <v>0</v>
      </c>
      <c r="Y90" s="545">
        <f>IFERROR(Y87/H87,"0")+IFERROR(Y88/H88,"0")+IFERROR(Y89/H89,"0")</f>
        <v>0</v>
      </c>
      <c r="Z90" s="545">
        <f>IFERROR(IF(Z87="",0,Z87),"0")+IFERROR(IF(Z88="",0,Z88),"0")+IFERROR(IF(Z89="",0,Z89),"0")</f>
        <v>0</v>
      </c>
      <c r="AA90" s="546"/>
      <c r="AB90" s="546"/>
      <c r="AC90" s="546"/>
    </row>
    <row r="91" spans="1:68" hidden="1" x14ac:dyDescent="0.2">
      <c r="A91" s="554"/>
      <c r="B91" s="554"/>
      <c r="C91" s="554"/>
      <c r="D91" s="554"/>
      <c r="E91" s="554"/>
      <c r="F91" s="554"/>
      <c r="G91" s="554"/>
      <c r="H91" s="554"/>
      <c r="I91" s="554"/>
      <c r="J91" s="554"/>
      <c r="K91" s="554"/>
      <c r="L91" s="554"/>
      <c r="M91" s="554"/>
      <c r="N91" s="554"/>
      <c r="O91" s="555"/>
      <c r="P91" s="569" t="s">
        <v>70</v>
      </c>
      <c r="Q91" s="570"/>
      <c r="R91" s="570"/>
      <c r="S91" s="570"/>
      <c r="T91" s="570"/>
      <c r="U91" s="570"/>
      <c r="V91" s="571"/>
      <c r="W91" s="37" t="s">
        <v>68</v>
      </c>
      <c r="X91" s="545">
        <f>IFERROR(SUM(X87:X89),"0")</f>
        <v>0</v>
      </c>
      <c r="Y91" s="545">
        <f>IFERROR(SUM(Y87:Y89),"0")</f>
        <v>0</v>
      </c>
      <c r="Z91" s="37"/>
      <c r="AA91" s="546"/>
      <c r="AB91" s="546"/>
      <c r="AC91" s="546"/>
    </row>
    <row r="92" spans="1:68" ht="14.25" hidden="1" customHeight="1" x14ac:dyDescent="0.25">
      <c r="A92" s="559" t="s">
        <v>72</v>
      </c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54"/>
      <c r="P92" s="554"/>
      <c r="Q92" s="554"/>
      <c r="R92" s="554"/>
      <c r="S92" s="554"/>
      <c r="T92" s="554"/>
      <c r="U92" s="554"/>
      <c r="V92" s="554"/>
      <c r="W92" s="554"/>
      <c r="X92" s="554"/>
      <c r="Y92" s="554"/>
      <c r="Z92" s="554"/>
      <c r="AA92" s="539"/>
      <c r="AB92" s="539"/>
      <c r="AC92" s="539"/>
    </row>
    <row r="93" spans="1:68" ht="16.5" hidden="1" customHeight="1" x14ac:dyDescent="0.25">
      <c r="A93" s="54" t="s">
        <v>180</v>
      </c>
      <c r="B93" s="54" t="s">
        <v>181</v>
      </c>
      <c r="C93" s="31">
        <v>4301051712</v>
      </c>
      <c r="D93" s="557">
        <v>4607091386967</v>
      </c>
      <c r="E93" s="558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56" t="s">
        <v>182</v>
      </c>
      <c r="Q93" s="548"/>
      <c r="R93" s="548"/>
      <c r="S93" s="548"/>
      <c r="T93" s="549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184</v>
      </c>
      <c r="B94" s="54" t="s">
        <v>185</v>
      </c>
      <c r="C94" s="31">
        <v>4301051788</v>
      </c>
      <c r="D94" s="557">
        <v>4680115884953</v>
      </c>
      <c r="E94" s="558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187</v>
      </c>
      <c r="B95" s="54" t="s">
        <v>188</v>
      </c>
      <c r="C95" s="31">
        <v>4301051718</v>
      </c>
      <c r="D95" s="557">
        <v>4607091385731</v>
      </c>
      <c r="E95" s="558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57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189</v>
      </c>
      <c r="B96" s="54" t="s">
        <v>190</v>
      </c>
      <c r="C96" s="31">
        <v>4301051438</v>
      </c>
      <c r="D96" s="557">
        <v>4680115880894</v>
      </c>
      <c r="E96" s="558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idden="1" x14ac:dyDescent="0.2">
      <c r="A97" s="553"/>
      <c r="B97" s="554"/>
      <c r="C97" s="554"/>
      <c r="D97" s="554"/>
      <c r="E97" s="554"/>
      <c r="F97" s="554"/>
      <c r="G97" s="554"/>
      <c r="H97" s="554"/>
      <c r="I97" s="554"/>
      <c r="J97" s="554"/>
      <c r="K97" s="554"/>
      <c r="L97" s="554"/>
      <c r="M97" s="554"/>
      <c r="N97" s="554"/>
      <c r="O97" s="555"/>
      <c r="P97" s="569" t="s">
        <v>70</v>
      </c>
      <c r="Q97" s="570"/>
      <c r="R97" s="570"/>
      <c r="S97" s="570"/>
      <c r="T97" s="570"/>
      <c r="U97" s="570"/>
      <c r="V97" s="571"/>
      <c r="W97" s="37" t="s">
        <v>71</v>
      </c>
      <c r="X97" s="545">
        <f>IFERROR(X93/H93,"0")+IFERROR(X94/H94,"0")+IFERROR(X95/H95,"0")+IFERROR(X96/H96,"0")</f>
        <v>0</v>
      </c>
      <c r="Y97" s="545">
        <f>IFERROR(Y93/H93,"0")+IFERROR(Y94/H94,"0")+IFERROR(Y95/H95,"0")+IFERROR(Y96/H96,"0")</f>
        <v>0</v>
      </c>
      <c r="Z97" s="545">
        <f>IFERROR(IF(Z93="",0,Z93),"0")+IFERROR(IF(Z94="",0,Z94),"0")+IFERROR(IF(Z95="",0,Z95),"0")+IFERROR(IF(Z96="",0,Z96),"0")</f>
        <v>0</v>
      </c>
      <c r="AA97" s="546"/>
      <c r="AB97" s="546"/>
      <c r="AC97" s="546"/>
    </row>
    <row r="98" spans="1:68" hidden="1" x14ac:dyDescent="0.2">
      <c r="A98" s="554"/>
      <c r="B98" s="554"/>
      <c r="C98" s="554"/>
      <c r="D98" s="554"/>
      <c r="E98" s="554"/>
      <c r="F98" s="554"/>
      <c r="G98" s="554"/>
      <c r="H98" s="554"/>
      <c r="I98" s="554"/>
      <c r="J98" s="554"/>
      <c r="K98" s="554"/>
      <c r="L98" s="554"/>
      <c r="M98" s="554"/>
      <c r="N98" s="554"/>
      <c r="O98" s="555"/>
      <c r="P98" s="569" t="s">
        <v>70</v>
      </c>
      <c r="Q98" s="570"/>
      <c r="R98" s="570"/>
      <c r="S98" s="570"/>
      <c r="T98" s="570"/>
      <c r="U98" s="570"/>
      <c r="V98" s="571"/>
      <c r="W98" s="37" t="s">
        <v>68</v>
      </c>
      <c r="X98" s="545">
        <f>IFERROR(SUM(X93:X96),"0")</f>
        <v>0</v>
      </c>
      <c r="Y98" s="545">
        <f>IFERROR(SUM(Y93:Y96),"0")</f>
        <v>0</v>
      </c>
      <c r="Z98" s="37"/>
      <c r="AA98" s="546"/>
      <c r="AB98" s="546"/>
      <c r="AC98" s="546"/>
    </row>
    <row r="99" spans="1:68" ht="16.5" hidden="1" customHeight="1" x14ac:dyDescent="0.25">
      <c r="A99" s="593" t="s">
        <v>192</v>
      </c>
      <c r="B99" s="554"/>
      <c r="C99" s="554"/>
      <c r="D99" s="554"/>
      <c r="E99" s="554"/>
      <c r="F99" s="554"/>
      <c r="G99" s="554"/>
      <c r="H99" s="554"/>
      <c r="I99" s="554"/>
      <c r="J99" s="554"/>
      <c r="K99" s="554"/>
      <c r="L99" s="554"/>
      <c r="M99" s="554"/>
      <c r="N99" s="554"/>
      <c r="O99" s="554"/>
      <c r="P99" s="554"/>
      <c r="Q99" s="554"/>
      <c r="R99" s="554"/>
      <c r="S99" s="554"/>
      <c r="T99" s="554"/>
      <c r="U99" s="554"/>
      <c r="V99" s="554"/>
      <c r="W99" s="554"/>
      <c r="X99" s="554"/>
      <c r="Y99" s="554"/>
      <c r="Z99" s="554"/>
      <c r="AA99" s="538"/>
      <c r="AB99" s="538"/>
      <c r="AC99" s="538"/>
    </row>
    <row r="100" spans="1:68" ht="14.25" hidden="1" customHeight="1" x14ac:dyDescent="0.25">
      <c r="A100" s="559" t="s">
        <v>103</v>
      </c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54"/>
      <c r="P100" s="554"/>
      <c r="Q100" s="554"/>
      <c r="R100" s="554"/>
      <c r="S100" s="554"/>
      <c r="T100" s="554"/>
      <c r="U100" s="554"/>
      <c r="V100" s="554"/>
      <c r="W100" s="554"/>
      <c r="X100" s="554"/>
      <c r="Y100" s="554"/>
      <c r="Z100" s="554"/>
      <c r="AA100" s="539"/>
      <c r="AB100" s="539"/>
      <c r="AC100" s="539"/>
    </row>
    <row r="101" spans="1:68" ht="27" hidden="1" customHeight="1" x14ac:dyDescent="0.25">
      <c r="A101" s="54" t="s">
        <v>193</v>
      </c>
      <c r="B101" s="54" t="s">
        <v>194</v>
      </c>
      <c r="C101" s="31">
        <v>4301011514</v>
      </c>
      <c r="D101" s="557">
        <v>4680115882133</v>
      </c>
      <c r="E101" s="558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196</v>
      </c>
      <c r="B102" s="54" t="s">
        <v>197</v>
      </c>
      <c r="C102" s="31">
        <v>4301011417</v>
      </c>
      <c r="D102" s="557">
        <v>4680115880269</v>
      </c>
      <c r="E102" s="558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86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198</v>
      </c>
      <c r="B103" s="54" t="s">
        <v>199</v>
      </c>
      <c r="C103" s="31">
        <v>4301011415</v>
      </c>
      <c r="D103" s="557">
        <v>4680115880429</v>
      </c>
      <c r="E103" s="558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58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200</v>
      </c>
      <c r="B104" s="54" t="s">
        <v>201</v>
      </c>
      <c r="C104" s="31">
        <v>4301011462</v>
      </c>
      <c r="D104" s="557">
        <v>4680115881457</v>
      </c>
      <c r="E104" s="558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60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idden="1" x14ac:dyDescent="0.2">
      <c r="A105" s="553"/>
      <c r="B105" s="554"/>
      <c r="C105" s="554"/>
      <c r="D105" s="554"/>
      <c r="E105" s="554"/>
      <c r="F105" s="554"/>
      <c r="G105" s="554"/>
      <c r="H105" s="554"/>
      <c r="I105" s="554"/>
      <c r="J105" s="554"/>
      <c r="K105" s="554"/>
      <c r="L105" s="554"/>
      <c r="M105" s="554"/>
      <c r="N105" s="554"/>
      <c r="O105" s="555"/>
      <c r="P105" s="569" t="s">
        <v>70</v>
      </c>
      <c r="Q105" s="570"/>
      <c r="R105" s="570"/>
      <c r="S105" s="570"/>
      <c r="T105" s="570"/>
      <c r="U105" s="570"/>
      <c r="V105" s="571"/>
      <c r="W105" s="37" t="s">
        <v>71</v>
      </c>
      <c r="X105" s="545">
        <f>IFERROR(X101/H101,"0")+IFERROR(X102/H102,"0")+IFERROR(X103/H103,"0")+IFERROR(X104/H104,"0")</f>
        <v>0</v>
      </c>
      <c r="Y105" s="545">
        <f>IFERROR(Y101/H101,"0")+IFERROR(Y102/H102,"0")+IFERROR(Y103/H103,"0")+IFERROR(Y104/H104,"0")</f>
        <v>0</v>
      </c>
      <c r="Z105" s="545">
        <f>IFERROR(IF(Z101="",0,Z101),"0")+IFERROR(IF(Z102="",0,Z102),"0")+IFERROR(IF(Z103="",0,Z103),"0")+IFERROR(IF(Z104="",0,Z104),"0")</f>
        <v>0</v>
      </c>
      <c r="AA105" s="546"/>
      <c r="AB105" s="546"/>
      <c r="AC105" s="546"/>
    </row>
    <row r="106" spans="1:68" hidden="1" x14ac:dyDescent="0.2">
      <c r="A106" s="554"/>
      <c r="B106" s="554"/>
      <c r="C106" s="554"/>
      <c r="D106" s="554"/>
      <c r="E106" s="554"/>
      <c r="F106" s="554"/>
      <c r="G106" s="554"/>
      <c r="H106" s="554"/>
      <c r="I106" s="554"/>
      <c r="J106" s="554"/>
      <c r="K106" s="554"/>
      <c r="L106" s="554"/>
      <c r="M106" s="554"/>
      <c r="N106" s="554"/>
      <c r="O106" s="555"/>
      <c r="P106" s="569" t="s">
        <v>70</v>
      </c>
      <c r="Q106" s="570"/>
      <c r="R106" s="570"/>
      <c r="S106" s="570"/>
      <c r="T106" s="570"/>
      <c r="U106" s="570"/>
      <c r="V106" s="571"/>
      <c r="W106" s="37" t="s">
        <v>68</v>
      </c>
      <c r="X106" s="545">
        <f>IFERROR(SUM(X101:X104),"0")</f>
        <v>0</v>
      </c>
      <c r="Y106" s="545">
        <f>IFERROR(SUM(Y101:Y104),"0")</f>
        <v>0</v>
      </c>
      <c r="Z106" s="37"/>
      <c r="AA106" s="546"/>
      <c r="AB106" s="546"/>
      <c r="AC106" s="546"/>
    </row>
    <row r="107" spans="1:68" ht="14.25" hidden="1" customHeight="1" x14ac:dyDescent="0.25">
      <c r="A107" s="559" t="s">
        <v>135</v>
      </c>
      <c r="B107" s="554"/>
      <c r="C107" s="554"/>
      <c r="D107" s="554"/>
      <c r="E107" s="554"/>
      <c r="F107" s="554"/>
      <c r="G107" s="554"/>
      <c r="H107" s="554"/>
      <c r="I107" s="554"/>
      <c r="J107" s="554"/>
      <c r="K107" s="554"/>
      <c r="L107" s="554"/>
      <c r="M107" s="554"/>
      <c r="N107" s="554"/>
      <c r="O107" s="554"/>
      <c r="P107" s="554"/>
      <c r="Q107" s="554"/>
      <c r="R107" s="554"/>
      <c r="S107" s="554"/>
      <c r="T107" s="554"/>
      <c r="U107" s="554"/>
      <c r="V107" s="554"/>
      <c r="W107" s="554"/>
      <c r="X107" s="554"/>
      <c r="Y107" s="554"/>
      <c r="Z107" s="554"/>
      <c r="AA107" s="539"/>
      <c r="AB107" s="539"/>
      <c r="AC107" s="539"/>
    </row>
    <row r="108" spans="1:68" ht="16.5" hidden="1" customHeight="1" x14ac:dyDescent="0.25">
      <c r="A108" s="54" t="s">
        <v>202</v>
      </c>
      <c r="B108" s="54" t="s">
        <v>203</v>
      </c>
      <c r="C108" s="31">
        <v>4301020345</v>
      </c>
      <c r="D108" s="557">
        <v>4680115881488</v>
      </c>
      <c r="E108" s="558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7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205</v>
      </c>
      <c r="B109" s="54" t="s">
        <v>206</v>
      </c>
      <c r="C109" s="31">
        <v>4301020346</v>
      </c>
      <c r="D109" s="557">
        <v>4680115882775</v>
      </c>
      <c r="E109" s="558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207</v>
      </c>
      <c r="B110" s="54" t="s">
        <v>208</v>
      </c>
      <c r="C110" s="31">
        <v>4301020344</v>
      </c>
      <c r="D110" s="557">
        <v>4680115880658</v>
      </c>
      <c r="E110" s="558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4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0</v>
      </c>
      <c r="Y110" s="544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53"/>
      <c r="B111" s="554"/>
      <c r="C111" s="554"/>
      <c r="D111" s="554"/>
      <c r="E111" s="554"/>
      <c r="F111" s="554"/>
      <c r="G111" s="554"/>
      <c r="H111" s="554"/>
      <c r="I111" s="554"/>
      <c r="J111" s="554"/>
      <c r="K111" s="554"/>
      <c r="L111" s="554"/>
      <c r="M111" s="554"/>
      <c r="N111" s="554"/>
      <c r="O111" s="555"/>
      <c r="P111" s="569" t="s">
        <v>70</v>
      </c>
      <c r="Q111" s="570"/>
      <c r="R111" s="570"/>
      <c r="S111" s="570"/>
      <c r="T111" s="570"/>
      <c r="U111" s="570"/>
      <c r="V111" s="571"/>
      <c r="W111" s="37" t="s">
        <v>71</v>
      </c>
      <c r="X111" s="545">
        <f>IFERROR(X108/H108,"0")+IFERROR(X109/H109,"0")+IFERROR(X110/H110,"0")</f>
        <v>0</v>
      </c>
      <c r="Y111" s="545">
        <f>IFERROR(Y108/H108,"0")+IFERROR(Y109/H109,"0")+IFERROR(Y110/H110,"0")</f>
        <v>0</v>
      </c>
      <c r="Z111" s="545">
        <f>IFERROR(IF(Z108="",0,Z108),"0")+IFERROR(IF(Z109="",0,Z109),"0")+IFERROR(IF(Z110="",0,Z110),"0")</f>
        <v>0</v>
      </c>
      <c r="AA111" s="546"/>
      <c r="AB111" s="546"/>
      <c r="AC111" s="546"/>
    </row>
    <row r="112" spans="1:68" hidden="1" x14ac:dyDescent="0.2">
      <c r="A112" s="554"/>
      <c r="B112" s="554"/>
      <c r="C112" s="554"/>
      <c r="D112" s="554"/>
      <c r="E112" s="554"/>
      <c r="F112" s="554"/>
      <c r="G112" s="554"/>
      <c r="H112" s="554"/>
      <c r="I112" s="554"/>
      <c r="J112" s="554"/>
      <c r="K112" s="554"/>
      <c r="L112" s="554"/>
      <c r="M112" s="554"/>
      <c r="N112" s="554"/>
      <c r="O112" s="555"/>
      <c r="P112" s="569" t="s">
        <v>70</v>
      </c>
      <c r="Q112" s="570"/>
      <c r="R112" s="570"/>
      <c r="S112" s="570"/>
      <c r="T112" s="570"/>
      <c r="U112" s="570"/>
      <c r="V112" s="571"/>
      <c r="W112" s="37" t="s">
        <v>68</v>
      </c>
      <c r="X112" s="545">
        <f>IFERROR(SUM(X108:X110),"0")</f>
        <v>0</v>
      </c>
      <c r="Y112" s="545">
        <f>IFERROR(SUM(Y108:Y110),"0")</f>
        <v>0</v>
      </c>
      <c r="Z112" s="37"/>
      <c r="AA112" s="546"/>
      <c r="AB112" s="546"/>
      <c r="AC112" s="546"/>
    </row>
    <row r="113" spans="1:68" ht="14.25" hidden="1" customHeight="1" x14ac:dyDescent="0.25">
      <c r="A113" s="559" t="s">
        <v>72</v>
      </c>
      <c r="B113" s="554"/>
      <c r="C113" s="554"/>
      <c r="D113" s="554"/>
      <c r="E113" s="554"/>
      <c r="F113" s="554"/>
      <c r="G113" s="554"/>
      <c r="H113" s="554"/>
      <c r="I113" s="554"/>
      <c r="J113" s="554"/>
      <c r="K113" s="554"/>
      <c r="L113" s="554"/>
      <c r="M113" s="554"/>
      <c r="N113" s="554"/>
      <c r="O113" s="554"/>
      <c r="P113" s="554"/>
      <c r="Q113" s="554"/>
      <c r="R113" s="554"/>
      <c r="S113" s="554"/>
      <c r="T113" s="554"/>
      <c r="U113" s="554"/>
      <c r="V113" s="554"/>
      <c r="W113" s="554"/>
      <c r="X113" s="554"/>
      <c r="Y113" s="554"/>
      <c r="Z113" s="554"/>
      <c r="AA113" s="539"/>
      <c r="AB113" s="539"/>
      <c r="AC113" s="539"/>
    </row>
    <row r="114" spans="1:68" ht="16.5" hidden="1" customHeight="1" x14ac:dyDescent="0.25">
      <c r="A114" s="54" t="s">
        <v>209</v>
      </c>
      <c r="B114" s="54" t="s">
        <v>210</v>
      </c>
      <c r="C114" s="31">
        <v>4301051724</v>
      </c>
      <c r="D114" s="557">
        <v>4607091385168</v>
      </c>
      <c r="E114" s="558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80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212</v>
      </c>
      <c r="B115" s="54" t="s">
        <v>213</v>
      </c>
      <c r="C115" s="31">
        <v>4301051730</v>
      </c>
      <c r="D115" s="557">
        <v>4607091383256</v>
      </c>
      <c r="E115" s="558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2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214</v>
      </c>
      <c r="B116" s="54" t="s">
        <v>215</v>
      </c>
      <c r="C116" s="31">
        <v>4301051721</v>
      </c>
      <c r="D116" s="557">
        <v>4607091385748</v>
      </c>
      <c r="E116" s="558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5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216</v>
      </c>
      <c r="B117" s="54" t="s">
        <v>217</v>
      </c>
      <c r="C117" s="31">
        <v>4301051740</v>
      </c>
      <c r="D117" s="557">
        <v>4680115884533</v>
      </c>
      <c r="E117" s="558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8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553"/>
      <c r="B118" s="554"/>
      <c r="C118" s="554"/>
      <c r="D118" s="554"/>
      <c r="E118" s="554"/>
      <c r="F118" s="554"/>
      <c r="G118" s="554"/>
      <c r="H118" s="554"/>
      <c r="I118" s="554"/>
      <c r="J118" s="554"/>
      <c r="K118" s="554"/>
      <c r="L118" s="554"/>
      <c r="M118" s="554"/>
      <c r="N118" s="554"/>
      <c r="O118" s="555"/>
      <c r="P118" s="569" t="s">
        <v>70</v>
      </c>
      <c r="Q118" s="570"/>
      <c r="R118" s="570"/>
      <c r="S118" s="570"/>
      <c r="T118" s="570"/>
      <c r="U118" s="570"/>
      <c r="V118" s="571"/>
      <c r="W118" s="37" t="s">
        <v>71</v>
      </c>
      <c r="X118" s="545">
        <f>IFERROR(X114/H114,"0")+IFERROR(X115/H115,"0")+IFERROR(X116/H116,"0")+IFERROR(X117/H117,"0")</f>
        <v>0</v>
      </c>
      <c r="Y118" s="545">
        <f>IFERROR(Y114/H114,"0")+IFERROR(Y115/H115,"0")+IFERROR(Y116/H116,"0")+IFERROR(Y117/H117,"0")</f>
        <v>0</v>
      </c>
      <c r="Z118" s="545">
        <f>IFERROR(IF(Z114="",0,Z114),"0")+IFERROR(IF(Z115="",0,Z115),"0")+IFERROR(IF(Z116="",0,Z116),"0")+IFERROR(IF(Z117="",0,Z117),"0")</f>
        <v>0</v>
      </c>
      <c r="AA118" s="546"/>
      <c r="AB118" s="546"/>
      <c r="AC118" s="546"/>
    </row>
    <row r="119" spans="1:68" hidden="1" x14ac:dyDescent="0.2">
      <c r="A119" s="554"/>
      <c r="B119" s="554"/>
      <c r="C119" s="554"/>
      <c r="D119" s="554"/>
      <c r="E119" s="554"/>
      <c r="F119" s="554"/>
      <c r="G119" s="554"/>
      <c r="H119" s="554"/>
      <c r="I119" s="554"/>
      <c r="J119" s="554"/>
      <c r="K119" s="554"/>
      <c r="L119" s="554"/>
      <c r="M119" s="554"/>
      <c r="N119" s="554"/>
      <c r="O119" s="555"/>
      <c r="P119" s="569" t="s">
        <v>70</v>
      </c>
      <c r="Q119" s="570"/>
      <c r="R119" s="570"/>
      <c r="S119" s="570"/>
      <c r="T119" s="570"/>
      <c r="U119" s="570"/>
      <c r="V119" s="571"/>
      <c r="W119" s="37" t="s">
        <v>68</v>
      </c>
      <c r="X119" s="545">
        <f>IFERROR(SUM(X114:X117),"0")</f>
        <v>0</v>
      </c>
      <c r="Y119" s="545">
        <f>IFERROR(SUM(Y114:Y117),"0")</f>
        <v>0</v>
      </c>
      <c r="Z119" s="37"/>
      <c r="AA119" s="546"/>
      <c r="AB119" s="546"/>
      <c r="AC119" s="546"/>
    </row>
    <row r="120" spans="1:68" ht="14.25" hidden="1" customHeight="1" x14ac:dyDescent="0.25">
      <c r="A120" s="559" t="s">
        <v>165</v>
      </c>
      <c r="B120" s="554"/>
      <c r="C120" s="554"/>
      <c r="D120" s="554"/>
      <c r="E120" s="554"/>
      <c r="F120" s="554"/>
      <c r="G120" s="554"/>
      <c r="H120" s="554"/>
      <c r="I120" s="554"/>
      <c r="J120" s="554"/>
      <c r="K120" s="554"/>
      <c r="L120" s="554"/>
      <c r="M120" s="554"/>
      <c r="N120" s="554"/>
      <c r="O120" s="554"/>
      <c r="P120" s="554"/>
      <c r="Q120" s="554"/>
      <c r="R120" s="554"/>
      <c r="S120" s="554"/>
      <c r="T120" s="554"/>
      <c r="U120" s="554"/>
      <c r="V120" s="554"/>
      <c r="W120" s="554"/>
      <c r="X120" s="554"/>
      <c r="Y120" s="554"/>
      <c r="Z120" s="554"/>
      <c r="AA120" s="539"/>
      <c r="AB120" s="539"/>
      <c r="AC120" s="539"/>
    </row>
    <row r="121" spans="1:68" ht="27" hidden="1" customHeight="1" x14ac:dyDescent="0.25">
      <c r="A121" s="54" t="s">
        <v>219</v>
      </c>
      <c r="B121" s="54" t="s">
        <v>220</v>
      </c>
      <c r="C121" s="31">
        <v>4301060357</v>
      </c>
      <c r="D121" s="557">
        <v>4680115882652</v>
      </c>
      <c r="E121" s="558"/>
      <c r="F121" s="542">
        <v>0.33</v>
      </c>
      <c r="G121" s="32">
        <v>6</v>
      </c>
      <c r="H121" s="542">
        <v>1.98</v>
      </c>
      <c r="I121" s="542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4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222</v>
      </c>
      <c r="B122" s="54" t="s">
        <v>223</v>
      </c>
      <c r="C122" s="31">
        <v>4301060317</v>
      </c>
      <c r="D122" s="557">
        <v>4680115880238</v>
      </c>
      <c r="E122" s="558"/>
      <c r="F122" s="542">
        <v>0.33</v>
      </c>
      <c r="G122" s="32">
        <v>6</v>
      </c>
      <c r="H122" s="542">
        <v>1.98</v>
      </c>
      <c r="I122" s="542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6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8"/>
      <c r="R122" s="548"/>
      <c r="S122" s="548"/>
      <c r="T122" s="549"/>
      <c r="U122" s="34"/>
      <c r="V122" s="34"/>
      <c r="W122" s="35" t="s">
        <v>68</v>
      </c>
      <c r="X122" s="543">
        <v>0</v>
      </c>
      <c r="Y122" s="54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53"/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55"/>
      <c r="P123" s="569" t="s">
        <v>70</v>
      </c>
      <c r="Q123" s="570"/>
      <c r="R123" s="570"/>
      <c r="S123" s="570"/>
      <c r="T123" s="570"/>
      <c r="U123" s="570"/>
      <c r="V123" s="571"/>
      <c r="W123" s="37" t="s">
        <v>71</v>
      </c>
      <c r="X123" s="545">
        <f>IFERROR(X121/H121,"0")+IFERROR(X122/H122,"0")</f>
        <v>0</v>
      </c>
      <c r="Y123" s="545">
        <f>IFERROR(Y121/H121,"0")+IFERROR(Y122/H122,"0")</f>
        <v>0</v>
      </c>
      <c r="Z123" s="545">
        <f>IFERROR(IF(Z121="",0,Z121),"0")+IFERROR(IF(Z122="",0,Z122),"0")</f>
        <v>0</v>
      </c>
      <c r="AA123" s="546"/>
      <c r="AB123" s="546"/>
      <c r="AC123" s="546"/>
    </row>
    <row r="124" spans="1:68" hidden="1" x14ac:dyDescent="0.2">
      <c r="A124" s="554"/>
      <c r="B124" s="554"/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4"/>
      <c r="O124" s="555"/>
      <c r="P124" s="569" t="s">
        <v>70</v>
      </c>
      <c r="Q124" s="570"/>
      <c r="R124" s="570"/>
      <c r="S124" s="570"/>
      <c r="T124" s="570"/>
      <c r="U124" s="570"/>
      <c r="V124" s="571"/>
      <c r="W124" s="37" t="s">
        <v>68</v>
      </c>
      <c r="X124" s="545">
        <f>IFERROR(SUM(X121:X122),"0")</f>
        <v>0</v>
      </c>
      <c r="Y124" s="545">
        <f>IFERROR(SUM(Y121:Y122),"0")</f>
        <v>0</v>
      </c>
      <c r="Z124" s="37"/>
      <c r="AA124" s="546"/>
      <c r="AB124" s="546"/>
      <c r="AC124" s="546"/>
    </row>
    <row r="125" spans="1:68" ht="16.5" hidden="1" customHeight="1" x14ac:dyDescent="0.25">
      <c r="A125" s="593" t="s">
        <v>225</v>
      </c>
      <c r="B125" s="554"/>
      <c r="C125" s="554"/>
      <c r="D125" s="554"/>
      <c r="E125" s="554"/>
      <c r="F125" s="554"/>
      <c r="G125" s="554"/>
      <c r="H125" s="554"/>
      <c r="I125" s="554"/>
      <c r="J125" s="554"/>
      <c r="K125" s="554"/>
      <c r="L125" s="554"/>
      <c r="M125" s="554"/>
      <c r="N125" s="554"/>
      <c r="O125" s="554"/>
      <c r="P125" s="554"/>
      <c r="Q125" s="554"/>
      <c r="R125" s="554"/>
      <c r="S125" s="554"/>
      <c r="T125" s="554"/>
      <c r="U125" s="554"/>
      <c r="V125" s="554"/>
      <c r="W125" s="554"/>
      <c r="X125" s="554"/>
      <c r="Y125" s="554"/>
      <c r="Z125" s="554"/>
      <c r="AA125" s="538"/>
      <c r="AB125" s="538"/>
      <c r="AC125" s="538"/>
    </row>
    <row r="126" spans="1:68" ht="14.25" hidden="1" customHeight="1" x14ac:dyDescent="0.25">
      <c r="A126" s="559" t="s">
        <v>103</v>
      </c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54"/>
      <c r="P126" s="554"/>
      <c r="Q126" s="554"/>
      <c r="R126" s="554"/>
      <c r="S126" s="554"/>
      <c r="T126" s="554"/>
      <c r="U126" s="554"/>
      <c r="V126" s="554"/>
      <c r="W126" s="554"/>
      <c r="X126" s="554"/>
      <c r="Y126" s="554"/>
      <c r="Z126" s="554"/>
      <c r="AA126" s="539"/>
      <c r="AB126" s="539"/>
      <c r="AC126" s="539"/>
    </row>
    <row r="127" spans="1:68" ht="27" hidden="1" customHeight="1" x14ac:dyDescent="0.25">
      <c r="A127" s="54" t="s">
        <v>226</v>
      </c>
      <c r="B127" s="54" t="s">
        <v>227</v>
      </c>
      <c r="C127" s="31">
        <v>4301011564</v>
      </c>
      <c r="D127" s="557">
        <v>4680115882577</v>
      </c>
      <c r="E127" s="558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3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226</v>
      </c>
      <c r="B128" s="54" t="s">
        <v>229</v>
      </c>
      <c r="C128" s="31">
        <v>4301011562</v>
      </c>
      <c r="D128" s="557">
        <v>4680115882577</v>
      </c>
      <c r="E128" s="558"/>
      <c r="F128" s="542">
        <v>0.4</v>
      </c>
      <c r="G128" s="32">
        <v>8</v>
      </c>
      <c r="H128" s="542">
        <v>3.2</v>
      </c>
      <c r="I128" s="542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1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8"/>
      <c r="R128" s="548"/>
      <c r="S128" s="548"/>
      <c r="T128" s="549"/>
      <c r="U128" s="34"/>
      <c r="V128" s="34"/>
      <c r="W128" s="35" t="s">
        <v>68</v>
      </c>
      <c r="X128" s="543">
        <v>0</v>
      </c>
      <c r="Y128" s="544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53"/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55"/>
      <c r="P129" s="569" t="s">
        <v>70</v>
      </c>
      <c r="Q129" s="570"/>
      <c r="R129" s="570"/>
      <c r="S129" s="570"/>
      <c r="T129" s="570"/>
      <c r="U129" s="570"/>
      <c r="V129" s="571"/>
      <c r="W129" s="37" t="s">
        <v>71</v>
      </c>
      <c r="X129" s="545">
        <f>IFERROR(X127/H127,"0")+IFERROR(X128/H128,"0")</f>
        <v>0</v>
      </c>
      <c r="Y129" s="545">
        <f>IFERROR(Y127/H127,"0")+IFERROR(Y128/H128,"0")</f>
        <v>0</v>
      </c>
      <c r="Z129" s="545">
        <f>IFERROR(IF(Z127="",0,Z127),"0")+IFERROR(IF(Z128="",0,Z128),"0")</f>
        <v>0</v>
      </c>
      <c r="AA129" s="546"/>
      <c r="AB129" s="546"/>
      <c r="AC129" s="546"/>
    </row>
    <row r="130" spans="1:68" hidden="1" x14ac:dyDescent="0.2">
      <c r="A130" s="554"/>
      <c r="B130" s="554"/>
      <c r="C130" s="554"/>
      <c r="D130" s="554"/>
      <c r="E130" s="554"/>
      <c r="F130" s="554"/>
      <c r="G130" s="554"/>
      <c r="H130" s="554"/>
      <c r="I130" s="554"/>
      <c r="J130" s="554"/>
      <c r="K130" s="554"/>
      <c r="L130" s="554"/>
      <c r="M130" s="554"/>
      <c r="N130" s="554"/>
      <c r="O130" s="555"/>
      <c r="P130" s="569" t="s">
        <v>70</v>
      </c>
      <c r="Q130" s="570"/>
      <c r="R130" s="570"/>
      <c r="S130" s="570"/>
      <c r="T130" s="570"/>
      <c r="U130" s="570"/>
      <c r="V130" s="571"/>
      <c r="W130" s="37" t="s">
        <v>68</v>
      </c>
      <c r="X130" s="545">
        <f>IFERROR(SUM(X127:X128),"0")</f>
        <v>0</v>
      </c>
      <c r="Y130" s="545">
        <f>IFERROR(SUM(Y127:Y128),"0")</f>
        <v>0</v>
      </c>
      <c r="Z130" s="37"/>
      <c r="AA130" s="546"/>
      <c r="AB130" s="546"/>
      <c r="AC130" s="546"/>
    </row>
    <row r="131" spans="1:68" ht="14.25" hidden="1" customHeight="1" x14ac:dyDescent="0.25">
      <c r="A131" s="559" t="s">
        <v>63</v>
      </c>
      <c r="B131" s="554"/>
      <c r="C131" s="554"/>
      <c r="D131" s="554"/>
      <c r="E131" s="554"/>
      <c r="F131" s="554"/>
      <c r="G131" s="554"/>
      <c r="H131" s="554"/>
      <c r="I131" s="554"/>
      <c r="J131" s="554"/>
      <c r="K131" s="554"/>
      <c r="L131" s="554"/>
      <c r="M131" s="554"/>
      <c r="N131" s="554"/>
      <c r="O131" s="554"/>
      <c r="P131" s="554"/>
      <c r="Q131" s="554"/>
      <c r="R131" s="554"/>
      <c r="S131" s="554"/>
      <c r="T131" s="554"/>
      <c r="U131" s="554"/>
      <c r="V131" s="554"/>
      <c r="W131" s="554"/>
      <c r="X131" s="554"/>
      <c r="Y131" s="554"/>
      <c r="Z131" s="554"/>
      <c r="AA131" s="539"/>
      <c r="AB131" s="539"/>
      <c r="AC131" s="539"/>
    </row>
    <row r="132" spans="1:68" ht="27" hidden="1" customHeight="1" x14ac:dyDescent="0.25">
      <c r="A132" s="54" t="s">
        <v>230</v>
      </c>
      <c r="B132" s="54" t="s">
        <v>231</v>
      </c>
      <c r="C132" s="31">
        <v>4301031234</v>
      </c>
      <c r="D132" s="557">
        <v>4680115883444</v>
      </c>
      <c r="E132" s="558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0</v>
      </c>
      <c r="Y132" s="54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230</v>
      </c>
      <c r="B133" s="54" t="s">
        <v>233</v>
      </c>
      <c r="C133" s="31">
        <v>4301031235</v>
      </c>
      <c r="D133" s="557">
        <v>4680115883444</v>
      </c>
      <c r="E133" s="558"/>
      <c r="F133" s="542">
        <v>0.35</v>
      </c>
      <c r="G133" s="32">
        <v>8</v>
      </c>
      <c r="H133" s="542">
        <v>2.8</v>
      </c>
      <c r="I133" s="542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2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8"/>
      <c r="R133" s="548"/>
      <c r="S133" s="548"/>
      <c r="T133" s="549"/>
      <c r="U133" s="34"/>
      <c r="V133" s="34"/>
      <c r="W133" s="35" t="s">
        <v>68</v>
      </c>
      <c r="X133" s="543">
        <v>0</v>
      </c>
      <c r="Y133" s="54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53"/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5"/>
      <c r="P134" s="569" t="s">
        <v>70</v>
      </c>
      <c r="Q134" s="570"/>
      <c r="R134" s="570"/>
      <c r="S134" s="570"/>
      <c r="T134" s="570"/>
      <c r="U134" s="570"/>
      <c r="V134" s="571"/>
      <c r="W134" s="37" t="s">
        <v>71</v>
      </c>
      <c r="X134" s="545">
        <f>IFERROR(X132/H132,"0")+IFERROR(X133/H133,"0")</f>
        <v>0</v>
      </c>
      <c r="Y134" s="545">
        <f>IFERROR(Y132/H132,"0")+IFERROR(Y133/H133,"0")</f>
        <v>0</v>
      </c>
      <c r="Z134" s="545">
        <f>IFERROR(IF(Z132="",0,Z132),"0")+IFERROR(IF(Z133="",0,Z133),"0")</f>
        <v>0</v>
      </c>
      <c r="AA134" s="546"/>
      <c r="AB134" s="546"/>
      <c r="AC134" s="546"/>
    </row>
    <row r="135" spans="1:68" hidden="1" x14ac:dyDescent="0.2">
      <c r="A135" s="554"/>
      <c r="B135" s="554"/>
      <c r="C135" s="554"/>
      <c r="D135" s="554"/>
      <c r="E135" s="554"/>
      <c r="F135" s="554"/>
      <c r="G135" s="554"/>
      <c r="H135" s="554"/>
      <c r="I135" s="554"/>
      <c r="J135" s="554"/>
      <c r="K135" s="554"/>
      <c r="L135" s="554"/>
      <c r="M135" s="554"/>
      <c r="N135" s="554"/>
      <c r="O135" s="555"/>
      <c r="P135" s="569" t="s">
        <v>70</v>
      </c>
      <c r="Q135" s="570"/>
      <c r="R135" s="570"/>
      <c r="S135" s="570"/>
      <c r="T135" s="570"/>
      <c r="U135" s="570"/>
      <c r="V135" s="571"/>
      <c r="W135" s="37" t="s">
        <v>68</v>
      </c>
      <c r="X135" s="545">
        <f>IFERROR(SUM(X132:X133),"0")</f>
        <v>0</v>
      </c>
      <c r="Y135" s="545">
        <f>IFERROR(SUM(Y132:Y133),"0")</f>
        <v>0</v>
      </c>
      <c r="Z135" s="37"/>
      <c r="AA135" s="546"/>
      <c r="AB135" s="546"/>
      <c r="AC135" s="546"/>
    </row>
    <row r="136" spans="1:68" ht="14.25" hidden="1" customHeight="1" x14ac:dyDescent="0.25">
      <c r="A136" s="559" t="s">
        <v>72</v>
      </c>
      <c r="B136" s="554"/>
      <c r="C136" s="554"/>
      <c r="D136" s="554"/>
      <c r="E136" s="554"/>
      <c r="F136" s="554"/>
      <c r="G136" s="554"/>
      <c r="H136" s="554"/>
      <c r="I136" s="554"/>
      <c r="J136" s="554"/>
      <c r="K136" s="554"/>
      <c r="L136" s="554"/>
      <c r="M136" s="554"/>
      <c r="N136" s="554"/>
      <c r="O136" s="554"/>
      <c r="P136" s="554"/>
      <c r="Q136" s="554"/>
      <c r="R136" s="554"/>
      <c r="S136" s="554"/>
      <c r="T136" s="554"/>
      <c r="U136" s="554"/>
      <c r="V136" s="554"/>
      <c r="W136" s="554"/>
      <c r="X136" s="554"/>
      <c r="Y136" s="554"/>
      <c r="Z136" s="554"/>
      <c r="AA136" s="539"/>
      <c r="AB136" s="539"/>
      <c r="AC136" s="539"/>
    </row>
    <row r="137" spans="1:68" ht="16.5" hidden="1" customHeight="1" x14ac:dyDescent="0.25">
      <c r="A137" s="54" t="s">
        <v>234</v>
      </c>
      <c r="B137" s="54" t="s">
        <v>235</v>
      </c>
      <c r="C137" s="31">
        <v>4301051477</v>
      </c>
      <c r="D137" s="557">
        <v>4680115882584</v>
      </c>
      <c r="E137" s="558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8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0</v>
      </c>
      <c r="Y137" s="54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234</v>
      </c>
      <c r="B138" s="54" t="s">
        <v>236</v>
      </c>
      <c r="C138" s="31">
        <v>4301051476</v>
      </c>
      <c r="D138" s="557">
        <v>4680115882584</v>
      </c>
      <c r="E138" s="558"/>
      <c r="F138" s="542">
        <v>0.33</v>
      </c>
      <c r="G138" s="32">
        <v>8</v>
      </c>
      <c r="H138" s="542">
        <v>2.64</v>
      </c>
      <c r="I138" s="542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8"/>
      <c r="R138" s="548"/>
      <c r="S138" s="548"/>
      <c r="T138" s="549"/>
      <c r="U138" s="34"/>
      <c r="V138" s="34"/>
      <c r="W138" s="35" t="s">
        <v>68</v>
      </c>
      <c r="X138" s="543">
        <v>0</v>
      </c>
      <c r="Y138" s="54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53"/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55"/>
      <c r="P139" s="569" t="s">
        <v>70</v>
      </c>
      <c r="Q139" s="570"/>
      <c r="R139" s="570"/>
      <c r="S139" s="570"/>
      <c r="T139" s="570"/>
      <c r="U139" s="570"/>
      <c r="V139" s="571"/>
      <c r="W139" s="37" t="s">
        <v>71</v>
      </c>
      <c r="X139" s="545">
        <f>IFERROR(X137/H137,"0")+IFERROR(X138/H138,"0")</f>
        <v>0</v>
      </c>
      <c r="Y139" s="545">
        <f>IFERROR(Y137/H137,"0")+IFERROR(Y138/H138,"0")</f>
        <v>0</v>
      </c>
      <c r="Z139" s="545">
        <f>IFERROR(IF(Z137="",0,Z137),"0")+IFERROR(IF(Z138="",0,Z138),"0")</f>
        <v>0</v>
      </c>
      <c r="AA139" s="546"/>
      <c r="AB139" s="546"/>
      <c r="AC139" s="546"/>
    </row>
    <row r="140" spans="1:68" hidden="1" x14ac:dyDescent="0.2">
      <c r="A140" s="554"/>
      <c r="B140" s="554"/>
      <c r="C140" s="554"/>
      <c r="D140" s="554"/>
      <c r="E140" s="554"/>
      <c r="F140" s="554"/>
      <c r="G140" s="554"/>
      <c r="H140" s="554"/>
      <c r="I140" s="554"/>
      <c r="J140" s="554"/>
      <c r="K140" s="554"/>
      <c r="L140" s="554"/>
      <c r="M140" s="554"/>
      <c r="N140" s="554"/>
      <c r="O140" s="555"/>
      <c r="P140" s="569" t="s">
        <v>70</v>
      </c>
      <c r="Q140" s="570"/>
      <c r="R140" s="570"/>
      <c r="S140" s="570"/>
      <c r="T140" s="570"/>
      <c r="U140" s="570"/>
      <c r="V140" s="571"/>
      <c r="W140" s="37" t="s">
        <v>68</v>
      </c>
      <c r="X140" s="545">
        <f>IFERROR(SUM(X137:X138),"0")</f>
        <v>0</v>
      </c>
      <c r="Y140" s="545">
        <f>IFERROR(SUM(Y137:Y138),"0")</f>
        <v>0</v>
      </c>
      <c r="Z140" s="37"/>
      <c r="AA140" s="546"/>
      <c r="AB140" s="546"/>
      <c r="AC140" s="546"/>
    </row>
    <row r="141" spans="1:68" ht="16.5" hidden="1" customHeight="1" x14ac:dyDescent="0.25">
      <c r="A141" s="593" t="s">
        <v>101</v>
      </c>
      <c r="B141" s="554"/>
      <c r="C141" s="554"/>
      <c r="D141" s="554"/>
      <c r="E141" s="554"/>
      <c r="F141" s="554"/>
      <c r="G141" s="554"/>
      <c r="H141" s="554"/>
      <c r="I141" s="554"/>
      <c r="J141" s="554"/>
      <c r="K141" s="554"/>
      <c r="L141" s="554"/>
      <c r="M141" s="554"/>
      <c r="N141" s="554"/>
      <c r="O141" s="554"/>
      <c r="P141" s="554"/>
      <c r="Q141" s="554"/>
      <c r="R141" s="554"/>
      <c r="S141" s="554"/>
      <c r="T141" s="554"/>
      <c r="U141" s="554"/>
      <c r="V141" s="554"/>
      <c r="W141" s="554"/>
      <c r="X141" s="554"/>
      <c r="Y141" s="554"/>
      <c r="Z141" s="554"/>
      <c r="AA141" s="538"/>
      <c r="AB141" s="538"/>
      <c r="AC141" s="538"/>
    </row>
    <row r="142" spans="1:68" ht="14.25" hidden="1" customHeight="1" x14ac:dyDescent="0.25">
      <c r="A142" s="559" t="s">
        <v>103</v>
      </c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54"/>
      <c r="P142" s="554"/>
      <c r="Q142" s="554"/>
      <c r="R142" s="554"/>
      <c r="S142" s="554"/>
      <c r="T142" s="554"/>
      <c r="U142" s="554"/>
      <c r="V142" s="554"/>
      <c r="W142" s="554"/>
      <c r="X142" s="554"/>
      <c r="Y142" s="554"/>
      <c r="Z142" s="554"/>
      <c r="AA142" s="539"/>
      <c r="AB142" s="539"/>
      <c r="AC142" s="539"/>
    </row>
    <row r="143" spans="1:68" ht="27" hidden="1" customHeight="1" x14ac:dyDescent="0.25">
      <c r="A143" s="54" t="s">
        <v>237</v>
      </c>
      <c r="B143" s="54" t="s">
        <v>238</v>
      </c>
      <c r="C143" s="31">
        <v>4301011705</v>
      </c>
      <c r="D143" s="557">
        <v>4607091384604</v>
      </c>
      <c r="E143" s="558"/>
      <c r="F143" s="542">
        <v>0.4</v>
      </c>
      <c r="G143" s="32">
        <v>10</v>
      </c>
      <c r="H143" s="542">
        <v>4</v>
      </c>
      <c r="I143" s="542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240</v>
      </c>
      <c r="B144" s="54" t="s">
        <v>241</v>
      </c>
      <c r="C144" s="31">
        <v>4301012179</v>
      </c>
      <c r="D144" s="557">
        <v>4680115886810</v>
      </c>
      <c r="E144" s="558"/>
      <c r="F144" s="542">
        <v>0.3</v>
      </c>
      <c r="G144" s="32">
        <v>10</v>
      </c>
      <c r="H144" s="542">
        <v>3</v>
      </c>
      <c r="I144" s="542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50" t="s">
        <v>242</v>
      </c>
      <c r="Q144" s="548"/>
      <c r="R144" s="548"/>
      <c r="S144" s="548"/>
      <c r="T144" s="549"/>
      <c r="U144" s="34"/>
      <c r="V144" s="34"/>
      <c r="W144" s="35" t="s">
        <v>68</v>
      </c>
      <c r="X144" s="543">
        <v>0</v>
      </c>
      <c r="Y144" s="544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53"/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5"/>
      <c r="P145" s="569" t="s">
        <v>70</v>
      </c>
      <c r="Q145" s="570"/>
      <c r="R145" s="570"/>
      <c r="S145" s="570"/>
      <c r="T145" s="570"/>
      <c r="U145" s="570"/>
      <c r="V145" s="571"/>
      <c r="W145" s="37" t="s">
        <v>71</v>
      </c>
      <c r="X145" s="545">
        <f>IFERROR(X143/H143,"0")+IFERROR(X144/H144,"0")</f>
        <v>0</v>
      </c>
      <c r="Y145" s="545">
        <f>IFERROR(Y143/H143,"0")+IFERROR(Y144/H144,"0")</f>
        <v>0</v>
      </c>
      <c r="Z145" s="545">
        <f>IFERROR(IF(Z143="",0,Z143),"0")+IFERROR(IF(Z144="",0,Z144),"0")</f>
        <v>0</v>
      </c>
      <c r="AA145" s="546"/>
      <c r="AB145" s="546"/>
      <c r="AC145" s="546"/>
    </row>
    <row r="146" spans="1:68" hidden="1" x14ac:dyDescent="0.2">
      <c r="A146" s="554"/>
      <c r="B146" s="554"/>
      <c r="C146" s="554"/>
      <c r="D146" s="554"/>
      <c r="E146" s="554"/>
      <c r="F146" s="554"/>
      <c r="G146" s="554"/>
      <c r="H146" s="554"/>
      <c r="I146" s="554"/>
      <c r="J146" s="554"/>
      <c r="K146" s="554"/>
      <c r="L146" s="554"/>
      <c r="M146" s="554"/>
      <c r="N146" s="554"/>
      <c r="O146" s="555"/>
      <c r="P146" s="569" t="s">
        <v>70</v>
      </c>
      <c r="Q146" s="570"/>
      <c r="R146" s="570"/>
      <c r="S146" s="570"/>
      <c r="T146" s="570"/>
      <c r="U146" s="570"/>
      <c r="V146" s="571"/>
      <c r="W146" s="37" t="s">
        <v>68</v>
      </c>
      <c r="X146" s="545">
        <f>IFERROR(SUM(X143:X144),"0")</f>
        <v>0</v>
      </c>
      <c r="Y146" s="545">
        <f>IFERROR(SUM(Y143:Y144),"0")</f>
        <v>0</v>
      </c>
      <c r="Z146" s="37"/>
      <c r="AA146" s="546"/>
      <c r="AB146" s="546"/>
      <c r="AC146" s="546"/>
    </row>
    <row r="147" spans="1:68" ht="14.25" hidden="1" customHeight="1" x14ac:dyDescent="0.25">
      <c r="A147" s="559" t="s">
        <v>63</v>
      </c>
      <c r="B147" s="554"/>
      <c r="C147" s="554"/>
      <c r="D147" s="554"/>
      <c r="E147" s="554"/>
      <c r="F147" s="554"/>
      <c r="G147" s="554"/>
      <c r="H147" s="554"/>
      <c r="I147" s="554"/>
      <c r="J147" s="554"/>
      <c r="K147" s="554"/>
      <c r="L147" s="554"/>
      <c r="M147" s="554"/>
      <c r="N147" s="554"/>
      <c r="O147" s="554"/>
      <c r="P147" s="554"/>
      <c r="Q147" s="554"/>
      <c r="R147" s="554"/>
      <c r="S147" s="554"/>
      <c r="T147" s="554"/>
      <c r="U147" s="554"/>
      <c r="V147" s="554"/>
      <c r="W147" s="554"/>
      <c r="X147" s="554"/>
      <c r="Y147" s="554"/>
      <c r="Z147" s="554"/>
      <c r="AA147" s="539"/>
      <c r="AB147" s="539"/>
      <c r="AC147" s="539"/>
    </row>
    <row r="148" spans="1:68" ht="16.5" hidden="1" customHeight="1" x14ac:dyDescent="0.25">
      <c r="A148" s="54" t="s">
        <v>244</v>
      </c>
      <c r="B148" s="54" t="s">
        <v>245</v>
      </c>
      <c r="C148" s="31">
        <v>4301030895</v>
      </c>
      <c r="D148" s="557">
        <v>4607091387667</v>
      </c>
      <c r="E148" s="55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247</v>
      </c>
      <c r="B149" s="54" t="s">
        <v>248</v>
      </c>
      <c r="C149" s="31">
        <v>4301030961</v>
      </c>
      <c r="D149" s="557">
        <v>4607091387636</v>
      </c>
      <c r="E149" s="558"/>
      <c r="F149" s="542">
        <v>0.7</v>
      </c>
      <c r="G149" s="32">
        <v>6</v>
      </c>
      <c r="H149" s="542">
        <v>4.2</v>
      </c>
      <c r="I149" s="542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250</v>
      </c>
      <c r="B150" s="54" t="s">
        <v>251</v>
      </c>
      <c r="C150" s="31">
        <v>4301030963</v>
      </c>
      <c r="D150" s="557">
        <v>4607091382426</v>
      </c>
      <c r="E150" s="558"/>
      <c r="F150" s="542">
        <v>0.9</v>
      </c>
      <c r="G150" s="32">
        <v>10</v>
      </c>
      <c r="H150" s="542">
        <v>9</v>
      </c>
      <c r="I150" s="542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8"/>
      <c r="R150" s="548"/>
      <c r="S150" s="548"/>
      <c r="T150" s="549"/>
      <c r="U150" s="34"/>
      <c r="V150" s="34"/>
      <c r="W150" s="35" t="s">
        <v>68</v>
      </c>
      <c r="X150" s="543">
        <v>0</v>
      </c>
      <c r="Y150" s="544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53"/>
      <c r="B151" s="554"/>
      <c r="C151" s="554"/>
      <c r="D151" s="554"/>
      <c r="E151" s="554"/>
      <c r="F151" s="554"/>
      <c r="G151" s="554"/>
      <c r="H151" s="554"/>
      <c r="I151" s="554"/>
      <c r="J151" s="554"/>
      <c r="K151" s="554"/>
      <c r="L151" s="554"/>
      <c r="M151" s="554"/>
      <c r="N151" s="554"/>
      <c r="O151" s="555"/>
      <c r="P151" s="569" t="s">
        <v>70</v>
      </c>
      <c r="Q151" s="570"/>
      <c r="R151" s="570"/>
      <c r="S151" s="570"/>
      <c r="T151" s="570"/>
      <c r="U151" s="570"/>
      <c r="V151" s="571"/>
      <c r="W151" s="37" t="s">
        <v>71</v>
      </c>
      <c r="X151" s="545">
        <f>IFERROR(X148/H148,"0")+IFERROR(X149/H149,"0")+IFERROR(X150/H150,"0")</f>
        <v>0</v>
      </c>
      <c r="Y151" s="545">
        <f>IFERROR(Y148/H148,"0")+IFERROR(Y149/H149,"0")+IFERROR(Y150/H150,"0")</f>
        <v>0</v>
      </c>
      <c r="Z151" s="545">
        <f>IFERROR(IF(Z148="",0,Z148),"0")+IFERROR(IF(Z149="",0,Z149),"0")+IFERROR(IF(Z150="",0,Z150),"0")</f>
        <v>0</v>
      </c>
      <c r="AA151" s="546"/>
      <c r="AB151" s="546"/>
      <c r="AC151" s="546"/>
    </row>
    <row r="152" spans="1:68" hidden="1" x14ac:dyDescent="0.2">
      <c r="A152" s="554"/>
      <c r="B152" s="554"/>
      <c r="C152" s="554"/>
      <c r="D152" s="554"/>
      <c r="E152" s="554"/>
      <c r="F152" s="554"/>
      <c r="G152" s="554"/>
      <c r="H152" s="554"/>
      <c r="I152" s="554"/>
      <c r="J152" s="554"/>
      <c r="K152" s="554"/>
      <c r="L152" s="554"/>
      <c r="M152" s="554"/>
      <c r="N152" s="554"/>
      <c r="O152" s="555"/>
      <c r="P152" s="569" t="s">
        <v>70</v>
      </c>
      <c r="Q152" s="570"/>
      <c r="R152" s="570"/>
      <c r="S152" s="570"/>
      <c r="T152" s="570"/>
      <c r="U152" s="570"/>
      <c r="V152" s="571"/>
      <c r="W152" s="37" t="s">
        <v>68</v>
      </c>
      <c r="X152" s="545">
        <f>IFERROR(SUM(X148:X150),"0")</f>
        <v>0</v>
      </c>
      <c r="Y152" s="545">
        <f>IFERROR(SUM(Y148:Y150),"0")</f>
        <v>0</v>
      </c>
      <c r="Z152" s="37"/>
      <c r="AA152" s="546"/>
      <c r="AB152" s="546"/>
      <c r="AC152" s="546"/>
    </row>
    <row r="153" spans="1:68" ht="27.75" hidden="1" customHeight="1" x14ac:dyDescent="0.2">
      <c r="A153" s="624" t="s">
        <v>253</v>
      </c>
      <c r="B153" s="625"/>
      <c r="C153" s="625"/>
      <c r="D153" s="625"/>
      <c r="E153" s="625"/>
      <c r="F153" s="625"/>
      <c r="G153" s="625"/>
      <c r="H153" s="625"/>
      <c r="I153" s="625"/>
      <c r="J153" s="625"/>
      <c r="K153" s="625"/>
      <c r="L153" s="625"/>
      <c r="M153" s="625"/>
      <c r="N153" s="625"/>
      <c r="O153" s="625"/>
      <c r="P153" s="625"/>
      <c r="Q153" s="625"/>
      <c r="R153" s="625"/>
      <c r="S153" s="625"/>
      <c r="T153" s="625"/>
      <c r="U153" s="625"/>
      <c r="V153" s="625"/>
      <c r="W153" s="625"/>
      <c r="X153" s="625"/>
      <c r="Y153" s="625"/>
      <c r="Z153" s="625"/>
      <c r="AA153" s="48"/>
      <c r="AB153" s="48"/>
      <c r="AC153" s="48"/>
    </row>
    <row r="154" spans="1:68" ht="16.5" hidden="1" customHeight="1" x14ac:dyDescent="0.25">
      <c r="A154" s="593" t="s">
        <v>254</v>
      </c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54"/>
      <c r="P154" s="554"/>
      <c r="Q154" s="554"/>
      <c r="R154" s="554"/>
      <c r="S154" s="554"/>
      <c r="T154" s="554"/>
      <c r="U154" s="554"/>
      <c r="V154" s="554"/>
      <c r="W154" s="554"/>
      <c r="X154" s="554"/>
      <c r="Y154" s="554"/>
      <c r="Z154" s="554"/>
      <c r="AA154" s="538"/>
      <c r="AB154" s="538"/>
      <c r="AC154" s="538"/>
    </row>
    <row r="155" spans="1:68" ht="14.25" hidden="1" customHeight="1" x14ac:dyDescent="0.25">
      <c r="A155" s="559" t="s">
        <v>135</v>
      </c>
      <c r="B155" s="554"/>
      <c r="C155" s="554"/>
      <c r="D155" s="554"/>
      <c r="E155" s="554"/>
      <c r="F155" s="554"/>
      <c r="G155" s="554"/>
      <c r="H155" s="554"/>
      <c r="I155" s="554"/>
      <c r="J155" s="554"/>
      <c r="K155" s="554"/>
      <c r="L155" s="554"/>
      <c r="M155" s="554"/>
      <c r="N155" s="554"/>
      <c r="O155" s="554"/>
      <c r="P155" s="554"/>
      <c r="Q155" s="554"/>
      <c r="R155" s="554"/>
      <c r="S155" s="554"/>
      <c r="T155" s="554"/>
      <c r="U155" s="554"/>
      <c r="V155" s="554"/>
      <c r="W155" s="554"/>
      <c r="X155" s="554"/>
      <c r="Y155" s="554"/>
      <c r="Z155" s="554"/>
      <c r="AA155" s="539"/>
      <c r="AB155" s="539"/>
      <c r="AC155" s="539"/>
    </row>
    <row r="156" spans="1:68" ht="27" hidden="1" customHeight="1" x14ac:dyDescent="0.25">
      <c r="A156" s="54" t="s">
        <v>255</v>
      </c>
      <c r="B156" s="54" t="s">
        <v>256</v>
      </c>
      <c r="C156" s="31">
        <v>4301020323</v>
      </c>
      <c r="D156" s="557">
        <v>4680115886223</v>
      </c>
      <c r="E156" s="558"/>
      <c r="F156" s="542">
        <v>0.33</v>
      </c>
      <c r="G156" s="32">
        <v>6</v>
      </c>
      <c r="H156" s="542">
        <v>1.98</v>
      </c>
      <c r="I156" s="542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6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8"/>
      <c r="R156" s="548"/>
      <c r="S156" s="548"/>
      <c r="T156" s="549"/>
      <c r="U156" s="34"/>
      <c r="V156" s="34"/>
      <c r="W156" s="35" t="s">
        <v>68</v>
      </c>
      <c r="X156" s="543">
        <v>0</v>
      </c>
      <c r="Y156" s="544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53"/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5"/>
      <c r="P157" s="569" t="s">
        <v>70</v>
      </c>
      <c r="Q157" s="570"/>
      <c r="R157" s="570"/>
      <c r="S157" s="570"/>
      <c r="T157" s="570"/>
      <c r="U157" s="570"/>
      <c r="V157" s="571"/>
      <c r="W157" s="37" t="s">
        <v>71</v>
      </c>
      <c r="X157" s="545">
        <f>IFERROR(X156/H156,"0")</f>
        <v>0</v>
      </c>
      <c r="Y157" s="545">
        <f>IFERROR(Y156/H156,"0")</f>
        <v>0</v>
      </c>
      <c r="Z157" s="545">
        <f>IFERROR(IF(Z156="",0,Z156),"0")</f>
        <v>0</v>
      </c>
      <c r="AA157" s="546"/>
      <c r="AB157" s="546"/>
      <c r="AC157" s="546"/>
    </row>
    <row r="158" spans="1:68" hidden="1" x14ac:dyDescent="0.2">
      <c r="A158" s="554"/>
      <c r="B158" s="554"/>
      <c r="C158" s="554"/>
      <c r="D158" s="554"/>
      <c r="E158" s="554"/>
      <c r="F158" s="554"/>
      <c r="G158" s="554"/>
      <c r="H158" s="554"/>
      <c r="I158" s="554"/>
      <c r="J158" s="554"/>
      <c r="K158" s="554"/>
      <c r="L158" s="554"/>
      <c r="M158" s="554"/>
      <c r="N158" s="554"/>
      <c r="O158" s="555"/>
      <c r="P158" s="569" t="s">
        <v>70</v>
      </c>
      <c r="Q158" s="570"/>
      <c r="R158" s="570"/>
      <c r="S158" s="570"/>
      <c r="T158" s="570"/>
      <c r="U158" s="570"/>
      <c r="V158" s="571"/>
      <c r="W158" s="37" t="s">
        <v>68</v>
      </c>
      <c r="X158" s="545">
        <f>IFERROR(SUM(X156:X156),"0")</f>
        <v>0</v>
      </c>
      <c r="Y158" s="545">
        <f>IFERROR(SUM(Y156:Y156),"0")</f>
        <v>0</v>
      </c>
      <c r="Z158" s="37"/>
      <c r="AA158" s="546"/>
      <c r="AB158" s="546"/>
      <c r="AC158" s="546"/>
    </row>
    <row r="159" spans="1:68" ht="14.25" hidden="1" customHeight="1" x14ac:dyDescent="0.25">
      <c r="A159" s="559" t="s">
        <v>63</v>
      </c>
      <c r="B159" s="554"/>
      <c r="C159" s="554"/>
      <c r="D159" s="554"/>
      <c r="E159" s="554"/>
      <c r="F159" s="554"/>
      <c r="G159" s="554"/>
      <c r="H159" s="554"/>
      <c r="I159" s="554"/>
      <c r="J159" s="554"/>
      <c r="K159" s="554"/>
      <c r="L159" s="554"/>
      <c r="M159" s="554"/>
      <c r="N159" s="554"/>
      <c r="O159" s="554"/>
      <c r="P159" s="554"/>
      <c r="Q159" s="554"/>
      <c r="R159" s="554"/>
      <c r="S159" s="554"/>
      <c r="T159" s="554"/>
      <c r="U159" s="554"/>
      <c r="V159" s="554"/>
      <c r="W159" s="554"/>
      <c r="X159" s="554"/>
      <c r="Y159" s="554"/>
      <c r="Z159" s="554"/>
      <c r="AA159" s="539"/>
      <c r="AB159" s="539"/>
      <c r="AC159" s="539"/>
    </row>
    <row r="160" spans="1:68" ht="27" hidden="1" customHeight="1" x14ac:dyDescent="0.25">
      <c r="A160" s="54" t="s">
        <v>258</v>
      </c>
      <c r="B160" s="54" t="s">
        <v>259</v>
      </c>
      <c r="C160" s="31">
        <v>4301031191</v>
      </c>
      <c r="D160" s="557">
        <v>4680115880993</v>
      </c>
      <c r="E160" s="558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61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0</v>
      </c>
      <c r="Y160" s="544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hidden="1" customHeight="1" x14ac:dyDescent="0.25">
      <c r="A161" s="54" t="s">
        <v>261</v>
      </c>
      <c r="B161" s="54" t="s">
        <v>262</v>
      </c>
      <c r="C161" s="31">
        <v>4301031204</v>
      </c>
      <c r="D161" s="557">
        <v>4680115881761</v>
      </c>
      <c r="E161" s="558"/>
      <c r="F161" s="542">
        <v>0.7</v>
      </c>
      <c r="G161" s="32">
        <v>6</v>
      </c>
      <c r="H161" s="542">
        <v>4.2</v>
      </c>
      <c r="I161" s="542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6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0</v>
      </c>
      <c r="Y161" s="544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264</v>
      </c>
      <c r="B162" s="54" t="s">
        <v>265</v>
      </c>
      <c r="C162" s="31">
        <v>4301031201</v>
      </c>
      <c r="D162" s="557">
        <v>4680115881563</v>
      </c>
      <c r="E162" s="558"/>
      <c r="F162" s="542">
        <v>0.7</v>
      </c>
      <c r="G162" s="32">
        <v>6</v>
      </c>
      <c r="H162" s="542">
        <v>4.2</v>
      </c>
      <c r="I162" s="542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0</v>
      </c>
      <c r="Y162" s="544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267</v>
      </c>
      <c r="B163" s="54" t="s">
        <v>268</v>
      </c>
      <c r="C163" s="31">
        <v>4301031199</v>
      </c>
      <c r="D163" s="557">
        <v>4680115880986</v>
      </c>
      <c r="E163" s="558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0</v>
      </c>
      <c r="Y163" s="544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269</v>
      </c>
      <c r="B164" s="54" t="s">
        <v>270</v>
      </c>
      <c r="C164" s="31">
        <v>4301031205</v>
      </c>
      <c r="D164" s="557">
        <v>4680115881785</v>
      </c>
      <c r="E164" s="558"/>
      <c r="F164" s="542">
        <v>0.35</v>
      </c>
      <c r="G164" s="32">
        <v>6</v>
      </c>
      <c r="H164" s="542">
        <v>2.1</v>
      </c>
      <c r="I164" s="542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5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4301031399</v>
      </c>
      <c r="D165" s="557">
        <v>4680115886537</v>
      </c>
      <c r="E165" s="558"/>
      <c r="F165" s="542">
        <v>0.3</v>
      </c>
      <c r="G165" s="32">
        <v>6</v>
      </c>
      <c r="H165" s="542">
        <v>1.8</v>
      </c>
      <c r="I165" s="542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0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0</v>
      </c>
      <c r="Y165" s="544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hidden="1" customHeight="1" x14ac:dyDescent="0.25">
      <c r="A166" s="54" t="s">
        <v>274</v>
      </c>
      <c r="B166" s="54" t="s">
        <v>275</v>
      </c>
      <c r="C166" s="31">
        <v>4301031202</v>
      </c>
      <c r="D166" s="557">
        <v>4680115881679</v>
      </c>
      <c r="E166" s="558"/>
      <c r="F166" s="542">
        <v>0.35</v>
      </c>
      <c r="G166" s="32">
        <v>6</v>
      </c>
      <c r="H166" s="542">
        <v>2.1</v>
      </c>
      <c r="I166" s="542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4301031158</v>
      </c>
      <c r="D167" s="557">
        <v>4680115880191</v>
      </c>
      <c r="E167" s="558"/>
      <c r="F167" s="542">
        <v>0.4</v>
      </c>
      <c r="G167" s="32">
        <v>6</v>
      </c>
      <c r="H167" s="542">
        <v>2.4</v>
      </c>
      <c r="I167" s="542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278</v>
      </c>
      <c r="B168" s="54" t="s">
        <v>279</v>
      </c>
      <c r="C168" s="31">
        <v>4301031245</v>
      </c>
      <c r="D168" s="557">
        <v>4680115883963</v>
      </c>
      <c r="E168" s="558"/>
      <c r="F168" s="542">
        <v>0.28000000000000003</v>
      </c>
      <c r="G168" s="32">
        <v>6</v>
      </c>
      <c r="H168" s="542">
        <v>1.68</v>
      </c>
      <c r="I168" s="542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5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8"/>
      <c r="R168" s="548"/>
      <c r="S168" s="548"/>
      <c r="T168" s="549"/>
      <c r="U168" s="34"/>
      <c r="V168" s="34"/>
      <c r="W168" s="35" t="s">
        <v>68</v>
      </c>
      <c r="X168" s="543">
        <v>0</v>
      </c>
      <c r="Y168" s="544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hidden="1" x14ac:dyDescent="0.2">
      <c r="A169" s="553"/>
      <c r="B169" s="554"/>
      <c r="C169" s="554"/>
      <c r="D169" s="554"/>
      <c r="E169" s="554"/>
      <c r="F169" s="554"/>
      <c r="G169" s="554"/>
      <c r="H169" s="554"/>
      <c r="I169" s="554"/>
      <c r="J169" s="554"/>
      <c r="K169" s="554"/>
      <c r="L169" s="554"/>
      <c r="M169" s="554"/>
      <c r="N169" s="554"/>
      <c r="O169" s="555"/>
      <c r="P169" s="569" t="s">
        <v>70</v>
      </c>
      <c r="Q169" s="570"/>
      <c r="R169" s="570"/>
      <c r="S169" s="570"/>
      <c r="T169" s="570"/>
      <c r="U169" s="570"/>
      <c r="V169" s="571"/>
      <c r="W169" s="37" t="s">
        <v>71</v>
      </c>
      <c r="X169" s="545">
        <f>IFERROR(X160/H160,"0")+IFERROR(X161/H161,"0")+IFERROR(X162/H162,"0")+IFERROR(X163/H163,"0")+IFERROR(X164/H164,"0")+IFERROR(X165/H165,"0")+IFERROR(X166/H166,"0")+IFERROR(X167/H167,"0")+IFERROR(X168/H168,"0")</f>
        <v>0</v>
      </c>
      <c r="Y169" s="545">
        <f>IFERROR(Y160/H160,"0")+IFERROR(Y161/H161,"0")+IFERROR(Y162/H162,"0")+IFERROR(Y163/H163,"0")+IFERROR(Y164/H164,"0")+IFERROR(Y165/H165,"0")+IFERROR(Y166/H166,"0")+IFERROR(Y167/H167,"0")+IFERROR(Y168/H168,"0")</f>
        <v>0</v>
      </c>
      <c r="Z169" s="545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46"/>
      <c r="AB169" s="546"/>
      <c r="AC169" s="546"/>
    </row>
    <row r="170" spans="1:68" hidden="1" x14ac:dyDescent="0.2">
      <c r="A170" s="554"/>
      <c r="B170" s="554"/>
      <c r="C170" s="554"/>
      <c r="D170" s="554"/>
      <c r="E170" s="554"/>
      <c r="F170" s="554"/>
      <c r="G170" s="554"/>
      <c r="H170" s="554"/>
      <c r="I170" s="554"/>
      <c r="J170" s="554"/>
      <c r="K170" s="554"/>
      <c r="L170" s="554"/>
      <c r="M170" s="554"/>
      <c r="N170" s="554"/>
      <c r="O170" s="555"/>
      <c r="P170" s="569" t="s">
        <v>70</v>
      </c>
      <c r="Q170" s="570"/>
      <c r="R170" s="570"/>
      <c r="S170" s="570"/>
      <c r="T170" s="570"/>
      <c r="U170" s="570"/>
      <c r="V170" s="571"/>
      <c r="W170" s="37" t="s">
        <v>68</v>
      </c>
      <c r="X170" s="545">
        <f>IFERROR(SUM(X160:X168),"0")</f>
        <v>0</v>
      </c>
      <c r="Y170" s="545">
        <f>IFERROR(SUM(Y160:Y168),"0")</f>
        <v>0</v>
      </c>
      <c r="Z170" s="37"/>
      <c r="AA170" s="546"/>
      <c r="AB170" s="546"/>
      <c r="AC170" s="546"/>
    </row>
    <row r="171" spans="1:68" ht="14.25" hidden="1" customHeight="1" x14ac:dyDescent="0.25">
      <c r="A171" s="559" t="s">
        <v>95</v>
      </c>
      <c r="B171" s="554"/>
      <c r="C171" s="554"/>
      <c r="D171" s="554"/>
      <c r="E171" s="554"/>
      <c r="F171" s="554"/>
      <c r="G171" s="554"/>
      <c r="H171" s="554"/>
      <c r="I171" s="554"/>
      <c r="J171" s="554"/>
      <c r="K171" s="554"/>
      <c r="L171" s="554"/>
      <c r="M171" s="554"/>
      <c r="N171" s="554"/>
      <c r="O171" s="554"/>
      <c r="P171" s="554"/>
      <c r="Q171" s="554"/>
      <c r="R171" s="554"/>
      <c r="S171" s="554"/>
      <c r="T171" s="554"/>
      <c r="U171" s="554"/>
      <c r="V171" s="554"/>
      <c r="W171" s="554"/>
      <c r="X171" s="554"/>
      <c r="Y171" s="554"/>
      <c r="Z171" s="554"/>
      <c r="AA171" s="539"/>
      <c r="AB171" s="539"/>
      <c r="AC171" s="539"/>
    </row>
    <row r="172" spans="1:68" ht="27" hidden="1" customHeight="1" x14ac:dyDescent="0.25">
      <c r="A172" s="54" t="s">
        <v>281</v>
      </c>
      <c r="B172" s="54" t="s">
        <v>282</v>
      </c>
      <c r="C172" s="31">
        <v>4301032053</v>
      </c>
      <c r="D172" s="557">
        <v>4680115886780</v>
      </c>
      <c r="E172" s="55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8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4301032051</v>
      </c>
      <c r="D173" s="557">
        <v>4680115886742</v>
      </c>
      <c r="E173" s="558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2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0</v>
      </c>
      <c r="Y173" s="544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289</v>
      </c>
      <c r="B174" s="54" t="s">
        <v>290</v>
      </c>
      <c r="C174" s="31">
        <v>4301032052</v>
      </c>
      <c r="D174" s="557">
        <v>4680115886766</v>
      </c>
      <c r="E174" s="558"/>
      <c r="F174" s="542">
        <v>7.0000000000000007E-2</v>
      </c>
      <c r="G174" s="32">
        <v>18</v>
      </c>
      <c r="H174" s="542">
        <v>1.26</v>
      </c>
      <c r="I174" s="542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6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8"/>
      <c r="R174" s="548"/>
      <c r="S174" s="548"/>
      <c r="T174" s="549"/>
      <c r="U174" s="34"/>
      <c r="V174" s="34"/>
      <c r="W174" s="35" t="s">
        <v>68</v>
      </c>
      <c r="X174" s="543">
        <v>0</v>
      </c>
      <c r="Y174" s="544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53"/>
      <c r="B175" s="554"/>
      <c r="C175" s="554"/>
      <c r="D175" s="554"/>
      <c r="E175" s="554"/>
      <c r="F175" s="554"/>
      <c r="G175" s="554"/>
      <c r="H175" s="554"/>
      <c r="I175" s="554"/>
      <c r="J175" s="554"/>
      <c r="K175" s="554"/>
      <c r="L175" s="554"/>
      <c r="M175" s="554"/>
      <c r="N175" s="554"/>
      <c r="O175" s="555"/>
      <c r="P175" s="569" t="s">
        <v>70</v>
      </c>
      <c r="Q175" s="570"/>
      <c r="R175" s="570"/>
      <c r="S175" s="570"/>
      <c r="T175" s="570"/>
      <c r="U175" s="570"/>
      <c r="V175" s="571"/>
      <c r="W175" s="37" t="s">
        <v>71</v>
      </c>
      <c r="X175" s="545">
        <f>IFERROR(X172/H172,"0")+IFERROR(X173/H173,"0")+IFERROR(X174/H174,"0")</f>
        <v>0</v>
      </c>
      <c r="Y175" s="545">
        <f>IFERROR(Y172/H172,"0")+IFERROR(Y173/H173,"0")+IFERROR(Y174/H174,"0")</f>
        <v>0</v>
      </c>
      <c r="Z175" s="545">
        <f>IFERROR(IF(Z172="",0,Z172),"0")+IFERROR(IF(Z173="",0,Z173),"0")+IFERROR(IF(Z174="",0,Z174),"0")</f>
        <v>0</v>
      </c>
      <c r="AA175" s="546"/>
      <c r="AB175" s="546"/>
      <c r="AC175" s="546"/>
    </row>
    <row r="176" spans="1:68" hidden="1" x14ac:dyDescent="0.2">
      <c r="A176" s="554"/>
      <c r="B176" s="554"/>
      <c r="C176" s="554"/>
      <c r="D176" s="554"/>
      <c r="E176" s="554"/>
      <c r="F176" s="554"/>
      <c r="G176" s="554"/>
      <c r="H176" s="554"/>
      <c r="I176" s="554"/>
      <c r="J176" s="554"/>
      <c r="K176" s="554"/>
      <c r="L176" s="554"/>
      <c r="M176" s="554"/>
      <c r="N176" s="554"/>
      <c r="O176" s="555"/>
      <c r="P176" s="569" t="s">
        <v>70</v>
      </c>
      <c r="Q176" s="570"/>
      <c r="R176" s="570"/>
      <c r="S176" s="570"/>
      <c r="T176" s="570"/>
      <c r="U176" s="570"/>
      <c r="V176" s="571"/>
      <c r="W176" s="37" t="s">
        <v>68</v>
      </c>
      <c r="X176" s="545">
        <f>IFERROR(SUM(X172:X174),"0")</f>
        <v>0</v>
      </c>
      <c r="Y176" s="545">
        <f>IFERROR(SUM(Y172:Y174),"0")</f>
        <v>0</v>
      </c>
      <c r="Z176" s="37"/>
      <c r="AA176" s="546"/>
      <c r="AB176" s="546"/>
      <c r="AC176" s="546"/>
    </row>
    <row r="177" spans="1:68" ht="14.25" hidden="1" customHeight="1" x14ac:dyDescent="0.25">
      <c r="A177" s="559" t="s">
        <v>291</v>
      </c>
      <c r="B177" s="554"/>
      <c r="C177" s="554"/>
      <c r="D177" s="554"/>
      <c r="E177" s="554"/>
      <c r="F177" s="554"/>
      <c r="G177" s="554"/>
      <c r="H177" s="554"/>
      <c r="I177" s="554"/>
      <c r="J177" s="554"/>
      <c r="K177" s="554"/>
      <c r="L177" s="554"/>
      <c r="M177" s="554"/>
      <c r="N177" s="554"/>
      <c r="O177" s="554"/>
      <c r="P177" s="554"/>
      <c r="Q177" s="554"/>
      <c r="R177" s="554"/>
      <c r="S177" s="554"/>
      <c r="T177" s="554"/>
      <c r="U177" s="554"/>
      <c r="V177" s="554"/>
      <c r="W177" s="554"/>
      <c r="X177" s="554"/>
      <c r="Y177" s="554"/>
      <c r="Z177" s="554"/>
      <c r="AA177" s="539"/>
      <c r="AB177" s="539"/>
      <c r="AC177" s="539"/>
    </row>
    <row r="178" spans="1:68" ht="27" hidden="1" customHeight="1" x14ac:dyDescent="0.25">
      <c r="A178" s="54" t="s">
        <v>292</v>
      </c>
      <c r="B178" s="54" t="s">
        <v>293</v>
      </c>
      <c r="C178" s="31">
        <v>4301170013</v>
      </c>
      <c r="D178" s="557">
        <v>4680115886797</v>
      </c>
      <c r="E178" s="558"/>
      <c r="F178" s="542">
        <v>7.0000000000000007E-2</v>
      </c>
      <c r="G178" s="32">
        <v>18</v>
      </c>
      <c r="H178" s="542">
        <v>1.26</v>
      </c>
      <c r="I178" s="542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1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8"/>
      <c r="R178" s="548"/>
      <c r="S178" s="548"/>
      <c r="T178" s="549"/>
      <c r="U178" s="34"/>
      <c r="V178" s="34"/>
      <c r="W178" s="35" t="s">
        <v>68</v>
      </c>
      <c r="X178" s="543">
        <v>0</v>
      </c>
      <c r="Y178" s="54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53"/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5"/>
      <c r="P179" s="569" t="s">
        <v>70</v>
      </c>
      <c r="Q179" s="570"/>
      <c r="R179" s="570"/>
      <c r="S179" s="570"/>
      <c r="T179" s="570"/>
      <c r="U179" s="570"/>
      <c r="V179" s="571"/>
      <c r="W179" s="37" t="s">
        <v>71</v>
      </c>
      <c r="X179" s="545">
        <f>IFERROR(X178/H178,"0")</f>
        <v>0</v>
      </c>
      <c r="Y179" s="545">
        <f>IFERROR(Y178/H178,"0")</f>
        <v>0</v>
      </c>
      <c r="Z179" s="545">
        <f>IFERROR(IF(Z178="",0,Z178),"0")</f>
        <v>0</v>
      </c>
      <c r="AA179" s="546"/>
      <c r="AB179" s="546"/>
      <c r="AC179" s="546"/>
    </row>
    <row r="180" spans="1:68" hidden="1" x14ac:dyDescent="0.2">
      <c r="A180" s="554"/>
      <c r="B180" s="554"/>
      <c r="C180" s="554"/>
      <c r="D180" s="554"/>
      <c r="E180" s="554"/>
      <c r="F180" s="554"/>
      <c r="G180" s="554"/>
      <c r="H180" s="554"/>
      <c r="I180" s="554"/>
      <c r="J180" s="554"/>
      <c r="K180" s="554"/>
      <c r="L180" s="554"/>
      <c r="M180" s="554"/>
      <c r="N180" s="554"/>
      <c r="O180" s="555"/>
      <c r="P180" s="569" t="s">
        <v>70</v>
      </c>
      <c r="Q180" s="570"/>
      <c r="R180" s="570"/>
      <c r="S180" s="570"/>
      <c r="T180" s="570"/>
      <c r="U180" s="570"/>
      <c r="V180" s="571"/>
      <c r="W180" s="37" t="s">
        <v>68</v>
      </c>
      <c r="X180" s="545">
        <f>IFERROR(SUM(X178:X178),"0")</f>
        <v>0</v>
      </c>
      <c r="Y180" s="545">
        <f>IFERROR(SUM(Y178:Y178),"0")</f>
        <v>0</v>
      </c>
      <c r="Z180" s="37"/>
      <c r="AA180" s="546"/>
      <c r="AB180" s="546"/>
      <c r="AC180" s="546"/>
    </row>
    <row r="181" spans="1:68" ht="16.5" hidden="1" customHeight="1" x14ac:dyDescent="0.25">
      <c r="A181" s="593" t="s">
        <v>294</v>
      </c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54"/>
      <c r="P181" s="554"/>
      <c r="Q181" s="554"/>
      <c r="R181" s="554"/>
      <c r="S181" s="554"/>
      <c r="T181" s="554"/>
      <c r="U181" s="554"/>
      <c r="V181" s="554"/>
      <c r="W181" s="554"/>
      <c r="X181" s="554"/>
      <c r="Y181" s="554"/>
      <c r="Z181" s="554"/>
      <c r="AA181" s="538"/>
      <c r="AB181" s="538"/>
      <c r="AC181" s="538"/>
    </row>
    <row r="182" spans="1:68" ht="14.25" hidden="1" customHeight="1" x14ac:dyDescent="0.25">
      <c r="A182" s="559" t="s">
        <v>103</v>
      </c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54"/>
      <c r="P182" s="554"/>
      <c r="Q182" s="554"/>
      <c r="R182" s="554"/>
      <c r="S182" s="554"/>
      <c r="T182" s="554"/>
      <c r="U182" s="554"/>
      <c r="V182" s="554"/>
      <c r="W182" s="554"/>
      <c r="X182" s="554"/>
      <c r="Y182" s="554"/>
      <c r="Z182" s="554"/>
      <c r="AA182" s="539"/>
      <c r="AB182" s="539"/>
      <c r="AC182" s="539"/>
    </row>
    <row r="183" spans="1:68" ht="16.5" hidden="1" customHeight="1" x14ac:dyDescent="0.25">
      <c r="A183" s="54" t="s">
        <v>295</v>
      </c>
      <c r="B183" s="54" t="s">
        <v>296</v>
      </c>
      <c r="C183" s="31">
        <v>4301011450</v>
      </c>
      <c r="D183" s="557">
        <v>4680115881402</v>
      </c>
      <c r="E183" s="558"/>
      <c r="F183" s="542">
        <v>1.35</v>
      </c>
      <c r="G183" s="32">
        <v>8</v>
      </c>
      <c r="H183" s="542">
        <v>10.8</v>
      </c>
      <c r="I183" s="542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298</v>
      </c>
      <c r="B184" s="54" t="s">
        <v>299</v>
      </c>
      <c r="C184" s="31">
        <v>4301011768</v>
      </c>
      <c r="D184" s="557">
        <v>4680115881396</v>
      </c>
      <c r="E184" s="558"/>
      <c r="F184" s="542">
        <v>0.45</v>
      </c>
      <c r="G184" s="32">
        <v>6</v>
      </c>
      <c r="H184" s="542">
        <v>2.7</v>
      </c>
      <c r="I184" s="542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8"/>
      <c r="R184" s="548"/>
      <c r="S184" s="548"/>
      <c r="T184" s="549"/>
      <c r="U184" s="34"/>
      <c r="V184" s="34"/>
      <c r="W184" s="35" t="s">
        <v>68</v>
      </c>
      <c r="X184" s="543">
        <v>0</v>
      </c>
      <c r="Y184" s="544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53"/>
      <c r="B185" s="554"/>
      <c r="C185" s="554"/>
      <c r="D185" s="554"/>
      <c r="E185" s="554"/>
      <c r="F185" s="554"/>
      <c r="G185" s="554"/>
      <c r="H185" s="554"/>
      <c r="I185" s="554"/>
      <c r="J185" s="554"/>
      <c r="K185" s="554"/>
      <c r="L185" s="554"/>
      <c r="M185" s="554"/>
      <c r="N185" s="554"/>
      <c r="O185" s="555"/>
      <c r="P185" s="569" t="s">
        <v>70</v>
      </c>
      <c r="Q185" s="570"/>
      <c r="R185" s="570"/>
      <c r="S185" s="570"/>
      <c r="T185" s="570"/>
      <c r="U185" s="570"/>
      <c r="V185" s="571"/>
      <c r="W185" s="37" t="s">
        <v>71</v>
      </c>
      <c r="X185" s="545">
        <f>IFERROR(X183/H183,"0")+IFERROR(X184/H184,"0")</f>
        <v>0</v>
      </c>
      <c r="Y185" s="545">
        <f>IFERROR(Y183/H183,"0")+IFERROR(Y184/H184,"0")</f>
        <v>0</v>
      </c>
      <c r="Z185" s="545">
        <f>IFERROR(IF(Z183="",0,Z183),"0")+IFERROR(IF(Z184="",0,Z184),"0")</f>
        <v>0</v>
      </c>
      <c r="AA185" s="546"/>
      <c r="AB185" s="546"/>
      <c r="AC185" s="546"/>
    </row>
    <row r="186" spans="1:68" hidden="1" x14ac:dyDescent="0.2">
      <c r="A186" s="554"/>
      <c r="B186" s="554"/>
      <c r="C186" s="554"/>
      <c r="D186" s="554"/>
      <c r="E186" s="554"/>
      <c r="F186" s="554"/>
      <c r="G186" s="554"/>
      <c r="H186" s="554"/>
      <c r="I186" s="554"/>
      <c r="J186" s="554"/>
      <c r="K186" s="554"/>
      <c r="L186" s="554"/>
      <c r="M186" s="554"/>
      <c r="N186" s="554"/>
      <c r="O186" s="555"/>
      <c r="P186" s="569" t="s">
        <v>70</v>
      </c>
      <c r="Q186" s="570"/>
      <c r="R186" s="570"/>
      <c r="S186" s="570"/>
      <c r="T186" s="570"/>
      <c r="U186" s="570"/>
      <c r="V186" s="571"/>
      <c r="W186" s="37" t="s">
        <v>68</v>
      </c>
      <c r="X186" s="545">
        <f>IFERROR(SUM(X183:X184),"0")</f>
        <v>0</v>
      </c>
      <c r="Y186" s="545">
        <f>IFERROR(SUM(Y183:Y184),"0")</f>
        <v>0</v>
      </c>
      <c r="Z186" s="37"/>
      <c r="AA186" s="546"/>
      <c r="AB186" s="546"/>
      <c r="AC186" s="546"/>
    </row>
    <row r="187" spans="1:68" ht="14.25" hidden="1" customHeight="1" x14ac:dyDescent="0.25">
      <c r="A187" s="559" t="s">
        <v>135</v>
      </c>
      <c r="B187" s="554"/>
      <c r="C187" s="554"/>
      <c r="D187" s="554"/>
      <c r="E187" s="554"/>
      <c r="F187" s="554"/>
      <c r="G187" s="554"/>
      <c r="H187" s="554"/>
      <c r="I187" s="554"/>
      <c r="J187" s="554"/>
      <c r="K187" s="554"/>
      <c r="L187" s="554"/>
      <c r="M187" s="554"/>
      <c r="N187" s="554"/>
      <c r="O187" s="554"/>
      <c r="P187" s="554"/>
      <c r="Q187" s="554"/>
      <c r="R187" s="554"/>
      <c r="S187" s="554"/>
      <c r="T187" s="554"/>
      <c r="U187" s="554"/>
      <c r="V187" s="554"/>
      <c r="W187" s="554"/>
      <c r="X187" s="554"/>
      <c r="Y187" s="554"/>
      <c r="Z187" s="554"/>
      <c r="AA187" s="539"/>
      <c r="AB187" s="539"/>
      <c r="AC187" s="539"/>
    </row>
    <row r="188" spans="1:68" ht="16.5" hidden="1" customHeight="1" x14ac:dyDescent="0.25">
      <c r="A188" s="54" t="s">
        <v>300</v>
      </c>
      <c r="B188" s="54" t="s">
        <v>301</v>
      </c>
      <c r="C188" s="31">
        <v>4301020262</v>
      </c>
      <c r="D188" s="557">
        <v>4680115882935</v>
      </c>
      <c r="E188" s="558"/>
      <c r="F188" s="542">
        <v>1.35</v>
      </c>
      <c r="G188" s="32">
        <v>8</v>
      </c>
      <c r="H188" s="542">
        <v>10.8</v>
      </c>
      <c r="I188" s="542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303</v>
      </c>
      <c r="B189" s="54" t="s">
        <v>304</v>
      </c>
      <c r="C189" s="31">
        <v>4301020220</v>
      </c>
      <c r="D189" s="557">
        <v>4680115880764</v>
      </c>
      <c r="E189" s="558"/>
      <c r="F189" s="542">
        <v>0.35</v>
      </c>
      <c r="G189" s="32">
        <v>6</v>
      </c>
      <c r="H189" s="542">
        <v>2.1</v>
      </c>
      <c r="I189" s="542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8"/>
      <c r="R189" s="548"/>
      <c r="S189" s="548"/>
      <c r="T189" s="549"/>
      <c r="U189" s="34"/>
      <c r="V189" s="34"/>
      <c r="W189" s="35" t="s">
        <v>68</v>
      </c>
      <c r="X189" s="543">
        <v>0</v>
      </c>
      <c r="Y189" s="544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53"/>
      <c r="B190" s="554"/>
      <c r="C190" s="554"/>
      <c r="D190" s="554"/>
      <c r="E190" s="554"/>
      <c r="F190" s="554"/>
      <c r="G190" s="554"/>
      <c r="H190" s="554"/>
      <c r="I190" s="554"/>
      <c r="J190" s="554"/>
      <c r="K190" s="554"/>
      <c r="L190" s="554"/>
      <c r="M190" s="554"/>
      <c r="N190" s="554"/>
      <c r="O190" s="555"/>
      <c r="P190" s="569" t="s">
        <v>70</v>
      </c>
      <c r="Q190" s="570"/>
      <c r="R190" s="570"/>
      <c r="S190" s="570"/>
      <c r="T190" s="570"/>
      <c r="U190" s="570"/>
      <c r="V190" s="571"/>
      <c r="W190" s="37" t="s">
        <v>71</v>
      </c>
      <c r="X190" s="545">
        <f>IFERROR(X188/H188,"0")+IFERROR(X189/H189,"0")</f>
        <v>0</v>
      </c>
      <c r="Y190" s="545">
        <f>IFERROR(Y188/H188,"0")+IFERROR(Y189/H189,"0")</f>
        <v>0</v>
      </c>
      <c r="Z190" s="545">
        <f>IFERROR(IF(Z188="",0,Z188),"0")+IFERROR(IF(Z189="",0,Z189),"0")</f>
        <v>0</v>
      </c>
      <c r="AA190" s="546"/>
      <c r="AB190" s="546"/>
      <c r="AC190" s="546"/>
    </row>
    <row r="191" spans="1:68" hidden="1" x14ac:dyDescent="0.2">
      <c r="A191" s="554"/>
      <c r="B191" s="554"/>
      <c r="C191" s="554"/>
      <c r="D191" s="554"/>
      <c r="E191" s="554"/>
      <c r="F191" s="554"/>
      <c r="G191" s="554"/>
      <c r="H191" s="554"/>
      <c r="I191" s="554"/>
      <c r="J191" s="554"/>
      <c r="K191" s="554"/>
      <c r="L191" s="554"/>
      <c r="M191" s="554"/>
      <c r="N191" s="554"/>
      <c r="O191" s="555"/>
      <c r="P191" s="569" t="s">
        <v>70</v>
      </c>
      <c r="Q191" s="570"/>
      <c r="R191" s="570"/>
      <c r="S191" s="570"/>
      <c r="T191" s="570"/>
      <c r="U191" s="570"/>
      <c r="V191" s="571"/>
      <c r="W191" s="37" t="s">
        <v>68</v>
      </c>
      <c r="X191" s="545">
        <f>IFERROR(SUM(X188:X189),"0")</f>
        <v>0</v>
      </c>
      <c r="Y191" s="545">
        <f>IFERROR(SUM(Y188:Y189),"0")</f>
        <v>0</v>
      </c>
      <c r="Z191" s="37"/>
      <c r="AA191" s="546"/>
      <c r="AB191" s="546"/>
      <c r="AC191" s="546"/>
    </row>
    <row r="192" spans="1:68" ht="14.25" hidden="1" customHeight="1" x14ac:dyDescent="0.25">
      <c r="A192" s="559" t="s">
        <v>63</v>
      </c>
      <c r="B192" s="554"/>
      <c r="C192" s="554"/>
      <c r="D192" s="554"/>
      <c r="E192" s="554"/>
      <c r="F192" s="554"/>
      <c r="G192" s="554"/>
      <c r="H192" s="554"/>
      <c r="I192" s="554"/>
      <c r="J192" s="554"/>
      <c r="K192" s="554"/>
      <c r="L192" s="554"/>
      <c r="M192" s="554"/>
      <c r="N192" s="554"/>
      <c r="O192" s="554"/>
      <c r="P192" s="554"/>
      <c r="Q192" s="554"/>
      <c r="R192" s="554"/>
      <c r="S192" s="554"/>
      <c r="T192" s="554"/>
      <c r="U192" s="554"/>
      <c r="V192" s="554"/>
      <c r="W192" s="554"/>
      <c r="X192" s="554"/>
      <c r="Y192" s="554"/>
      <c r="Z192" s="554"/>
      <c r="AA192" s="539"/>
      <c r="AB192" s="539"/>
      <c r="AC192" s="539"/>
    </row>
    <row r="193" spans="1:68" ht="27" hidden="1" customHeight="1" x14ac:dyDescent="0.25">
      <c r="A193" s="54" t="s">
        <v>305</v>
      </c>
      <c r="B193" s="54" t="s">
        <v>306</v>
      </c>
      <c r="C193" s="31">
        <v>4301031224</v>
      </c>
      <c r="D193" s="557">
        <v>4680115882683</v>
      </c>
      <c r="E193" s="55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0</v>
      </c>
      <c r="Y193" s="544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hidden="1" customHeight="1" x14ac:dyDescent="0.25">
      <c r="A194" s="54" t="s">
        <v>308</v>
      </c>
      <c r="B194" s="54" t="s">
        <v>309</v>
      </c>
      <c r="C194" s="31">
        <v>4301031230</v>
      </c>
      <c r="D194" s="557">
        <v>4680115882690</v>
      </c>
      <c r="E194" s="55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6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0</v>
      </c>
      <c r="Y194" s="544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311</v>
      </c>
      <c r="B195" s="54" t="s">
        <v>312</v>
      </c>
      <c r="C195" s="31">
        <v>4301031220</v>
      </c>
      <c r="D195" s="557">
        <v>4680115882669</v>
      </c>
      <c r="E195" s="558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7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0</v>
      </c>
      <c r="Y195" s="544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314</v>
      </c>
      <c r="B196" s="54" t="s">
        <v>315</v>
      </c>
      <c r="C196" s="31">
        <v>4301031221</v>
      </c>
      <c r="D196" s="557">
        <v>4680115882676</v>
      </c>
      <c r="E196" s="558"/>
      <c r="F196" s="542">
        <v>0.9</v>
      </c>
      <c r="G196" s="32">
        <v>6</v>
      </c>
      <c r="H196" s="542">
        <v>5.4</v>
      </c>
      <c r="I196" s="542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8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0</v>
      </c>
      <c r="Y196" s="544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317</v>
      </c>
      <c r="B197" s="54" t="s">
        <v>318</v>
      </c>
      <c r="C197" s="31">
        <v>4301031223</v>
      </c>
      <c r="D197" s="557">
        <v>4680115884014</v>
      </c>
      <c r="E197" s="558"/>
      <c r="F197" s="542">
        <v>0.3</v>
      </c>
      <c r="G197" s="32">
        <v>6</v>
      </c>
      <c r="H197" s="542">
        <v>1.8</v>
      </c>
      <c r="I197" s="542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7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0</v>
      </c>
      <c r="Y197" s="544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319</v>
      </c>
      <c r="B198" s="54" t="s">
        <v>320</v>
      </c>
      <c r="C198" s="31">
        <v>4301031222</v>
      </c>
      <c r="D198" s="557">
        <v>4680115884007</v>
      </c>
      <c r="E198" s="55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0</v>
      </c>
      <c r="Y198" s="544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4301031229</v>
      </c>
      <c r="D199" s="557">
        <v>4680115884038</v>
      </c>
      <c r="E199" s="558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0</v>
      </c>
      <c r="Y199" s="544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hidden="1" customHeight="1" x14ac:dyDescent="0.25">
      <c r="A200" s="54" t="s">
        <v>323</v>
      </c>
      <c r="B200" s="54" t="s">
        <v>324</v>
      </c>
      <c r="C200" s="31">
        <v>4301031225</v>
      </c>
      <c r="D200" s="557">
        <v>4680115884021</v>
      </c>
      <c r="E200" s="558"/>
      <c r="F200" s="542">
        <v>0.3</v>
      </c>
      <c r="G200" s="32">
        <v>6</v>
      </c>
      <c r="H200" s="542">
        <v>1.8</v>
      </c>
      <c r="I200" s="542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8"/>
      <c r="R200" s="548"/>
      <c r="S200" s="548"/>
      <c r="T200" s="549"/>
      <c r="U200" s="34"/>
      <c r="V200" s="34"/>
      <c r="W200" s="35" t="s">
        <v>68</v>
      </c>
      <c r="X200" s="543">
        <v>0</v>
      </c>
      <c r="Y200" s="544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hidden="1" x14ac:dyDescent="0.2">
      <c r="A201" s="553"/>
      <c r="B201" s="554"/>
      <c r="C201" s="554"/>
      <c r="D201" s="554"/>
      <c r="E201" s="554"/>
      <c r="F201" s="554"/>
      <c r="G201" s="554"/>
      <c r="H201" s="554"/>
      <c r="I201" s="554"/>
      <c r="J201" s="554"/>
      <c r="K201" s="554"/>
      <c r="L201" s="554"/>
      <c r="M201" s="554"/>
      <c r="N201" s="554"/>
      <c r="O201" s="555"/>
      <c r="P201" s="569" t="s">
        <v>70</v>
      </c>
      <c r="Q201" s="570"/>
      <c r="R201" s="570"/>
      <c r="S201" s="570"/>
      <c r="T201" s="570"/>
      <c r="U201" s="570"/>
      <c r="V201" s="571"/>
      <c r="W201" s="37" t="s">
        <v>71</v>
      </c>
      <c r="X201" s="545">
        <f>IFERROR(X193/H193,"0")+IFERROR(X194/H194,"0")+IFERROR(X195/H195,"0")+IFERROR(X196/H196,"0")+IFERROR(X197/H197,"0")+IFERROR(X198/H198,"0")+IFERROR(X199/H199,"0")+IFERROR(X200/H200,"0")</f>
        <v>0</v>
      </c>
      <c r="Y201" s="545">
        <f>IFERROR(Y193/H193,"0")+IFERROR(Y194/H194,"0")+IFERROR(Y195/H195,"0")+IFERROR(Y196/H196,"0")+IFERROR(Y197/H197,"0")+IFERROR(Y198/H198,"0")+IFERROR(Y199/H199,"0")+IFERROR(Y200/H200,"0")</f>
        <v>0</v>
      </c>
      <c r="Z201" s="545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46"/>
      <c r="AB201" s="546"/>
      <c r="AC201" s="546"/>
    </row>
    <row r="202" spans="1:68" hidden="1" x14ac:dyDescent="0.2">
      <c r="A202" s="554"/>
      <c r="B202" s="554"/>
      <c r="C202" s="554"/>
      <c r="D202" s="554"/>
      <c r="E202" s="554"/>
      <c r="F202" s="554"/>
      <c r="G202" s="554"/>
      <c r="H202" s="554"/>
      <c r="I202" s="554"/>
      <c r="J202" s="554"/>
      <c r="K202" s="554"/>
      <c r="L202" s="554"/>
      <c r="M202" s="554"/>
      <c r="N202" s="554"/>
      <c r="O202" s="555"/>
      <c r="P202" s="569" t="s">
        <v>70</v>
      </c>
      <c r="Q202" s="570"/>
      <c r="R202" s="570"/>
      <c r="S202" s="570"/>
      <c r="T202" s="570"/>
      <c r="U202" s="570"/>
      <c r="V202" s="571"/>
      <c r="W202" s="37" t="s">
        <v>68</v>
      </c>
      <c r="X202" s="545">
        <f>IFERROR(SUM(X193:X200),"0")</f>
        <v>0</v>
      </c>
      <c r="Y202" s="545">
        <f>IFERROR(SUM(Y193:Y200),"0")</f>
        <v>0</v>
      </c>
      <c r="Z202" s="37"/>
      <c r="AA202" s="546"/>
      <c r="AB202" s="546"/>
      <c r="AC202" s="546"/>
    </row>
    <row r="203" spans="1:68" ht="14.25" hidden="1" customHeight="1" x14ac:dyDescent="0.25">
      <c r="A203" s="559" t="s">
        <v>72</v>
      </c>
      <c r="B203" s="554"/>
      <c r="C203" s="554"/>
      <c r="D203" s="554"/>
      <c r="E203" s="554"/>
      <c r="F203" s="554"/>
      <c r="G203" s="554"/>
      <c r="H203" s="554"/>
      <c r="I203" s="554"/>
      <c r="J203" s="554"/>
      <c r="K203" s="554"/>
      <c r="L203" s="554"/>
      <c r="M203" s="554"/>
      <c r="N203" s="554"/>
      <c r="O203" s="554"/>
      <c r="P203" s="554"/>
      <c r="Q203" s="554"/>
      <c r="R203" s="554"/>
      <c r="S203" s="554"/>
      <c r="T203" s="554"/>
      <c r="U203" s="554"/>
      <c r="V203" s="554"/>
      <c r="W203" s="554"/>
      <c r="X203" s="554"/>
      <c r="Y203" s="554"/>
      <c r="Z203" s="554"/>
      <c r="AA203" s="539"/>
      <c r="AB203" s="539"/>
      <c r="AC203" s="539"/>
    </row>
    <row r="204" spans="1:68" ht="27" hidden="1" customHeight="1" x14ac:dyDescent="0.25">
      <c r="A204" s="54" t="s">
        <v>325</v>
      </c>
      <c r="B204" s="54" t="s">
        <v>326</v>
      </c>
      <c r="C204" s="31">
        <v>4301051408</v>
      </c>
      <c r="D204" s="557">
        <v>4680115881594</v>
      </c>
      <c r="E204" s="558"/>
      <c r="F204" s="542">
        <v>1.35</v>
      </c>
      <c r="G204" s="32">
        <v>6</v>
      </c>
      <c r="H204" s="542">
        <v>8.1</v>
      </c>
      <c r="I204" s="542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328</v>
      </c>
      <c r="B205" s="54" t="s">
        <v>329</v>
      </c>
      <c r="C205" s="31">
        <v>4301051411</v>
      </c>
      <c r="D205" s="557">
        <v>4680115881617</v>
      </c>
      <c r="E205" s="558"/>
      <c r="F205" s="542">
        <v>1.35</v>
      </c>
      <c r="G205" s="32">
        <v>6</v>
      </c>
      <c r="H205" s="542">
        <v>8.1</v>
      </c>
      <c r="I205" s="542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0</v>
      </c>
      <c r="Y205" s="544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hidden="1" customHeight="1" x14ac:dyDescent="0.25">
      <c r="A206" s="54" t="s">
        <v>331</v>
      </c>
      <c r="B206" s="54" t="s">
        <v>332</v>
      </c>
      <c r="C206" s="31">
        <v>4301051656</v>
      </c>
      <c r="D206" s="557">
        <v>4680115880573</v>
      </c>
      <c r="E206" s="558"/>
      <c r="F206" s="542">
        <v>1.45</v>
      </c>
      <c r="G206" s="32">
        <v>6</v>
      </c>
      <c r="H206" s="542">
        <v>8.6999999999999993</v>
      </c>
      <c r="I206" s="542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3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0</v>
      </c>
      <c r="Y206" s="544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334</v>
      </c>
      <c r="B207" s="54" t="s">
        <v>335</v>
      </c>
      <c r="C207" s="31">
        <v>4301051407</v>
      </c>
      <c r="D207" s="557">
        <v>4680115882195</v>
      </c>
      <c r="E207" s="558"/>
      <c r="F207" s="542">
        <v>0.4</v>
      </c>
      <c r="G207" s="32">
        <v>6</v>
      </c>
      <c r="H207" s="542">
        <v>2.4</v>
      </c>
      <c r="I207" s="542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336</v>
      </c>
      <c r="B208" s="54" t="s">
        <v>337</v>
      </c>
      <c r="C208" s="31">
        <v>4301051752</v>
      </c>
      <c r="D208" s="557">
        <v>4680115882607</v>
      </c>
      <c r="E208" s="558"/>
      <c r="F208" s="542">
        <v>0.3</v>
      </c>
      <c r="G208" s="32">
        <v>6</v>
      </c>
      <c r="H208" s="542">
        <v>1.8</v>
      </c>
      <c r="I208" s="542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4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0</v>
      </c>
      <c r="Y208" s="544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hidden="1" customHeight="1" x14ac:dyDescent="0.25">
      <c r="A209" s="54" t="s">
        <v>339</v>
      </c>
      <c r="B209" s="54" t="s">
        <v>340</v>
      </c>
      <c r="C209" s="31">
        <v>4301051666</v>
      </c>
      <c r="D209" s="557">
        <v>4680115880092</v>
      </c>
      <c r="E209" s="55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61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0</v>
      </c>
      <c r="Y209" s="544">
        <f t="shared" si="21"/>
        <v>0</v>
      </c>
      <c r="Z209" s="36" t="str">
        <f t="shared" si="26"/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4301051668</v>
      </c>
      <c r="D210" s="557">
        <v>4680115880221</v>
      </c>
      <c r="E210" s="558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0</v>
      </c>
      <c r="Y210" s="544">
        <f t="shared" si="21"/>
        <v>0</v>
      </c>
      <c r="Z210" s="36" t="str">
        <f t="shared" si="26"/>
        <v/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343</v>
      </c>
      <c r="B211" s="54" t="s">
        <v>344</v>
      </c>
      <c r="C211" s="31">
        <v>4301051945</v>
      </c>
      <c r="D211" s="557">
        <v>4680115880504</v>
      </c>
      <c r="E211" s="558"/>
      <c r="F211" s="542">
        <v>0.4</v>
      </c>
      <c r="G211" s="32">
        <v>6</v>
      </c>
      <c r="H211" s="542">
        <v>2.4</v>
      </c>
      <c r="I211" s="542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5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0</v>
      </c>
      <c r="Y211" s="544">
        <f t="shared" si="21"/>
        <v>0</v>
      </c>
      <c r="Z211" s="36" t="str">
        <f t="shared" si="26"/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4301051410</v>
      </c>
      <c r="D212" s="557">
        <v>4680115882164</v>
      </c>
      <c r="E212" s="558"/>
      <c r="F212" s="542">
        <v>0.4</v>
      </c>
      <c r="G212" s="32">
        <v>6</v>
      </c>
      <c r="H212" s="542">
        <v>2.4</v>
      </c>
      <c r="I212" s="542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8"/>
      <c r="R212" s="548"/>
      <c r="S212" s="548"/>
      <c r="T212" s="549"/>
      <c r="U212" s="34"/>
      <c r="V212" s="34"/>
      <c r="W212" s="35" t="s">
        <v>68</v>
      </c>
      <c r="X212" s="543">
        <v>0</v>
      </c>
      <c r="Y212" s="544">
        <f t="shared" si="21"/>
        <v>0</v>
      </c>
      <c r="Z212" s="36" t="str">
        <f t="shared" si="26"/>
        <v/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hidden="1" x14ac:dyDescent="0.2">
      <c r="A213" s="553"/>
      <c r="B213" s="554"/>
      <c r="C213" s="554"/>
      <c r="D213" s="554"/>
      <c r="E213" s="554"/>
      <c r="F213" s="554"/>
      <c r="G213" s="554"/>
      <c r="H213" s="554"/>
      <c r="I213" s="554"/>
      <c r="J213" s="554"/>
      <c r="K213" s="554"/>
      <c r="L213" s="554"/>
      <c r="M213" s="554"/>
      <c r="N213" s="554"/>
      <c r="O213" s="555"/>
      <c r="P213" s="569" t="s">
        <v>70</v>
      </c>
      <c r="Q213" s="570"/>
      <c r="R213" s="570"/>
      <c r="S213" s="570"/>
      <c r="T213" s="570"/>
      <c r="U213" s="570"/>
      <c r="V213" s="571"/>
      <c r="W213" s="37" t="s">
        <v>71</v>
      </c>
      <c r="X213" s="545">
        <f>IFERROR(X204/H204,"0")+IFERROR(X205/H205,"0")+IFERROR(X206/H206,"0")+IFERROR(X207/H207,"0")+IFERROR(X208/H208,"0")+IFERROR(X209/H209,"0")+IFERROR(X210/H210,"0")+IFERROR(X211/H211,"0")+IFERROR(X212/H212,"0")</f>
        <v>0</v>
      </c>
      <c r="Y213" s="545">
        <f>IFERROR(Y204/H204,"0")+IFERROR(Y205/H205,"0")+IFERROR(Y206/H206,"0")+IFERROR(Y207/H207,"0")+IFERROR(Y208/H208,"0")+IFERROR(Y209/H209,"0")+IFERROR(Y210/H210,"0")+IFERROR(Y211/H211,"0")+IFERROR(Y212/H212,"0")</f>
        <v>0</v>
      </c>
      <c r="Z213" s="545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546"/>
      <c r="AB213" s="546"/>
      <c r="AC213" s="546"/>
    </row>
    <row r="214" spans="1:68" hidden="1" x14ac:dyDescent="0.2">
      <c r="A214" s="554"/>
      <c r="B214" s="554"/>
      <c r="C214" s="554"/>
      <c r="D214" s="554"/>
      <c r="E214" s="554"/>
      <c r="F214" s="554"/>
      <c r="G214" s="554"/>
      <c r="H214" s="554"/>
      <c r="I214" s="554"/>
      <c r="J214" s="554"/>
      <c r="K214" s="554"/>
      <c r="L214" s="554"/>
      <c r="M214" s="554"/>
      <c r="N214" s="554"/>
      <c r="O214" s="555"/>
      <c r="P214" s="569" t="s">
        <v>70</v>
      </c>
      <c r="Q214" s="570"/>
      <c r="R214" s="570"/>
      <c r="S214" s="570"/>
      <c r="T214" s="570"/>
      <c r="U214" s="570"/>
      <c r="V214" s="571"/>
      <c r="W214" s="37" t="s">
        <v>68</v>
      </c>
      <c r="X214" s="545">
        <f>IFERROR(SUM(X204:X212),"0")</f>
        <v>0</v>
      </c>
      <c r="Y214" s="545">
        <f>IFERROR(SUM(Y204:Y212),"0")</f>
        <v>0</v>
      </c>
      <c r="Z214" s="37"/>
      <c r="AA214" s="546"/>
      <c r="AB214" s="546"/>
      <c r="AC214" s="546"/>
    </row>
    <row r="215" spans="1:68" ht="14.25" hidden="1" customHeight="1" x14ac:dyDescent="0.25">
      <c r="A215" s="559" t="s">
        <v>165</v>
      </c>
      <c r="B215" s="554"/>
      <c r="C215" s="554"/>
      <c r="D215" s="554"/>
      <c r="E215" s="554"/>
      <c r="F215" s="554"/>
      <c r="G215" s="554"/>
      <c r="H215" s="554"/>
      <c r="I215" s="554"/>
      <c r="J215" s="554"/>
      <c r="K215" s="554"/>
      <c r="L215" s="554"/>
      <c r="M215" s="554"/>
      <c r="N215" s="554"/>
      <c r="O215" s="554"/>
      <c r="P215" s="554"/>
      <c r="Q215" s="554"/>
      <c r="R215" s="554"/>
      <c r="S215" s="554"/>
      <c r="T215" s="554"/>
      <c r="U215" s="554"/>
      <c r="V215" s="554"/>
      <c r="W215" s="554"/>
      <c r="X215" s="554"/>
      <c r="Y215" s="554"/>
      <c r="Z215" s="554"/>
      <c r="AA215" s="539"/>
      <c r="AB215" s="539"/>
      <c r="AC215" s="539"/>
    </row>
    <row r="216" spans="1:68" ht="27" hidden="1" customHeight="1" x14ac:dyDescent="0.25">
      <c r="A216" s="54" t="s">
        <v>348</v>
      </c>
      <c r="B216" s="54" t="s">
        <v>349</v>
      </c>
      <c r="C216" s="31">
        <v>4301060463</v>
      </c>
      <c r="D216" s="557">
        <v>4680115880818</v>
      </c>
      <c r="E216" s="558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6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0</v>
      </c>
      <c r="Y216" s="54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hidden="1" customHeight="1" x14ac:dyDescent="0.25">
      <c r="A217" s="54" t="s">
        <v>351</v>
      </c>
      <c r="B217" s="54" t="s">
        <v>352</v>
      </c>
      <c r="C217" s="31">
        <v>4301060389</v>
      </c>
      <c r="D217" s="557">
        <v>4680115880801</v>
      </c>
      <c r="E217" s="558"/>
      <c r="F217" s="542">
        <v>0.4</v>
      </c>
      <c r="G217" s="32">
        <v>6</v>
      </c>
      <c r="H217" s="542">
        <v>2.4</v>
      </c>
      <c r="I217" s="542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6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8"/>
      <c r="R217" s="548"/>
      <c r="S217" s="548"/>
      <c r="T217" s="549"/>
      <c r="U217" s="34"/>
      <c r="V217" s="34"/>
      <c r="W217" s="35" t="s">
        <v>68</v>
      </c>
      <c r="X217" s="543">
        <v>0</v>
      </c>
      <c r="Y217" s="544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hidden="1" x14ac:dyDescent="0.2">
      <c r="A218" s="553"/>
      <c r="B218" s="554"/>
      <c r="C218" s="554"/>
      <c r="D218" s="554"/>
      <c r="E218" s="554"/>
      <c r="F218" s="554"/>
      <c r="G218" s="554"/>
      <c r="H218" s="554"/>
      <c r="I218" s="554"/>
      <c r="J218" s="554"/>
      <c r="K218" s="554"/>
      <c r="L218" s="554"/>
      <c r="M218" s="554"/>
      <c r="N218" s="554"/>
      <c r="O218" s="555"/>
      <c r="P218" s="569" t="s">
        <v>70</v>
      </c>
      <c r="Q218" s="570"/>
      <c r="R218" s="570"/>
      <c r="S218" s="570"/>
      <c r="T218" s="570"/>
      <c r="U218" s="570"/>
      <c r="V218" s="571"/>
      <c r="W218" s="37" t="s">
        <v>71</v>
      </c>
      <c r="X218" s="545">
        <f>IFERROR(X216/H216,"0")+IFERROR(X217/H217,"0")</f>
        <v>0</v>
      </c>
      <c r="Y218" s="545">
        <f>IFERROR(Y216/H216,"0")+IFERROR(Y217/H217,"0")</f>
        <v>0</v>
      </c>
      <c r="Z218" s="545">
        <f>IFERROR(IF(Z216="",0,Z216),"0")+IFERROR(IF(Z217="",0,Z217),"0")</f>
        <v>0</v>
      </c>
      <c r="AA218" s="546"/>
      <c r="AB218" s="546"/>
      <c r="AC218" s="546"/>
    </row>
    <row r="219" spans="1:68" hidden="1" x14ac:dyDescent="0.2">
      <c r="A219" s="554"/>
      <c r="B219" s="554"/>
      <c r="C219" s="554"/>
      <c r="D219" s="554"/>
      <c r="E219" s="554"/>
      <c r="F219" s="554"/>
      <c r="G219" s="554"/>
      <c r="H219" s="554"/>
      <c r="I219" s="554"/>
      <c r="J219" s="554"/>
      <c r="K219" s="554"/>
      <c r="L219" s="554"/>
      <c r="M219" s="554"/>
      <c r="N219" s="554"/>
      <c r="O219" s="555"/>
      <c r="P219" s="569" t="s">
        <v>70</v>
      </c>
      <c r="Q219" s="570"/>
      <c r="R219" s="570"/>
      <c r="S219" s="570"/>
      <c r="T219" s="570"/>
      <c r="U219" s="570"/>
      <c r="V219" s="571"/>
      <c r="W219" s="37" t="s">
        <v>68</v>
      </c>
      <c r="X219" s="545">
        <f>IFERROR(SUM(X216:X217),"0")</f>
        <v>0</v>
      </c>
      <c r="Y219" s="545">
        <f>IFERROR(SUM(Y216:Y217),"0")</f>
        <v>0</v>
      </c>
      <c r="Z219" s="37"/>
      <c r="AA219" s="546"/>
      <c r="AB219" s="546"/>
      <c r="AC219" s="546"/>
    </row>
    <row r="220" spans="1:68" ht="16.5" hidden="1" customHeight="1" x14ac:dyDescent="0.25">
      <c r="A220" s="593" t="s">
        <v>354</v>
      </c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54"/>
      <c r="P220" s="554"/>
      <c r="Q220" s="554"/>
      <c r="R220" s="554"/>
      <c r="S220" s="554"/>
      <c r="T220" s="554"/>
      <c r="U220" s="554"/>
      <c r="V220" s="554"/>
      <c r="W220" s="554"/>
      <c r="X220" s="554"/>
      <c r="Y220" s="554"/>
      <c r="Z220" s="554"/>
      <c r="AA220" s="538"/>
      <c r="AB220" s="538"/>
      <c r="AC220" s="538"/>
    </row>
    <row r="221" spans="1:68" ht="14.25" hidden="1" customHeight="1" x14ac:dyDescent="0.25">
      <c r="A221" s="559" t="s">
        <v>103</v>
      </c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54"/>
      <c r="P221" s="554"/>
      <c r="Q221" s="554"/>
      <c r="R221" s="554"/>
      <c r="S221" s="554"/>
      <c r="T221" s="554"/>
      <c r="U221" s="554"/>
      <c r="V221" s="554"/>
      <c r="W221" s="554"/>
      <c r="X221" s="554"/>
      <c r="Y221" s="554"/>
      <c r="Z221" s="554"/>
      <c r="AA221" s="539"/>
      <c r="AB221" s="539"/>
      <c r="AC221" s="539"/>
    </row>
    <row r="222" spans="1:68" ht="27" hidden="1" customHeight="1" x14ac:dyDescent="0.25">
      <c r="A222" s="54" t="s">
        <v>355</v>
      </c>
      <c r="B222" s="54" t="s">
        <v>356</v>
      </c>
      <c r="C222" s="31">
        <v>4301011826</v>
      </c>
      <c r="D222" s="557">
        <v>4680115884137</v>
      </c>
      <c r="E222" s="55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358</v>
      </c>
      <c r="B223" s="54" t="s">
        <v>359</v>
      </c>
      <c r="C223" s="31">
        <v>4301011724</v>
      </c>
      <c r="D223" s="557">
        <v>4680115884236</v>
      </c>
      <c r="E223" s="558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361</v>
      </c>
      <c r="B224" s="54" t="s">
        <v>362</v>
      </c>
      <c r="C224" s="31">
        <v>4301011721</v>
      </c>
      <c r="D224" s="557">
        <v>4680115884175</v>
      </c>
      <c r="E224" s="558"/>
      <c r="F224" s="542">
        <v>1.45</v>
      </c>
      <c r="G224" s="32">
        <v>8</v>
      </c>
      <c r="H224" s="542">
        <v>11.6</v>
      </c>
      <c r="I224" s="542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0</v>
      </c>
      <c r="Y224" s="544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364</v>
      </c>
      <c r="B225" s="54" t="s">
        <v>365</v>
      </c>
      <c r="C225" s="31">
        <v>4301011824</v>
      </c>
      <c r="D225" s="557">
        <v>4680115884144</v>
      </c>
      <c r="E225" s="55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366</v>
      </c>
      <c r="C226" s="31">
        <v>4301012196</v>
      </c>
      <c r="D226" s="557">
        <v>4680115884144</v>
      </c>
      <c r="E226" s="558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72" t="s">
        <v>367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368</v>
      </c>
      <c r="B227" s="54" t="s">
        <v>369</v>
      </c>
      <c r="C227" s="31">
        <v>4301012149</v>
      </c>
      <c r="D227" s="557">
        <v>4680115886551</v>
      </c>
      <c r="E227" s="558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371</v>
      </c>
      <c r="B228" s="54" t="s">
        <v>372</v>
      </c>
      <c r="C228" s="31">
        <v>4301011726</v>
      </c>
      <c r="D228" s="557">
        <v>4680115884182</v>
      </c>
      <c r="E228" s="558"/>
      <c r="F228" s="542">
        <v>0.37</v>
      </c>
      <c r="G228" s="32">
        <v>10</v>
      </c>
      <c r="H228" s="542">
        <v>3.7</v>
      </c>
      <c r="I228" s="542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5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0</v>
      </c>
      <c r="Y228" s="544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373</v>
      </c>
      <c r="B229" s="54" t="s">
        <v>374</v>
      </c>
      <c r="C229" s="31">
        <v>4301011722</v>
      </c>
      <c r="D229" s="557">
        <v>4680115884205</v>
      </c>
      <c r="E229" s="558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375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373</v>
      </c>
      <c r="B230" s="54" t="s">
        <v>376</v>
      </c>
      <c r="C230" s="31">
        <v>4301012195</v>
      </c>
      <c r="D230" s="557">
        <v>4680115884205</v>
      </c>
      <c r="E230" s="558"/>
      <c r="F230" s="542">
        <v>0.4</v>
      </c>
      <c r="G230" s="32">
        <v>10</v>
      </c>
      <c r="H230" s="542">
        <v>4</v>
      </c>
      <c r="I230" s="54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582" t="s">
        <v>377</v>
      </c>
      <c r="Q230" s="548"/>
      <c r="R230" s="548"/>
      <c r="S230" s="548"/>
      <c r="T230" s="549"/>
      <c r="U230" s="34"/>
      <c r="V230" s="34"/>
      <c r="W230" s="35" t="s">
        <v>68</v>
      </c>
      <c r="X230" s="543">
        <v>0</v>
      </c>
      <c r="Y230" s="544">
        <f t="shared" si="27"/>
        <v>0</v>
      </c>
      <c r="Z230" s="36" t="str">
        <f t="shared" si="32"/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53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55"/>
      <c r="P231" s="569" t="s">
        <v>70</v>
      </c>
      <c r="Q231" s="570"/>
      <c r="R231" s="570"/>
      <c r="S231" s="570"/>
      <c r="T231" s="570"/>
      <c r="U231" s="570"/>
      <c r="V231" s="571"/>
      <c r="W231" s="37" t="s">
        <v>71</v>
      </c>
      <c r="X231" s="545">
        <f>IFERROR(X222/H222,"0")+IFERROR(X223/H223,"0")+IFERROR(X224/H224,"0")+IFERROR(X225/H225,"0")+IFERROR(X226/H226,"0")+IFERROR(X227/H227,"0")+IFERROR(X228/H228,"0")+IFERROR(X229/H229,"0")+IFERROR(X230/H230,"0")</f>
        <v>0</v>
      </c>
      <c r="Y231" s="545">
        <f>IFERROR(Y222/H222,"0")+IFERROR(Y223/H223,"0")+IFERROR(Y224/H224,"0")+IFERROR(Y225/H225,"0")+IFERROR(Y226/H226,"0")+IFERROR(Y227/H227,"0")+IFERROR(Y228/H228,"0")+IFERROR(Y229/H229,"0")+IFERROR(Y230/H230,"0")</f>
        <v>0</v>
      </c>
      <c r="Z231" s="545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46"/>
      <c r="AB231" s="546"/>
      <c r="AC231" s="546"/>
    </row>
    <row r="232" spans="1:68" hidden="1" x14ac:dyDescent="0.2">
      <c r="A232" s="554"/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55"/>
      <c r="P232" s="569" t="s">
        <v>70</v>
      </c>
      <c r="Q232" s="570"/>
      <c r="R232" s="570"/>
      <c r="S232" s="570"/>
      <c r="T232" s="570"/>
      <c r="U232" s="570"/>
      <c r="V232" s="571"/>
      <c r="W232" s="37" t="s">
        <v>68</v>
      </c>
      <c r="X232" s="545">
        <f>IFERROR(SUM(X222:X230),"0")</f>
        <v>0</v>
      </c>
      <c r="Y232" s="545">
        <f>IFERROR(SUM(Y222:Y230),"0")</f>
        <v>0</v>
      </c>
      <c r="Z232" s="37"/>
      <c r="AA232" s="546"/>
      <c r="AB232" s="546"/>
      <c r="AC232" s="546"/>
    </row>
    <row r="233" spans="1:68" ht="14.25" hidden="1" customHeight="1" x14ac:dyDescent="0.25">
      <c r="A233" s="559" t="s">
        <v>135</v>
      </c>
      <c r="B233" s="554"/>
      <c r="C233" s="554"/>
      <c r="D233" s="554"/>
      <c r="E233" s="554"/>
      <c r="F233" s="554"/>
      <c r="G233" s="554"/>
      <c r="H233" s="554"/>
      <c r="I233" s="554"/>
      <c r="J233" s="554"/>
      <c r="K233" s="554"/>
      <c r="L233" s="554"/>
      <c r="M233" s="554"/>
      <c r="N233" s="554"/>
      <c r="O233" s="554"/>
      <c r="P233" s="554"/>
      <c r="Q233" s="554"/>
      <c r="R233" s="554"/>
      <c r="S233" s="554"/>
      <c r="T233" s="554"/>
      <c r="U233" s="554"/>
      <c r="V233" s="554"/>
      <c r="W233" s="554"/>
      <c r="X233" s="554"/>
      <c r="Y233" s="554"/>
      <c r="Z233" s="554"/>
      <c r="AA233" s="539"/>
      <c r="AB233" s="539"/>
      <c r="AC233" s="539"/>
    </row>
    <row r="234" spans="1:68" ht="27" hidden="1" customHeight="1" x14ac:dyDescent="0.25">
      <c r="A234" s="54" t="s">
        <v>378</v>
      </c>
      <c r="B234" s="54" t="s">
        <v>379</v>
      </c>
      <c r="C234" s="31">
        <v>4301020377</v>
      </c>
      <c r="D234" s="557">
        <v>4680115885981</v>
      </c>
      <c r="E234" s="558"/>
      <c r="F234" s="542">
        <v>0.33</v>
      </c>
      <c r="G234" s="32">
        <v>6</v>
      </c>
      <c r="H234" s="542">
        <v>1.98</v>
      </c>
      <c r="I234" s="542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61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8"/>
      <c r="R234" s="548"/>
      <c r="S234" s="548"/>
      <c r="T234" s="549"/>
      <c r="U234" s="34"/>
      <c r="V234" s="34"/>
      <c r="W234" s="35" t="s">
        <v>68</v>
      </c>
      <c r="X234" s="543">
        <v>0</v>
      </c>
      <c r="Y234" s="544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53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55"/>
      <c r="P235" s="569" t="s">
        <v>70</v>
      </c>
      <c r="Q235" s="570"/>
      <c r="R235" s="570"/>
      <c r="S235" s="570"/>
      <c r="T235" s="570"/>
      <c r="U235" s="570"/>
      <c r="V235" s="571"/>
      <c r="W235" s="37" t="s">
        <v>71</v>
      </c>
      <c r="X235" s="545">
        <f>IFERROR(X234/H234,"0")</f>
        <v>0</v>
      </c>
      <c r="Y235" s="545">
        <f>IFERROR(Y234/H234,"0")</f>
        <v>0</v>
      </c>
      <c r="Z235" s="545">
        <f>IFERROR(IF(Z234="",0,Z234),"0")</f>
        <v>0</v>
      </c>
      <c r="AA235" s="546"/>
      <c r="AB235" s="546"/>
      <c r="AC235" s="546"/>
    </row>
    <row r="236" spans="1:68" hidden="1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55"/>
      <c r="P236" s="569" t="s">
        <v>70</v>
      </c>
      <c r="Q236" s="570"/>
      <c r="R236" s="570"/>
      <c r="S236" s="570"/>
      <c r="T236" s="570"/>
      <c r="U236" s="570"/>
      <c r="V236" s="571"/>
      <c r="W236" s="37" t="s">
        <v>68</v>
      </c>
      <c r="X236" s="545">
        <f>IFERROR(SUM(X234:X234),"0")</f>
        <v>0</v>
      </c>
      <c r="Y236" s="545">
        <f>IFERROR(SUM(Y234:Y234),"0")</f>
        <v>0</v>
      </c>
      <c r="Z236" s="37"/>
      <c r="AA236" s="546"/>
      <c r="AB236" s="546"/>
      <c r="AC236" s="546"/>
    </row>
    <row r="237" spans="1:68" ht="14.25" hidden="1" customHeight="1" x14ac:dyDescent="0.25">
      <c r="A237" s="559" t="s">
        <v>381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39"/>
      <c r="AB237" s="539"/>
      <c r="AC237" s="539"/>
    </row>
    <row r="238" spans="1:68" ht="27" hidden="1" customHeight="1" x14ac:dyDescent="0.25">
      <c r="A238" s="54" t="s">
        <v>382</v>
      </c>
      <c r="B238" s="54" t="s">
        <v>383</v>
      </c>
      <c r="C238" s="31">
        <v>4301040362</v>
      </c>
      <c r="D238" s="557">
        <v>4680115886803</v>
      </c>
      <c r="E238" s="558"/>
      <c r="F238" s="542">
        <v>0.12</v>
      </c>
      <c r="G238" s="32">
        <v>15</v>
      </c>
      <c r="H238" s="542">
        <v>1.8</v>
      </c>
      <c r="I238" s="542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29" t="s">
        <v>384</v>
      </c>
      <c r="Q238" s="548"/>
      <c r="R238" s="548"/>
      <c r="S238" s="548"/>
      <c r="T238" s="549"/>
      <c r="U238" s="34"/>
      <c r="V238" s="34"/>
      <c r="W238" s="35" t="s">
        <v>68</v>
      </c>
      <c r="X238" s="543">
        <v>0</v>
      </c>
      <c r="Y238" s="544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53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55"/>
      <c r="P239" s="569" t="s">
        <v>70</v>
      </c>
      <c r="Q239" s="570"/>
      <c r="R239" s="570"/>
      <c r="S239" s="570"/>
      <c r="T239" s="570"/>
      <c r="U239" s="570"/>
      <c r="V239" s="571"/>
      <c r="W239" s="37" t="s">
        <v>71</v>
      </c>
      <c r="X239" s="545">
        <f>IFERROR(X238/H238,"0")</f>
        <v>0</v>
      </c>
      <c r="Y239" s="545">
        <f>IFERROR(Y238/H238,"0")</f>
        <v>0</v>
      </c>
      <c r="Z239" s="545">
        <f>IFERROR(IF(Z238="",0,Z238),"0")</f>
        <v>0</v>
      </c>
      <c r="AA239" s="546"/>
      <c r="AB239" s="546"/>
      <c r="AC239" s="546"/>
    </row>
    <row r="240" spans="1:68" hidden="1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55"/>
      <c r="P240" s="569" t="s">
        <v>70</v>
      </c>
      <c r="Q240" s="570"/>
      <c r="R240" s="570"/>
      <c r="S240" s="570"/>
      <c r="T240" s="570"/>
      <c r="U240" s="570"/>
      <c r="V240" s="571"/>
      <c r="W240" s="37" t="s">
        <v>68</v>
      </c>
      <c r="X240" s="545">
        <f>IFERROR(SUM(X238:X238),"0")</f>
        <v>0</v>
      </c>
      <c r="Y240" s="545">
        <f>IFERROR(SUM(Y238:Y238),"0")</f>
        <v>0</v>
      </c>
      <c r="Z240" s="37"/>
      <c r="AA240" s="546"/>
      <c r="AB240" s="546"/>
      <c r="AC240" s="546"/>
    </row>
    <row r="241" spans="1:68" ht="14.25" hidden="1" customHeight="1" x14ac:dyDescent="0.25">
      <c r="A241" s="559" t="s">
        <v>386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39"/>
      <c r="AB241" s="539"/>
      <c r="AC241" s="539"/>
    </row>
    <row r="242" spans="1:68" ht="27" hidden="1" customHeight="1" x14ac:dyDescent="0.25">
      <c r="A242" s="54" t="s">
        <v>387</v>
      </c>
      <c r="B242" s="54" t="s">
        <v>388</v>
      </c>
      <c r="C242" s="31">
        <v>4301041004</v>
      </c>
      <c r="D242" s="557">
        <v>4680115886704</v>
      </c>
      <c r="E242" s="558"/>
      <c r="F242" s="542">
        <v>5.5E-2</v>
      </c>
      <c r="G242" s="32">
        <v>18</v>
      </c>
      <c r="H242" s="542">
        <v>0.99</v>
      </c>
      <c r="I242" s="542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390</v>
      </c>
      <c r="B243" s="54" t="s">
        <v>391</v>
      </c>
      <c r="C243" s="31">
        <v>4301041008</v>
      </c>
      <c r="D243" s="557">
        <v>4680115886681</v>
      </c>
      <c r="E243" s="558"/>
      <c r="F243" s="542">
        <v>0.12</v>
      </c>
      <c r="G243" s="32">
        <v>15</v>
      </c>
      <c r="H243" s="542">
        <v>1.8</v>
      </c>
      <c r="I243" s="542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06" t="s">
        <v>392</v>
      </c>
      <c r="Q243" s="548"/>
      <c r="R243" s="548"/>
      <c r="S243" s="548"/>
      <c r="T243" s="549"/>
      <c r="U243" s="34"/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4301041007</v>
      </c>
      <c r="D244" s="557">
        <v>4680115886735</v>
      </c>
      <c r="E244" s="558"/>
      <c r="F244" s="542">
        <v>0.05</v>
      </c>
      <c r="G244" s="32">
        <v>18</v>
      </c>
      <c r="H244" s="542">
        <v>0.9</v>
      </c>
      <c r="I244" s="542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9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8"/>
      <c r="R244" s="548"/>
      <c r="S244" s="548"/>
      <c r="T244" s="549"/>
      <c r="U244" s="34"/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4301041005</v>
      </c>
      <c r="D245" s="557">
        <v>4680115886711</v>
      </c>
      <c r="E245" s="558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53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55"/>
      <c r="P246" s="569" t="s">
        <v>70</v>
      </c>
      <c r="Q246" s="570"/>
      <c r="R246" s="570"/>
      <c r="S246" s="570"/>
      <c r="T246" s="570"/>
      <c r="U246" s="570"/>
      <c r="V246" s="571"/>
      <c r="W246" s="37" t="s">
        <v>71</v>
      </c>
      <c r="X246" s="545">
        <f>IFERROR(X242/H242,"0")+IFERROR(X243/H243,"0")+IFERROR(X244/H244,"0")+IFERROR(X245/H245,"0")</f>
        <v>0</v>
      </c>
      <c r="Y246" s="545">
        <f>IFERROR(Y242/H242,"0")+IFERROR(Y243/H243,"0")+IFERROR(Y244/H244,"0")+IFERROR(Y245/H245,"0")</f>
        <v>0</v>
      </c>
      <c r="Z246" s="545">
        <f>IFERROR(IF(Z242="",0,Z242),"0")+IFERROR(IF(Z243="",0,Z243),"0")+IFERROR(IF(Z244="",0,Z244),"0")+IFERROR(IF(Z245="",0,Z245),"0")</f>
        <v>0</v>
      </c>
      <c r="AA246" s="546"/>
      <c r="AB246" s="546"/>
      <c r="AC246" s="546"/>
    </row>
    <row r="247" spans="1:68" hidden="1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55"/>
      <c r="P247" s="569" t="s">
        <v>70</v>
      </c>
      <c r="Q247" s="570"/>
      <c r="R247" s="570"/>
      <c r="S247" s="570"/>
      <c r="T247" s="570"/>
      <c r="U247" s="570"/>
      <c r="V247" s="571"/>
      <c r="W247" s="37" t="s">
        <v>68</v>
      </c>
      <c r="X247" s="545">
        <f>IFERROR(SUM(X242:X245),"0")</f>
        <v>0</v>
      </c>
      <c r="Y247" s="545">
        <f>IFERROR(SUM(Y242:Y245),"0")</f>
        <v>0</v>
      </c>
      <c r="Z247" s="37"/>
      <c r="AA247" s="546"/>
      <c r="AB247" s="546"/>
      <c r="AC247" s="546"/>
    </row>
    <row r="248" spans="1:68" ht="16.5" hidden="1" customHeight="1" x14ac:dyDescent="0.25">
      <c r="A248" s="593" t="s">
        <v>397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38"/>
      <c r="AB248" s="538"/>
      <c r="AC248" s="538"/>
    </row>
    <row r="249" spans="1:68" ht="14.25" hidden="1" customHeight="1" x14ac:dyDescent="0.25">
      <c r="A249" s="559" t="s">
        <v>103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39"/>
      <c r="AB249" s="539"/>
      <c r="AC249" s="539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57">
        <v>4680115885837</v>
      </c>
      <c r="E250" s="55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6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57">
        <v>4680115885851</v>
      </c>
      <c r="E251" s="55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57">
        <v>4680115885806</v>
      </c>
      <c r="E252" s="558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57">
        <v>4680115885844</v>
      </c>
      <c r="E253" s="55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57">
        <v>4680115885820</v>
      </c>
      <c r="E254" s="558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53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55"/>
      <c r="P255" s="569" t="s">
        <v>70</v>
      </c>
      <c r="Q255" s="570"/>
      <c r="R255" s="570"/>
      <c r="S255" s="570"/>
      <c r="T255" s="570"/>
      <c r="U255" s="570"/>
      <c r="V255" s="571"/>
      <c r="W255" s="37" t="s">
        <v>71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hidden="1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55"/>
      <c r="P256" s="569" t="s">
        <v>70</v>
      </c>
      <c r="Q256" s="570"/>
      <c r="R256" s="570"/>
      <c r="S256" s="570"/>
      <c r="T256" s="570"/>
      <c r="U256" s="570"/>
      <c r="V256" s="571"/>
      <c r="W256" s="37" t="s">
        <v>68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hidden="1" customHeight="1" x14ac:dyDescent="0.25">
      <c r="A257" s="593" t="s">
        <v>413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38"/>
      <c r="AB257" s="538"/>
      <c r="AC257" s="538"/>
    </row>
    <row r="258" spans="1:68" ht="14.25" hidden="1" customHeight="1" x14ac:dyDescent="0.25">
      <c r="A258" s="559" t="s">
        <v>103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39"/>
      <c r="AB258" s="539"/>
      <c r="AC258" s="539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57">
        <v>4607091383423</v>
      </c>
      <c r="E259" s="558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57">
        <v>4680115886957</v>
      </c>
      <c r="E260" s="55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562" t="s">
        <v>418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4301012098</v>
      </c>
      <c r="D261" s="557">
        <v>4680115885660</v>
      </c>
      <c r="E261" s="558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423</v>
      </c>
      <c r="B262" s="54" t="s">
        <v>424</v>
      </c>
      <c r="C262" s="31">
        <v>4301012176</v>
      </c>
      <c r="D262" s="557">
        <v>4680115886773</v>
      </c>
      <c r="E262" s="558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04" t="s">
        <v>425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53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55"/>
      <c r="P263" s="569" t="s">
        <v>70</v>
      </c>
      <c r="Q263" s="570"/>
      <c r="R263" s="570"/>
      <c r="S263" s="570"/>
      <c r="T263" s="570"/>
      <c r="U263" s="570"/>
      <c r="V263" s="571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55"/>
      <c r="P264" s="569" t="s">
        <v>70</v>
      </c>
      <c r="Q264" s="570"/>
      <c r="R264" s="570"/>
      <c r="S264" s="570"/>
      <c r="T264" s="570"/>
      <c r="U264" s="570"/>
      <c r="V264" s="571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hidden="1" customHeight="1" x14ac:dyDescent="0.25">
      <c r="A265" s="593" t="s">
        <v>427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38"/>
      <c r="AB265" s="538"/>
      <c r="AC265" s="538"/>
    </row>
    <row r="266" spans="1:68" ht="14.25" hidden="1" customHeight="1" x14ac:dyDescent="0.25">
      <c r="A266" s="559" t="s">
        <v>72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39"/>
      <c r="AB266" s="539"/>
      <c r="AC266" s="539"/>
    </row>
    <row r="267" spans="1:68" ht="27" hidden="1" customHeight="1" x14ac:dyDescent="0.25">
      <c r="A267" s="54" t="s">
        <v>428</v>
      </c>
      <c r="B267" s="54" t="s">
        <v>429</v>
      </c>
      <c r="C267" s="31">
        <v>4301051893</v>
      </c>
      <c r="D267" s="557">
        <v>4680115886186</v>
      </c>
      <c r="E267" s="558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431</v>
      </c>
      <c r="B268" s="54" t="s">
        <v>432</v>
      </c>
      <c r="C268" s="31">
        <v>4301051795</v>
      </c>
      <c r="D268" s="557">
        <v>4680115881228</v>
      </c>
      <c r="E268" s="558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58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434</v>
      </c>
      <c r="B269" s="54" t="s">
        <v>435</v>
      </c>
      <c r="C269" s="31">
        <v>4301051388</v>
      </c>
      <c r="D269" s="557">
        <v>4680115881211</v>
      </c>
      <c r="E269" s="558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0</v>
      </c>
      <c r="Y269" s="544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53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55"/>
      <c r="P270" s="569" t="s">
        <v>70</v>
      </c>
      <c r="Q270" s="570"/>
      <c r="R270" s="570"/>
      <c r="S270" s="570"/>
      <c r="T270" s="570"/>
      <c r="U270" s="570"/>
      <c r="V270" s="571"/>
      <c r="W270" s="37" t="s">
        <v>71</v>
      </c>
      <c r="X270" s="545">
        <f>IFERROR(X267/H267,"0")+IFERROR(X268/H268,"0")+IFERROR(X269/H269,"0")</f>
        <v>0</v>
      </c>
      <c r="Y270" s="545">
        <f>IFERROR(Y267/H267,"0")+IFERROR(Y268/H268,"0")+IFERROR(Y269/H269,"0")</f>
        <v>0</v>
      </c>
      <c r="Z270" s="545">
        <f>IFERROR(IF(Z267="",0,Z267),"0")+IFERROR(IF(Z268="",0,Z268),"0")+IFERROR(IF(Z269="",0,Z269),"0")</f>
        <v>0</v>
      </c>
      <c r="AA270" s="546"/>
      <c r="AB270" s="546"/>
      <c r="AC270" s="546"/>
    </row>
    <row r="271" spans="1:68" hidden="1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55"/>
      <c r="P271" s="569" t="s">
        <v>70</v>
      </c>
      <c r="Q271" s="570"/>
      <c r="R271" s="570"/>
      <c r="S271" s="570"/>
      <c r="T271" s="570"/>
      <c r="U271" s="570"/>
      <c r="V271" s="571"/>
      <c r="W271" s="37" t="s">
        <v>68</v>
      </c>
      <c r="X271" s="545">
        <f>IFERROR(SUM(X267:X269),"0")</f>
        <v>0</v>
      </c>
      <c r="Y271" s="545">
        <f>IFERROR(SUM(Y267:Y269),"0")</f>
        <v>0</v>
      </c>
      <c r="Z271" s="37"/>
      <c r="AA271" s="546"/>
      <c r="AB271" s="546"/>
      <c r="AC271" s="546"/>
    </row>
    <row r="272" spans="1:68" ht="16.5" hidden="1" customHeight="1" x14ac:dyDescent="0.25">
      <c r="A272" s="593" t="s">
        <v>437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38"/>
      <c r="AB272" s="538"/>
      <c r="AC272" s="538"/>
    </row>
    <row r="273" spans="1:68" ht="14.25" hidden="1" customHeight="1" x14ac:dyDescent="0.25">
      <c r="A273" s="559" t="s">
        <v>63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39"/>
      <c r="AB273" s="539"/>
      <c r="AC273" s="539"/>
    </row>
    <row r="274" spans="1:68" ht="27" hidden="1" customHeight="1" x14ac:dyDescent="0.25">
      <c r="A274" s="54" t="s">
        <v>438</v>
      </c>
      <c r="B274" s="54" t="s">
        <v>439</v>
      </c>
      <c r="C274" s="31">
        <v>4301031307</v>
      </c>
      <c r="D274" s="557">
        <v>4680115880344</v>
      </c>
      <c r="E274" s="558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8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53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55"/>
      <c r="P275" s="569" t="s">
        <v>70</v>
      </c>
      <c r="Q275" s="570"/>
      <c r="R275" s="570"/>
      <c r="S275" s="570"/>
      <c r="T275" s="570"/>
      <c r="U275" s="570"/>
      <c r="V275" s="571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55"/>
      <c r="P276" s="569" t="s">
        <v>70</v>
      </c>
      <c r="Q276" s="570"/>
      <c r="R276" s="570"/>
      <c r="S276" s="570"/>
      <c r="T276" s="570"/>
      <c r="U276" s="570"/>
      <c r="V276" s="571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hidden="1" customHeight="1" x14ac:dyDescent="0.25">
      <c r="A277" s="559" t="s">
        <v>72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39"/>
      <c r="AB277" s="539"/>
      <c r="AC277" s="539"/>
    </row>
    <row r="278" spans="1:68" ht="27" hidden="1" customHeight="1" x14ac:dyDescent="0.25">
      <c r="A278" s="54" t="s">
        <v>441</v>
      </c>
      <c r="B278" s="54" t="s">
        <v>442</v>
      </c>
      <c r="C278" s="31">
        <v>4301051782</v>
      </c>
      <c r="D278" s="557">
        <v>4680115884618</v>
      </c>
      <c r="E278" s="558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1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53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55"/>
      <c r="P279" s="569" t="s">
        <v>70</v>
      </c>
      <c r="Q279" s="570"/>
      <c r="R279" s="570"/>
      <c r="S279" s="570"/>
      <c r="T279" s="570"/>
      <c r="U279" s="570"/>
      <c r="V279" s="571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55"/>
      <c r="P280" s="569" t="s">
        <v>70</v>
      </c>
      <c r="Q280" s="570"/>
      <c r="R280" s="570"/>
      <c r="S280" s="570"/>
      <c r="T280" s="570"/>
      <c r="U280" s="570"/>
      <c r="V280" s="571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hidden="1" customHeight="1" x14ac:dyDescent="0.25">
      <c r="A281" s="593" t="s">
        <v>444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38"/>
      <c r="AB281" s="538"/>
      <c r="AC281" s="538"/>
    </row>
    <row r="282" spans="1:68" ht="14.25" hidden="1" customHeight="1" x14ac:dyDescent="0.25">
      <c r="A282" s="559" t="s">
        <v>103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39"/>
      <c r="AB282" s="539"/>
      <c r="AC282" s="539"/>
    </row>
    <row r="283" spans="1:68" ht="27" hidden="1" customHeight="1" x14ac:dyDescent="0.25">
      <c r="A283" s="54" t="s">
        <v>445</v>
      </c>
      <c r="B283" s="54" t="s">
        <v>446</v>
      </c>
      <c r="C283" s="31">
        <v>4301011662</v>
      </c>
      <c r="D283" s="557">
        <v>4680115883703</v>
      </c>
      <c r="E283" s="558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53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55"/>
      <c r="P284" s="569" t="s">
        <v>70</v>
      </c>
      <c r="Q284" s="570"/>
      <c r="R284" s="570"/>
      <c r="S284" s="570"/>
      <c r="T284" s="570"/>
      <c r="U284" s="570"/>
      <c r="V284" s="571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55"/>
      <c r="P285" s="569" t="s">
        <v>70</v>
      </c>
      <c r="Q285" s="570"/>
      <c r="R285" s="570"/>
      <c r="S285" s="570"/>
      <c r="T285" s="570"/>
      <c r="U285" s="570"/>
      <c r="V285" s="571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hidden="1" customHeight="1" x14ac:dyDescent="0.25">
      <c r="A286" s="593" t="s">
        <v>449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38"/>
      <c r="AB286" s="538"/>
      <c r="AC286" s="538"/>
    </row>
    <row r="287" spans="1:68" ht="14.25" hidden="1" customHeight="1" x14ac:dyDescent="0.25">
      <c r="A287" s="559" t="s">
        <v>103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39"/>
      <c r="AB287" s="539"/>
      <c r="AC287" s="539"/>
    </row>
    <row r="288" spans="1:68" ht="27" hidden="1" customHeight="1" x14ac:dyDescent="0.25">
      <c r="A288" s="54" t="s">
        <v>450</v>
      </c>
      <c r="B288" s="54" t="s">
        <v>451</v>
      </c>
      <c r="C288" s="31">
        <v>4301012126</v>
      </c>
      <c r="D288" s="557">
        <v>4607091386004</v>
      </c>
      <c r="E288" s="558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55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hidden="1" customHeight="1" x14ac:dyDescent="0.25">
      <c r="A289" s="54" t="s">
        <v>453</v>
      </c>
      <c r="B289" s="54" t="s">
        <v>454</v>
      </c>
      <c r="C289" s="31">
        <v>4301012024</v>
      </c>
      <c r="D289" s="557">
        <v>4680115885615</v>
      </c>
      <c r="E289" s="55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106</v>
      </c>
      <c r="L289" s="32"/>
      <c r="M289" s="33" t="s">
        <v>81</v>
      </c>
      <c r="N289" s="33"/>
      <c r="O289" s="32">
        <v>55</v>
      </c>
      <c r="P289" s="6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hidden="1" customHeight="1" x14ac:dyDescent="0.25">
      <c r="A290" s="54" t="s">
        <v>456</v>
      </c>
      <c r="B290" s="54" t="s">
        <v>457</v>
      </c>
      <c r="C290" s="31">
        <v>4301011858</v>
      </c>
      <c r="D290" s="557">
        <v>4680115885646</v>
      </c>
      <c r="E290" s="558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6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customHeight="1" x14ac:dyDescent="0.25">
      <c r="A291" s="54" t="s">
        <v>459</v>
      </c>
      <c r="B291" s="54" t="s">
        <v>460</v>
      </c>
      <c r="C291" s="31">
        <v>4301012016</v>
      </c>
      <c r="D291" s="557">
        <v>4680115885554</v>
      </c>
      <c r="E291" s="558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106</v>
      </c>
      <c r="L291" s="32"/>
      <c r="M291" s="33" t="s">
        <v>81</v>
      </c>
      <c r="N291" s="33"/>
      <c r="O291" s="32">
        <v>55</v>
      </c>
      <c r="P291" s="85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80</v>
      </c>
      <c r="Y291" s="544">
        <f t="shared" si="33"/>
        <v>86.4</v>
      </c>
      <c r="Z291" s="36">
        <f>IFERROR(IF(Y291=0,"",ROUNDUP(Y291/H291,0)*0.01898),"")</f>
        <v>0.15184</v>
      </c>
      <c r="AA291" s="56"/>
      <c r="AB291" s="57"/>
      <c r="AC291" s="333" t="s">
        <v>461</v>
      </c>
      <c r="AG291" s="64"/>
      <c r="AJ291" s="68"/>
      <c r="AK291" s="68">
        <v>0</v>
      </c>
      <c r="BB291" s="334" t="s">
        <v>1</v>
      </c>
      <c r="BM291" s="64">
        <f t="shared" si="34"/>
        <v>83.222222222222214</v>
      </c>
      <c r="BN291" s="64">
        <f t="shared" si="35"/>
        <v>89.88</v>
      </c>
      <c r="BO291" s="64">
        <f t="shared" si="36"/>
        <v>0.11574074074074073</v>
      </c>
      <c r="BP291" s="64">
        <f t="shared" si="37"/>
        <v>0.125</v>
      </c>
    </row>
    <row r="292" spans="1:68" ht="27" hidden="1" customHeight="1" x14ac:dyDescent="0.25">
      <c r="A292" s="54" t="s">
        <v>462</v>
      </c>
      <c r="B292" s="54" t="s">
        <v>463</v>
      </c>
      <c r="C292" s="31">
        <v>4301011857</v>
      </c>
      <c r="D292" s="557">
        <v>4680115885622</v>
      </c>
      <c r="E292" s="558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7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455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hidden="1" customHeight="1" x14ac:dyDescent="0.25">
      <c r="A293" s="54" t="s">
        <v>464</v>
      </c>
      <c r="B293" s="54" t="s">
        <v>465</v>
      </c>
      <c r="C293" s="31">
        <v>4301011859</v>
      </c>
      <c r="D293" s="557">
        <v>4680115885608</v>
      </c>
      <c r="E293" s="558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5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48"/>
      <c r="R293" s="548"/>
      <c r="S293" s="548"/>
      <c r="T293" s="549"/>
      <c r="U293" s="34"/>
      <c r="V293" s="34"/>
      <c r="W293" s="35" t="s">
        <v>68</v>
      </c>
      <c r="X293" s="543">
        <v>0</v>
      </c>
      <c r="Y293" s="544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466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x14ac:dyDescent="0.2">
      <c r="A294" s="553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55"/>
      <c r="P294" s="569" t="s">
        <v>70</v>
      </c>
      <c r="Q294" s="570"/>
      <c r="R294" s="570"/>
      <c r="S294" s="570"/>
      <c r="T294" s="570"/>
      <c r="U294" s="570"/>
      <c r="V294" s="571"/>
      <c r="W294" s="37" t="s">
        <v>71</v>
      </c>
      <c r="X294" s="545">
        <f>IFERROR(X288/H288,"0")+IFERROR(X289/H289,"0")+IFERROR(X290/H290,"0")+IFERROR(X291/H291,"0")+IFERROR(X292/H292,"0")+IFERROR(X293/H293,"0")</f>
        <v>7.4074074074074066</v>
      </c>
      <c r="Y294" s="545">
        <f>IFERROR(Y288/H288,"0")+IFERROR(Y289/H289,"0")+IFERROR(Y290/H290,"0")+IFERROR(Y291/H291,"0")+IFERROR(Y292/H292,"0")+IFERROR(Y293/H293,"0")</f>
        <v>8</v>
      </c>
      <c r="Z294" s="545">
        <f>IFERROR(IF(Z288="",0,Z288),"0")+IFERROR(IF(Z289="",0,Z289),"0")+IFERROR(IF(Z290="",0,Z290),"0")+IFERROR(IF(Z291="",0,Z291),"0")+IFERROR(IF(Z292="",0,Z292),"0")+IFERROR(IF(Z293="",0,Z293),"0")</f>
        <v>0.15184</v>
      </c>
      <c r="AA294" s="546"/>
      <c r="AB294" s="546"/>
      <c r="AC294" s="546"/>
    </row>
    <row r="295" spans="1:68" x14ac:dyDescent="0.2">
      <c r="A295" s="554"/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5"/>
      <c r="P295" s="569" t="s">
        <v>70</v>
      </c>
      <c r="Q295" s="570"/>
      <c r="R295" s="570"/>
      <c r="S295" s="570"/>
      <c r="T295" s="570"/>
      <c r="U295" s="570"/>
      <c r="V295" s="571"/>
      <c r="W295" s="37" t="s">
        <v>68</v>
      </c>
      <c r="X295" s="545">
        <f>IFERROR(SUM(X288:X293),"0")</f>
        <v>80</v>
      </c>
      <c r="Y295" s="545">
        <f>IFERROR(SUM(Y288:Y293),"0")</f>
        <v>86.4</v>
      </c>
      <c r="Z295" s="37"/>
      <c r="AA295" s="546"/>
      <c r="AB295" s="546"/>
      <c r="AC295" s="546"/>
    </row>
    <row r="296" spans="1:68" ht="14.25" hidden="1" customHeight="1" x14ac:dyDescent="0.25">
      <c r="A296" s="559" t="s">
        <v>63</v>
      </c>
      <c r="B296" s="554"/>
      <c r="C296" s="554"/>
      <c r="D296" s="554"/>
      <c r="E296" s="554"/>
      <c r="F296" s="554"/>
      <c r="G296" s="554"/>
      <c r="H296" s="554"/>
      <c r="I296" s="554"/>
      <c r="J296" s="554"/>
      <c r="K296" s="554"/>
      <c r="L296" s="554"/>
      <c r="M296" s="554"/>
      <c r="N296" s="554"/>
      <c r="O296" s="554"/>
      <c r="P296" s="554"/>
      <c r="Q296" s="554"/>
      <c r="R296" s="554"/>
      <c r="S296" s="554"/>
      <c r="T296" s="554"/>
      <c r="U296" s="554"/>
      <c r="V296" s="554"/>
      <c r="W296" s="554"/>
      <c r="X296" s="554"/>
      <c r="Y296" s="554"/>
      <c r="Z296" s="554"/>
      <c r="AA296" s="539"/>
      <c r="AB296" s="539"/>
      <c r="AC296" s="539"/>
    </row>
    <row r="297" spans="1:68" ht="27" customHeight="1" x14ac:dyDescent="0.25">
      <c r="A297" s="54" t="s">
        <v>467</v>
      </c>
      <c r="B297" s="54" t="s">
        <v>468</v>
      </c>
      <c r="C297" s="31">
        <v>4301030878</v>
      </c>
      <c r="D297" s="557">
        <v>4607091387193</v>
      </c>
      <c r="E297" s="558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35</v>
      </c>
      <c r="P297" s="8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20</v>
      </c>
      <c r="Y297" s="544">
        <f t="shared" ref="Y297:Y303" si="38">IFERROR(IF(X297="",0,CEILING((X297/$H297),1)*$H297),"")</f>
        <v>21</v>
      </c>
      <c r="Z297" s="36">
        <f>IFERROR(IF(Y297=0,"",ROUNDUP(Y297/H297,0)*0.00902),"")</f>
        <v>4.5100000000000001E-2</v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21.285714285714281</v>
      </c>
      <c r="BN297" s="64">
        <f t="shared" ref="BN297:BN303" si="40">IFERROR(Y297*I297/H297,"0")</f>
        <v>22.349999999999998</v>
      </c>
      <c r="BO297" s="64">
        <f t="shared" ref="BO297:BO303" si="41">IFERROR(1/J297*(X297/H297),"0")</f>
        <v>3.6075036075036072E-2</v>
      </c>
      <c r="BP297" s="64">
        <f t="shared" ref="BP297:BP303" si="42">IFERROR(1/J297*(Y297/H297),"0")</f>
        <v>3.787878787878788E-2</v>
      </c>
    </row>
    <row r="298" spans="1:68" ht="27" hidden="1" customHeight="1" x14ac:dyDescent="0.25">
      <c r="A298" s="54" t="s">
        <v>470</v>
      </c>
      <c r="B298" s="54" t="s">
        <v>471</v>
      </c>
      <c r="C298" s="31">
        <v>4301031153</v>
      </c>
      <c r="D298" s="557">
        <v>4607091387230</v>
      </c>
      <c r="E298" s="558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40</v>
      </c>
      <c r="P298" s="8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0</v>
      </c>
      <c r="Y298" s="544">
        <f t="shared" si="38"/>
        <v>0</v>
      </c>
      <c r="Z298" s="36" t="str">
        <f>IFERROR(IF(Y298=0,"",ROUNDUP(Y298/H298,0)*0.00902),"")</f>
        <v/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9"/>
        <v>0</v>
      </c>
      <c r="BN298" s="64">
        <f t="shared" si="40"/>
        <v>0</v>
      </c>
      <c r="BO298" s="64">
        <f t="shared" si="41"/>
        <v>0</v>
      </c>
      <c r="BP298" s="64">
        <f t="shared" si="42"/>
        <v>0</v>
      </c>
    </row>
    <row r="299" spans="1:68" ht="27" hidden="1" customHeight="1" x14ac:dyDescent="0.25">
      <c r="A299" s="54" t="s">
        <v>473</v>
      </c>
      <c r="B299" s="54" t="s">
        <v>474</v>
      </c>
      <c r="C299" s="31">
        <v>4301031154</v>
      </c>
      <c r="D299" s="557">
        <v>4607091387292</v>
      </c>
      <c r="E299" s="558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111</v>
      </c>
      <c r="L299" s="32"/>
      <c r="M299" s="33" t="s">
        <v>67</v>
      </c>
      <c r="N299" s="33"/>
      <c r="O299" s="32">
        <v>45</v>
      </c>
      <c r="P299" s="75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475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hidden="1" customHeight="1" x14ac:dyDescent="0.25">
      <c r="A300" s="54" t="s">
        <v>476</v>
      </c>
      <c r="B300" s="54" t="s">
        <v>477</v>
      </c>
      <c r="C300" s="31">
        <v>4301031152</v>
      </c>
      <c r="D300" s="557">
        <v>4607091387285</v>
      </c>
      <c r="E300" s="558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0</v>
      </c>
      <c r="Y300" s="544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472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hidden="1" customHeight="1" x14ac:dyDescent="0.25">
      <c r="A301" s="54" t="s">
        <v>478</v>
      </c>
      <c r="B301" s="54" t="s">
        <v>479</v>
      </c>
      <c r="C301" s="31">
        <v>4301031305</v>
      </c>
      <c r="D301" s="557">
        <v>4607091389845</v>
      </c>
      <c r="E301" s="558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480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hidden="1" customHeight="1" x14ac:dyDescent="0.25">
      <c r="A302" s="54" t="s">
        <v>481</v>
      </c>
      <c r="B302" s="54" t="s">
        <v>482</v>
      </c>
      <c r="C302" s="31">
        <v>4301031306</v>
      </c>
      <c r="D302" s="557">
        <v>4680115882881</v>
      </c>
      <c r="E302" s="558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5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0</v>
      </c>
      <c r="Y302" s="544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hidden="1" customHeight="1" x14ac:dyDescent="0.25">
      <c r="A303" s="54" t="s">
        <v>483</v>
      </c>
      <c r="B303" s="54" t="s">
        <v>484</v>
      </c>
      <c r="C303" s="31">
        <v>4301031066</v>
      </c>
      <c r="D303" s="557">
        <v>4607091383836</v>
      </c>
      <c r="E303" s="558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8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48"/>
      <c r="R303" s="548"/>
      <c r="S303" s="548"/>
      <c r="T303" s="549"/>
      <c r="U303" s="34"/>
      <c r="V303" s="34"/>
      <c r="W303" s="35" t="s">
        <v>68</v>
      </c>
      <c r="X303" s="543">
        <v>0</v>
      </c>
      <c r="Y303" s="544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485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53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55"/>
      <c r="P304" s="569" t="s">
        <v>70</v>
      </c>
      <c r="Q304" s="570"/>
      <c r="R304" s="570"/>
      <c r="S304" s="570"/>
      <c r="T304" s="570"/>
      <c r="U304" s="570"/>
      <c r="V304" s="571"/>
      <c r="W304" s="37" t="s">
        <v>71</v>
      </c>
      <c r="X304" s="545">
        <f>IFERROR(X297/H297,"0")+IFERROR(X298/H298,"0")+IFERROR(X299/H299,"0")+IFERROR(X300/H300,"0")+IFERROR(X301/H301,"0")+IFERROR(X302/H302,"0")+IFERROR(X303/H303,"0")</f>
        <v>4.7619047619047619</v>
      </c>
      <c r="Y304" s="545">
        <f>IFERROR(Y297/H297,"0")+IFERROR(Y298/H298,"0")+IFERROR(Y299/H299,"0")+IFERROR(Y300/H300,"0")+IFERROR(Y301/H301,"0")+IFERROR(Y302/H302,"0")+IFERROR(Y303/H303,"0")</f>
        <v>5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4.5100000000000001E-2</v>
      </c>
      <c r="AA304" s="546"/>
      <c r="AB304" s="546"/>
      <c r="AC304" s="546"/>
    </row>
    <row r="305" spans="1:68" x14ac:dyDescent="0.2">
      <c r="A305" s="554"/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5"/>
      <c r="P305" s="569" t="s">
        <v>70</v>
      </c>
      <c r="Q305" s="570"/>
      <c r="R305" s="570"/>
      <c r="S305" s="570"/>
      <c r="T305" s="570"/>
      <c r="U305" s="570"/>
      <c r="V305" s="571"/>
      <c r="W305" s="37" t="s">
        <v>68</v>
      </c>
      <c r="X305" s="545">
        <f>IFERROR(SUM(X297:X303),"0")</f>
        <v>20</v>
      </c>
      <c r="Y305" s="545">
        <f>IFERROR(SUM(Y297:Y303),"0")</f>
        <v>21</v>
      </c>
      <c r="Z305" s="37"/>
      <c r="AA305" s="546"/>
      <c r="AB305" s="546"/>
      <c r="AC305" s="546"/>
    </row>
    <row r="306" spans="1:68" ht="14.25" hidden="1" customHeight="1" x14ac:dyDescent="0.25">
      <c r="A306" s="559" t="s">
        <v>72</v>
      </c>
      <c r="B306" s="554"/>
      <c r="C306" s="554"/>
      <c r="D306" s="554"/>
      <c r="E306" s="554"/>
      <c r="F306" s="554"/>
      <c r="G306" s="554"/>
      <c r="H306" s="554"/>
      <c r="I306" s="554"/>
      <c r="J306" s="554"/>
      <c r="K306" s="554"/>
      <c r="L306" s="554"/>
      <c r="M306" s="554"/>
      <c r="N306" s="554"/>
      <c r="O306" s="554"/>
      <c r="P306" s="554"/>
      <c r="Q306" s="554"/>
      <c r="R306" s="554"/>
      <c r="S306" s="554"/>
      <c r="T306" s="554"/>
      <c r="U306" s="554"/>
      <c r="V306" s="554"/>
      <c r="W306" s="554"/>
      <c r="X306" s="554"/>
      <c r="Y306" s="554"/>
      <c r="Z306" s="554"/>
      <c r="AA306" s="539"/>
      <c r="AB306" s="539"/>
      <c r="AC306" s="539"/>
    </row>
    <row r="307" spans="1:68" ht="27" hidden="1" customHeight="1" x14ac:dyDescent="0.25">
      <c r="A307" s="54" t="s">
        <v>486</v>
      </c>
      <c r="B307" s="54" t="s">
        <v>487</v>
      </c>
      <c r="C307" s="31">
        <v>4301051100</v>
      </c>
      <c r="D307" s="557">
        <v>4607091387766</v>
      </c>
      <c r="E307" s="558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489</v>
      </c>
      <c r="B308" s="54" t="s">
        <v>490</v>
      </c>
      <c r="C308" s="31">
        <v>4301051818</v>
      </c>
      <c r="D308" s="557">
        <v>4607091387957</v>
      </c>
      <c r="E308" s="558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492</v>
      </c>
      <c r="B309" s="54" t="s">
        <v>493</v>
      </c>
      <c r="C309" s="31">
        <v>4301051819</v>
      </c>
      <c r="D309" s="557">
        <v>4607091387964</v>
      </c>
      <c r="E309" s="558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106</v>
      </c>
      <c r="L309" s="32"/>
      <c r="M309" s="33" t="s">
        <v>81</v>
      </c>
      <c r="N309" s="33"/>
      <c r="O309" s="32">
        <v>40</v>
      </c>
      <c r="P309" s="5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495</v>
      </c>
      <c r="B310" s="54" t="s">
        <v>496</v>
      </c>
      <c r="C310" s="31">
        <v>4301051734</v>
      </c>
      <c r="D310" s="557">
        <v>4680115884588</v>
      </c>
      <c r="E310" s="558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75</v>
      </c>
      <c r="L310" s="32"/>
      <c r="M310" s="33" t="s">
        <v>81</v>
      </c>
      <c r="N310" s="33"/>
      <c r="O310" s="32">
        <v>40</v>
      </c>
      <c r="P310" s="7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498</v>
      </c>
      <c r="B311" s="54" t="s">
        <v>499</v>
      </c>
      <c r="C311" s="31">
        <v>4301051578</v>
      </c>
      <c r="D311" s="557">
        <v>4607091387513</v>
      </c>
      <c r="E311" s="558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48"/>
      <c r="R311" s="548"/>
      <c r="S311" s="548"/>
      <c r="T311" s="549"/>
      <c r="U311" s="34"/>
      <c r="V311" s="34"/>
      <c r="W311" s="35" t="s">
        <v>68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500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53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55"/>
      <c r="P312" s="569" t="s">
        <v>70</v>
      </c>
      <c r="Q312" s="570"/>
      <c r="R312" s="570"/>
      <c r="S312" s="570"/>
      <c r="T312" s="570"/>
      <c r="U312" s="570"/>
      <c r="V312" s="571"/>
      <c r="W312" s="37" t="s">
        <v>71</v>
      </c>
      <c r="X312" s="545">
        <f>IFERROR(X307/H307,"0")+IFERROR(X308/H308,"0")+IFERROR(X309/H309,"0")+IFERROR(X310/H310,"0")+IFERROR(X311/H311,"0")</f>
        <v>0</v>
      </c>
      <c r="Y312" s="545">
        <f>IFERROR(Y307/H307,"0")+IFERROR(Y308/H308,"0")+IFERROR(Y309/H309,"0")+IFERROR(Y310/H310,"0")+IFERROR(Y311/H311,"0")</f>
        <v>0</v>
      </c>
      <c r="Z312" s="545">
        <f>IFERROR(IF(Z307="",0,Z307),"0")+IFERROR(IF(Z308="",0,Z308),"0")+IFERROR(IF(Z309="",0,Z309),"0")+IFERROR(IF(Z310="",0,Z310),"0")+IFERROR(IF(Z311="",0,Z311),"0")</f>
        <v>0</v>
      </c>
      <c r="AA312" s="546"/>
      <c r="AB312" s="546"/>
      <c r="AC312" s="546"/>
    </row>
    <row r="313" spans="1:68" hidden="1" x14ac:dyDescent="0.2">
      <c r="A313" s="554"/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5"/>
      <c r="P313" s="569" t="s">
        <v>70</v>
      </c>
      <c r="Q313" s="570"/>
      <c r="R313" s="570"/>
      <c r="S313" s="570"/>
      <c r="T313" s="570"/>
      <c r="U313" s="570"/>
      <c r="V313" s="571"/>
      <c r="W313" s="37" t="s">
        <v>68</v>
      </c>
      <c r="X313" s="545">
        <f>IFERROR(SUM(X307:X311),"0")</f>
        <v>0</v>
      </c>
      <c r="Y313" s="545">
        <f>IFERROR(SUM(Y307:Y311),"0")</f>
        <v>0</v>
      </c>
      <c r="Z313" s="37"/>
      <c r="AA313" s="546"/>
      <c r="AB313" s="546"/>
      <c r="AC313" s="546"/>
    </row>
    <row r="314" spans="1:68" ht="14.25" hidden="1" customHeight="1" x14ac:dyDescent="0.25">
      <c r="A314" s="559" t="s">
        <v>165</v>
      </c>
      <c r="B314" s="554"/>
      <c r="C314" s="554"/>
      <c r="D314" s="554"/>
      <c r="E314" s="554"/>
      <c r="F314" s="554"/>
      <c r="G314" s="554"/>
      <c r="H314" s="554"/>
      <c r="I314" s="554"/>
      <c r="J314" s="554"/>
      <c r="K314" s="554"/>
      <c r="L314" s="554"/>
      <c r="M314" s="554"/>
      <c r="N314" s="554"/>
      <c r="O314" s="554"/>
      <c r="P314" s="554"/>
      <c r="Q314" s="554"/>
      <c r="R314" s="554"/>
      <c r="S314" s="554"/>
      <c r="T314" s="554"/>
      <c r="U314" s="554"/>
      <c r="V314" s="554"/>
      <c r="W314" s="554"/>
      <c r="X314" s="554"/>
      <c r="Y314" s="554"/>
      <c r="Z314" s="554"/>
      <c r="AA314" s="539"/>
      <c r="AB314" s="539"/>
      <c r="AC314" s="539"/>
    </row>
    <row r="315" spans="1:68" ht="27" hidden="1" customHeight="1" x14ac:dyDescent="0.25">
      <c r="A315" s="54" t="s">
        <v>501</v>
      </c>
      <c r="B315" s="54" t="s">
        <v>502</v>
      </c>
      <c r="C315" s="31">
        <v>4301060387</v>
      </c>
      <c r="D315" s="557">
        <v>4607091380880</v>
      </c>
      <c r="E315" s="55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504</v>
      </c>
      <c r="B316" s="54" t="s">
        <v>505</v>
      </c>
      <c r="C316" s="31">
        <v>4301060406</v>
      </c>
      <c r="D316" s="557">
        <v>4607091384482</v>
      </c>
      <c r="E316" s="558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106</v>
      </c>
      <c r="L316" s="32"/>
      <c r="M316" s="33" t="s">
        <v>81</v>
      </c>
      <c r="N316" s="33"/>
      <c r="O316" s="32">
        <v>30</v>
      </c>
      <c r="P316" s="5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150</v>
      </c>
      <c r="Y316" s="544">
        <f>IFERROR(IF(X316="",0,CEILING((X316/$H316),1)*$H316),"")</f>
        <v>156</v>
      </c>
      <c r="Z316" s="36">
        <f>IFERROR(IF(Y316=0,"",ROUNDUP(Y316/H316,0)*0.01898),"")</f>
        <v>0.37959999999999999</v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159.98076923076925</v>
      </c>
      <c r="BN316" s="64">
        <f>IFERROR(Y316*I316/H316,"0")</f>
        <v>166.38000000000002</v>
      </c>
      <c r="BO316" s="64">
        <f>IFERROR(1/J316*(X316/H316),"0")</f>
        <v>0.30048076923076922</v>
      </c>
      <c r="BP316" s="64">
        <f>IFERROR(1/J316*(Y316/H316),"0")</f>
        <v>0.3125</v>
      </c>
    </row>
    <row r="317" spans="1:68" ht="16.5" hidden="1" customHeight="1" x14ac:dyDescent="0.25">
      <c r="A317" s="54" t="s">
        <v>507</v>
      </c>
      <c r="B317" s="54" t="s">
        <v>508</v>
      </c>
      <c r="C317" s="31">
        <v>4301060484</v>
      </c>
      <c r="D317" s="557">
        <v>4607091380897</v>
      </c>
      <c r="E317" s="558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106</v>
      </c>
      <c r="L317" s="32"/>
      <c r="M317" s="33" t="s">
        <v>76</v>
      </c>
      <c r="N317" s="33"/>
      <c r="O317" s="32">
        <v>30</v>
      </c>
      <c r="P317" s="82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48"/>
      <c r="R317" s="548"/>
      <c r="S317" s="548"/>
      <c r="T317" s="549"/>
      <c r="U317" s="34"/>
      <c r="V317" s="34"/>
      <c r="W317" s="35" t="s">
        <v>68</v>
      </c>
      <c r="X317" s="543">
        <v>0</v>
      </c>
      <c r="Y317" s="544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509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53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55"/>
      <c r="P318" s="569" t="s">
        <v>70</v>
      </c>
      <c r="Q318" s="570"/>
      <c r="R318" s="570"/>
      <c r="S318" s="570"/>
      <c r="T318" s="570"/>
      <c r="U318" s="570"/>
      <c r="V318" s="571"/>
      <c r="W318" s="37" t="s">
        <v>71</v>
      </c>
      <c r="X318" s="545">
        <f>IFERROR(X315/H315,"0")+IFERROR(X316/H316,"0")+IFERROR(X317/H317,"0")</f>
        <v>19.23076923076923</v>
      </c>
      <c r="Y318" s="545">
        <f>IFERROR(Y315/H315,"0")+IFERROR(Y316/H316,"0")+IFERROR(Y317/H317,"0")</f>
        <v>20</v>
      </c>
      <c r="Z318" s="545">
        <f>IFERROR(IF(Z315="",0,Z315),"0")+IFERROR(IF(Z316="",0,Z316),"0")+IFERROR(IF(Z317="",0,Z317),"0")</f>
        <v>0.37959999999999999</v>
      </c>
      <c r="AA318" s="546"/>
      <c r="AB318" s="546"/>
      <c r="AC318" s="546"/>
    </row>
    <row r="319" spans="1:68" x14ac:dyDescent="0.2">
      <c r="A319" s="554"/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5"/>
      <c r="P319" s="569" t="s">
        <v>70</v>
      </c>
      <c r="Q319" s="570"/>
      <c r="R319" s="570"/>
      <c r="S319" s="570"/>
      <c r="T319" s="570"/>
      <c r="U319" s="570"/>
      <c r="V319" s="571"/>
      <c r="W319" s="37" t="s">
        <v>68</v>
      </c>
      <c r="X319" s="545">
        <f>IFERROR(SUM(X315:X317),"0")</f>
        <v>150</v>
      </c>
      <c r="Y319" s="545">
        <f>IFERROR(SUM(Y315:Y317),"0")</f>
        <v>156</v>
      </c>
      <c r="Z319" s="37"/>
      <c r="AA319" s="546"/>
      <c r="AB319" s="546"/>
      <c r="AC319" s="546"/>
    </row>
    <row r="320" spans="1:68" ht="14.25" hidden="1" customHeight="1" x14ac:dyDescent="0.25">
      <c r="A320" s="559" t="s">
        <v>95</v>
      </c>
      <c r="B320" s="554"/>
      <c r="C320" s="554"/>
      <c r="D320" s="554"/>
      <c r="E320" s="554"/>
      <c r="F320" s="554"/>
      <c r="G320" s="554"/>
      <c r="H320" s="554"/>
      <c r="I320" s="554"/>
      <c r="J320" s="554"/>
      <c r="K320" s="554"/>
      <c r="L320" s="554"/>
      <c r="M320" s="554"/>
      <c r="N320" s="554"/>
      <c r="O320" s="554"/>
      <c r="P320" s="554"/>
      <c r="Q320" s="554"/>
      <c r="R320" s="554"/>
      <c r="S320" s="554"/>
      <c r="T320" s="554"/>
      <c r="U320" s="554"/>
      <c r="V320" s="554"/>
      <c r="W320" s="554"/>
      <c r="X320" s="554"/>
      <c r="Y320" s="554"/>
      <c r="Z320" s="554"/>
      <c r="AA320" s="539"/>
      <c r="AB320" s="539"/>
      <c r="AC320" s="539"/>
    </row>
    <row r="321" spans="1:68" ht="27" hidden="1" customHeight="1" x14ac:dyDescent="0.25">
      <c r="A321" s="54" t="s">
        <v>510</v>
      </c>
      <c r="B321" s="54" t="s">
        <v>511</v>
      </c>
      <c r="C321" s="31">
        <v>4301030235</v>
      </c>
      <c r="D321" s="557">
        <v>4607091388381</v>
      </c>
      <c r="E321" s="558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1" t="s">
        <v>512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513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514</v>
      </c>
      <c r="B322" s="54" t="s">
        <v>515</v>
      </c>
      <c r="C322" s="31">
        <v>4301030232</v>
      </c>
      <c r="D322" s="557">
        <v>4607091388374</v>
      </c>
      <c r="E322" s="558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561" t="s">
        <v>516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517</v>
      </c>
      <c r="B323" s="54" t="s">
        <v>518</v>
      </c>
      <c r="C323" s="31">
        <v>4301032015</v>
      </c>
      <c r="D323" s="557">
        <v>4607091383102</v>
      </c>
      <c r="E323" s="558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8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519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520</v>
      </c>
      <c r="B324" s="54" t="s">
        <v>521</v>
      </c>
      <c r="C324" s="31">
        <v>4301030233</v>
      </c>
      <c r="D324" s="557">
        <v>4607091388404</v>
      </c>
      <c r="E324" s="558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75</v>
      </c>
      <c r="L324" s="32"/>
      <c r="M324" s="33" t="s">
        <v>98</v>
      </c>
      <c r="N324" s="33"/>
      <c r="O324" s="32">
        <v>180</v>
      </c>
      <c r="P324" s="7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48"/>
      <c r="R324" s="548"/>
      <c r="S324" s="548"/>
      <c r="T324" s="549"/>
      <c r="U324" s="34"/>
      <c r="V324" s="34"/>
      <c r="W324" s="35" t="s">
        <v>68</v>
      </c>
      <c r="X324" s="543">
        <v>0</v>
      </c>
      <c r="Y324" s="544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513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53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55"/>
      <c r="P325" s="569" t="s">
        <v>70</v>
      </c>
      <c r="Q325" s="570"/>
      <c r="R325" s="570"/>
      <c r="S325" s="570"/>
      <c r="T325" s="570"/>
      <c r="U325" s="570"/>
      <c r="V325" s="571"/>
      <c r="W325" s="37" t="s">
        <v>71</v>
      </c>
      <c r="X325" s="545">
        <f>IFERROR(X321/H321,"0")+IFERROR(X322/H322,"0")+IFERROR(X323/H323,"0")+IFERROR(X324/H324,"0")</f>
        <v>0</v>
      </c>
      <c r="Y325" s="545">
        <f>IFERROR(Y321/H321,"0")+IFERROR(Y322/H322,"0")+IFERROR(Y323/H323,"0")+IFERROR(Y324/H324,"0")</f>
        <v>0</v>
      </c>
      <c r="Z325" s="545">
        <f>IFERROR(IF(Z321="",0,Z321),"0")+IFERROR(IF(Z322="",0,Z322),"0")+IFERROR(IF(Z323="",0,Z323),"0")+IFERROR(IF(Z324="",0,Z324),"0")</f>
        <v>0</v>
      </c>
      <c r="AA325" s="546"/>
      <c r="AB325" s="546"/>
      <c r="AC325" s="546"/>
    </row>
    <row r="326" spans="1:68" hidden="1" x14ac:dyDescent="0.2">
      <c r="A326" s="554"/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5"/>
      <c r="P326" s="569" t="s">
        <v>70</v>
      </c>
      <c r="Q326" s="570"/>
      <c r="R326" s="570"/>
      <c r="S326" s="570"/>
      <c r="T326" s="570"/>
      <c r="U326" s="570"/>
      <c r="V326" s="571"/>
      <c r="W326" s="37" t="s">
        <v>68</v>
      </c>
      <c r="X326" s="545">
        <f>IFERROR(SUM(X321:X324),"0")</f>
        <v>0</v>
      </c>
      <c r="Y326" s="545">
        <f>IFERROR(SUM(Y321:Y324),"0")</f>
        <v>0</v>
      </c>
      <c r="Z326" s="37"/>
      <c r="AA326" s="546"/>
      <c r="AB326" s="546"/>
      <c r="AC326" s="546"/>
    </row>
    <row r="327" spans="1:68" ht="14.25" hidden="1" customHeight="1" x14ac:dyDescent="0.25">
      <c r="A327" s="559" t="s">
        <v>522</v>
      </c>
      <c r="B327" s="554"/>
      <c r="C327" s="554"/>
      <c r="D327" s="554"/>
      <c r="E327" s="554"/>
      <c r="F327" s="554"/>
      <c r="G327" s="554"/>
      <c r="H327" s="554"/>
      <c r="I327" s="554"/>
      <c r="J327" s="554"/>
      <c r="K327" s="554"/>
      <c r="L327" s="554"/>
      <c r="M327" s="554"/>
      <c r="N327" s="554"/>
      <c r="O327" s="554"/>
      <c r="P327" s="554"/>
      <c r="Q327" s="554"/>
      <c r="R327" s="554"/>
      <c r="S327" s="554"/>
      <c r="T327" s="554"/>
      <c r="U327" s="554"/>
      <c r="V327" s="554"/>
      <c r="W327" s="554"/>
      <c r="X327" s="554"/>
      <c r="Y327" s="554"/>
      <c r="Z327" s="554"/>
      <c r="AA327" s="539"/>
      <c r="AB327" s="539"/>
      <c r="AC327" s="539"/>
    </row>
    <row r="328" spans="1:68" ht="16.5" hidden="1" customHeight="1" x14ac:dyDescent="0.25">
      <c r="A328" s="54" t="s">
        <v>523</v>
      </c>
      <c r="B328" s="54" t="s">
        <v>524</v>
      </c>
      <c r="C328" s="31">
        <v>4301180007</v>
      </c>
      <c r="D328" s="557">
        <v>4680115881808</v>
      </c>
      <c r="E328" s="55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525</v>
      </c>
      <c r="N328" s="33"/>
      <c r="O328" s="32">
        <v>730</v>
      </c>
      <c r="P328" s="6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527</v>
      </c>
      <c r="B329" s="54" t="s">
        <v>528</v>
      </c>
      <c r="C329" s="31">
        <v>4301180006</v>
      </c>
      <c r="D329" s="557">
        <v>4680115881822</v>
      </c>
      <c r="E329" s="558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525</v>
      </c>
      <c r="N329" s="33"/>
      <c r="O329" s="32">
        <v>730</v>
      </c>
      <c r="P329" s="61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529</v>
      </c>
      <c r="B330" s="54" t="s">
        <v>530</v>
      </c>
      <c r="C330" s="31">
        <v>4301180001</v>
      </c>
      <c r="D330" s="557">
        <v>4680115880016</v>
      </c>
      <c r="E330" s="558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75</v>
      </c>
      <c r="L330" s="32"/>
      <c r="M330" s="33" t="s">
        <v>525</v>
      </c>
      <c r="N330" s="33"/>
      <c r="O330" s="32">
        <v>730</v>
      </c>
      <c r="P330" s="7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48"/>
      <c r="R330" s="548"/>
      <c r="S330" s="548"/>
      <c r="T330" s="549"/>
      <c r="U330" s="34"/>
      <c r="V330" s="34"/>
      <c r="W330" s="35" t="s">
        <v>68</v>
      </c>
      <c r="X330" s="543">
        <v>0</v>
      </c>
      <c r="Y330" s="544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526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53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55"/>
      <c r="P331" s="569" t="s">
        <v>70</v>
      </c>
      <c r="Q331" s="570"/>
      <c r="R331" s="570"/>
      <c r="S331" s="570"/>
      <c r="T331" s="570"/>
      <c r="U331" s="570"/>
      <c r="V331" s="571"/>
      <c r="W331" s="37" t="s">
        <v>71</v>
      </c>
      <c r="X331" s="545">
        <f>IFERROR(X328/H328,"0")+IFERROR(X329/H329,"0")+IFERROR(X330/H330,"0")</f>
        <v>0</v>
      </c>
      <c r="Y331" s="545">
        <f>IFERROR(Y328/H328,"0")+IFERROR(Y329/H329,"0")+IFERROR(Y330/H330,"0")</f>
        <v>0</v>
      </c>
      <c r="Z331" s="545">
        <f>IFERROR(IF(Z328="",0,Z328),"0")+IFERROR(IF(Z329="",0,Z329),"0")+IFERROR(IF(Z330="",0,Z330),"0")</f>
        <v>0</v>
      </c>
      <c r="AA331" s="546"/>
      <c r="AB331" s="546"/>
      <c r="AC331" s="546"/>
    </row>
    <row r="332" spans="1:68" hidden="1" x14ac:dyDescent="0.2">
      <c r="A332" s="554"/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5"/>
      <c r="P332" s="569" t="s">
        <v>70</v>
      </c>
      <c r="Q332" s="570"/>
      <c r="R332" s="570"/>
      <c r="S332" s="570"/>
      <c r="T332" s="570"/>
      <c r="U332" s="570"/>
      <c r="V332" s="571"/>
      <c r="W332" s="37" t="s">
        <v>68</v>
      </c>
      <c r="X332" s="545">
        <f>IFERROR(SUM(X328:X330),"0")</f>
        <v>0</v>
      </c>
      <c r="Y332" s="545">
        <f>IFERROR(SUM(Y328:Y330),"0")</f>
        <v>0</v>
      </c>
      <c r="Z332" s="37"/>
      <c r="AA332" s="546"/>
      <c r="AB332" s="546"/>
      <c r="AC332" s="546"/>
    </row>
    <row r="333" spans="1:68" ht="16.5" hidden="1" customHeight="1" x14ac:dyDescent="0.25">
      <c r="A333" s="593" t="s">
        <v>531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38"/>
      <c r="AB333" s="538"/>
      <c r="AC333" s="538"/>
    </row>
    <row r="334" spans="1:68" ht="14.25" hidden="1" customHeight="1" x14ac:dyDescent="0.25">
      <c r="A334" s="559" t="s">
        <v>72</v>
      </c>
      <c r="B334" s="554"/>
      <c r="C334" s="554"/>
      <c r="D334" s="554"/>
      <c r="E334" s="554"/>
      <c r="F334" s="554"/>
      <c r="G334" s="554"/>
      <c r="H334" s="554"/>
      <c r="I334" s="554"/>
      <c r="J334" s="554"/>
      <c r="K334" s="554"/>
      <c r="L334" s="554"/>
      <c r="M334" s="554"/>
      <c r="N334" s="554"/>
      <c r="O334" s="554"/>
      <c r="P334" s="554"/>
      <c r="Q334" s="554"/>
      <c r="R334" s="554"/>
      <c r="S334" s="554"/>
      <c r="T334" s="554"/>
      <c r="U334" s="554"/>
      <c r="V334" s="554"/>
      <c r="W334" s="554"/>
      <c r="X334" s="554"/>
      <c r="Y334" s="554"/>
      <c r="Z334" s="554"/>
      <c r="AA334" s="539"/>
      <c r="AB334" s="539"/>
      <c r="AC334" s="539"/>
    </row>
    <row r="335" spans="1:68" ht="27" hidden="1" customHeight="1" x14ac:dyDescent="0.25">
      <c r="A335" s="54" t="s">
        <v>532</v>
      </c>
      <c r="B335" s="54" t="s">
        <v>533</v>
      </c>
      <c r="C335" s="31">
        <v>4301051489</v>
      </c>
      <c r="D335" s="557">
        <v>4607091387919</v>
      </c>
      <c r="E335" s="558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106</v>
      </c>
      <c r="L335" s="32"/>
      <c r="M335" s="33" t="s">
        <v>76</v>
      </c>
      <c r="N335" s="33"/>
      <c r="O335" s="32">
        <v>45</v>
      </c>
      <c r="P335" s="77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535</v>
      </c>
      <c r="B336" s="54" t="s">
        <v>536</v>
      </c>
      <c r="C336" s="31">
        <v>4301051461</v>
      </c>
      <c r="D336" s="557">
        <v>4680115883604</v>
      </c>
      <c r="E336" s="558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75</v>
      </c>
      <c r="L336" s="32"/>
      <c r="M336" s="33" t="s">
        <v>81</v>
      </c>
      <c r="N336" s="33"/>
      <c r="O336" s="32">
        <v>45</v>
      </c>
      <c r="P336" s="86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4301051864</v>
      </c>
      <c r="D337" s="557">
        <v>4680115883567</v>
      </c>
      <c r="E337" s="558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40</v>
      </c>
      <c r="P337" s="6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48"/>
      <c r="R337" s="548"/>
      <c r="S337" s="548"/>
      <c r="T337" s="549"/>
      <c r="U337" s="34"/>
      <c r="V337" s="34"/>
      <c r="W337" s="35" t="s">
        <v>68</v>
      </c>
      <c r="X337" s="543">
        <v>0</v>
      </c>
      <c r="Y337" s="54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540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53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55"/>
      <c r="P338" s="569" t="s">
        <v>70</v>
      </c>
      <c r="Q338" s="570"/>
      <c r="R338" s="570"/>
      <c r="S338" s="570"/>
      <c r="T338" s="570"/>
      <c r="U338" s="570"/>
      <c r="V338" s="571"/>
      <c r="W338" s="37" t="s">
        <v>71</v>
      </c>
      <c r="X338" s="545">
        <f>IFERROR(X335/H335,"0")+IFERROR(X336/H336,"0")+IFERROR(X337/H337,"0")</f>
        <v>0</v>
      </c>
      <c r="Y338" s="545">
        <f>IFERROR(Y335/H335,"0")+IFERROR(Y336/H336,"0")+IFERROR(Y337/H337,"0")</f>
        <v>0</v>
      </c>
      <c r="Z338" s="545">
        <f>IFERROR(IF(Z335="",0,Z335),"0")+IFERROR(IF(Z336="",0,Z336),"0")+IFERROR(IF(Z337="",0,Z337),"0")</f>
        <v>0</v>
      </c>
      <c r="AA338" s="546"/>
      <c r="AB338" s="546"/>
      <c r="AC338" s="546"/>
    </row>
    <row r="339" spans="1:68" hidden="1" x14ac:dyDescent="0.2">
      <c r="A339" s="554"/>
      <c r="B339" s="554"/>
      <c r="C339" s="554"/>
      <c r="D339" s="554"/>
      <c r="E339" s="554"/>
      <c r="F339" s="554"/>
      <c r="G339" s="554"/>
      <c r="H339" s="554"/>
      <c r="I339" s="554"/>
      <c r="J339" s="554"/>
      <c r="K339" s="554"/>
      <c r="L339" s="554"/>
      <c r="M339" s="554"/>
      <c r="N339" s="554"/>
      <c r="O339" s="555"/>
      <c r="P339" s="569" t="s">
        <v>70</v>
      </c>
      <c r="Q339" s="570"/>
      <c r="R339" s="570"/>
      <c r="S339" s="570"/>
      <c r="T339" s="570"/>
      <c r="U339" s="570"/>
      <c r="V339" s="571"/>
      <c r="W339" s="37" t="s">
        <v>68</v>
      </c>
      <c r="X339" s="545">
        <f>IFERROR(SUM(X335:X337),"0")</f>
        <v>0</v>
      </c>
      <c r="Y339" s="545">
        <f>IFERROR(SUM(Y335:Y337),"0")</f>
        <v>0</v>
      </c>
      <c r="Z339" s="37"/>
      <c r="AA339" s="546"/>
      <c r="AB339" s="546"/>
      <c r="AC339" s="546"/>
    </row>
    <row r="340" spans="1:68" ht="27.75" hidden="1" customHeight="1" x14ac:dyDescent="0.2">
      <c r="A340" s="624" t="s">
        <v>541</v>
      </c>
      <c r="B340" s="625"/>
      <c r="C340" s="625"/>
      <c r="D340" s="625"/>
      <c r="E340" s="625"/>
      <c r="F340" s="625"/>
      <c r="G340" s="625"/>
      <c r="H340" s="625"/>
      <c r="I340" s="625"/>
      <c r="J340" s="625"/>
      <c r="K340" s="625"/>
      <c r="L340" s="625"/>
      <c r="M340" s="625"/>
      <c r="N340" s="625"/>
      <c r="O340" s="625"/>
      <c r="P340" s="625"/>
      <c r="Q340" s="625"/>
      <c r="R340" s="625"/>
      <c r="S340" s="625"/>
      <c r="T340" s="625"/>
      <c r="U340" s="625"/>
      <c r="V340" s="625"/>
      <c r="W340" s="625"/>
      <c r="X340" s="625"/>
      <c r="Y340" s="625"/>
      <c r="Z340" s="625"/>
      <c r="AA340" s="48"/>
      <c r="AB340" s="48"/>
      <c r="AC340" s="48"/>
    </row>
    <row r="341" spans="1:68" ht="16.5" hidden="1" customHeight="1" x14ac:dyDescent="0.25">
      <c r="A341" s="593" t="s">
        <v>542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38"/>
      <c r="AB341" s="538"/>
      <c r="AC341" s="538"/>
    </row>
    <row r="342" spans="1:68" ht="14.25" hidden="1" customHeight="1" x14ac:dyDescent="0.25">
      <c r="A342" s="559" t="s">
        <v>103</v>
      </c>
      <c r="B342" s="554"/>
      <c r="C342" s="554"/>
      <c r="D342" s="554"/>
      <c r="E342" s="554"/>
      <c r="F342" s="554"/>
      <c r="G342" s="554"/>
      <c r="H342" s="554"/>
      <c r="I342" s="554"/>
      <c r="J342" s="554"/>
      <c r="K342" s="554"/>
      <c r="L342" s="554"/>
      <c r="M342" s="554"/>
      <c r="N342" s="554"/>
      <c r="O342" s="554"/>
      <c r="P342" s="554"/>
      <c r="Q342" s="554"/>
      <c r="R342" s="554"/>
      <c r="S342" s="554"/>
      <c r="T342" s="554"/>
      <c r="U342" s="554"/>
      <c r="V342" s="554"/>
      <c r="W342" s="554"/>
      <c r="X342" s="554"/>
      <c r="Y342" s="554"/>
      <c r="Z342" s="554"/>
      <c r="AA342" s="539"/>
      <c r="AB342" s="539"/>
      <c r="AC342" s="539"/>
    </row>
    <row r="343" spans="1:68" ht="37.5" hidden="1" customHeight="1" x14ac:dyDescent="0.25">
      <c r="A343" s="54" t="s">
        <v>543</v>
      </c>
      <c r="B343" s="54" t="s">
        <v>544</v>
      </c>
      <c r="C343" s="31">
        <v>4301011869</v>
      </c>
      <c r="D343" s="557">
        <v>4680115884847</v>
      </c>
      <c r="E343" s="55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0</v>
      </c>
      <c r="Y343" s="544">
        <f t="shared" ref="Y343:Y349" si="43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ref="BM343:BM349" si="44">IFERROR(X343*I343/H343,"0")</f>
        <v>0</v>
      </c>
      <c r="BN343" s="64">
        <f t="shared" ref="BN343:BN349" si="45">IFERROR(Y343*I343/H343,"0")</f>
        <v>0</v>
      </c>
      <c r="BO343" s="64">
        <f t="shared" ref="BO343:BO349" si="46">IFERROR(1/J343*(X343/H343),"0")</f>
        <v>0</v>
      </c>
      <c r="BP343" s="64">
        <f t="shared" ref="BP343:BP349" si="47">IFERROR(1/J343*(Y343/H343),"0")</f>
        <v>0</v>
      </c>
    </row>
    <row r="344" spans="1:68" ht="27" hidden="1" customHeight="1" x14ac:dyDescent="0.25">
      <c r="A344" s="54" t="s">
        <v>546</v>
      </c>
      <c r="B344" s="54" t="s">
        <v>547</v>
      </c>
      <c r="C344" s="31">
        <v>4301011870</v>
      </c>
      <c r="D344" s="557">
        <v>4680115884854</v>
      </c>
      <c r="E344" s="55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106</v>
      </c>
      <c r="L344" s="32"/>
      <c r="M344" s="33" t="s">
        <v>67</v>
      </c>
      <c r="N344" s="33"/>
      <c r="O344" s="32">
        <v>60</v>
      </c>
      <c r="P344" s="8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0</v>
      </c>
      <c r="Y344" s="544">
        <f t="shared" si="43"/>
        <v>0</v>
      </c>
      <c r="Z344" s="36" t="str">
        <f>IFERROR(IF(Y344=0,"",ROUNDUP(Y344/H344,0)*0.02175),"")</f>
        <v/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44"/>
        <v>0</v>
      </c>
      <c r="BN344" s="64">
        <f t="shared" si="45"/>
        <v>0</v>
      </c>
      <c r="BO344" s="64">
        <f t="shared" si="46"/>
        <v>0</v>
      </c>
      <c r="BP344" s="64">
        <f t="shared" si="47"/>
        <v>0</v>
      </c>
    </row>
    <row r="345" spans="1:68" ht="27" hidden="1" customHeight="1" x14ac:dyDescent="0.25">
      <c r="A345" s="54" t="s">
        <v>549</v>
      </c>
      <c r="B345" s="54" t="s">
        <v>550</v>
      </c>
      <c r="C345" s="31">
        <v>4301011832</v>
      </c>
      <c r="D345" s="557">
        <v>4607091383997</v>
      </c>
      <c r="E345" s="558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106</v>
      </c>
      <c r="L345" s="32"/>
      <c r="M345" s="33" t="s">
        <v>76</v>
      </c>
      <c r="N345" s="33"/>
      <c r="O345" s="32">
        <v>60</v>
      </c>
      <c r="P345" s="7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0</v>
      </c>
      <c r="Y345" s="544">
        <f t="shared" si="43"/>
        <v>0</v>
      </c>
      <c r="Z345" s="36" t="str">
        <f>IFERROR(IF(Y345=0,"",ROUNDUP(Y345/H345,0)*0.02175),"")</f>
        <v/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44"/>
        <v>0</v>
      </c>
      <c r="BN345" s="64">
        <f t="shared" si="45"/>
        <v>0</v>
      </c>
      <c r="BO345" s="64">
        <f t="shared" si="46"/>
        <v>0</v>
      </c>
      <c r="BP345" s="64">
        <f t="shared" si="47"/>
        <v>0</v>
      </c>
    </row>
    <row r="346" spans="1:68" ht="37.5" hidden="1" customHeight="1" x14ac:dyDescent="0.25">
      <c r="A346" s="54" t="s">
        <v>552</v>
      </c>
      <c r="B346" s="54" t="s">
        <v>553</v>
      </c>
      <c r="C346" s="31">
        <v>4301011867</v>
      </c>
      <c r="D346" s="557">
        <v>4680115884830</v>
      </c>
      <c r="E346" s="558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106</v>
      </c>
      <c r="L346" s="32"/>
      <c r="M346" s="33" t="s">
        <v>67</v>
      </c>
      <c r="N346" s="33"/>
      <c r="O346" s="32">
        <v>60</v>
      </c>
      <c r="P346" s="8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0</v>
      </c>
      <c r="Y346" s="544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4301011433</v>
      </c>
      <c r="D347" s="557">
        <v>4680115882638</v>
      </c>
      <c r="E347" s="558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2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557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hidden="1" customHeight="1" x14ac:dyDescent="0.25">
      <c r="A348" s="54" t="s">
        <v>558</v>
      </c>
      <c r="B348" s="54" t="s">
        <v>559</v>
      </c>
      <c r="C348" s="31">
        <v>4301011952</v>
      </c>
      <c r="D348" s="557">
        <v>4680115884922</v>
      </c>
      <c r="E348" s="558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8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0</v>
      </c>
      <c r="Y348" s="544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hidden="1" customHeight="1" x14ac:dyDescent="0.25">
      <c r="A349" s="54" t="s">
        <v>560</v>
      </c>
      <c r="B349" s="54" t="s">
        <v>561</v>
      </c>
      <c r="C349" s="31">
        <v>4301011868</v>
      </c>
      <c r="D349" s="557">
        <v>4680115884861</v>
      </c>
      <c r="E349" s="558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111</v>
      </c>
      <c r="L349" s="32"/>
      <c r="M349" s="33" t="s">
        <v>67</v>
      </c>
      <c r="N349" s="33"/>
      <c r="O349" s="32">
        <v>60</v>
      </c>
      <c r="P349" s="83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48"/>
      <c r="R349" s="548"/>
      <c r="S349" s="548"/>
      <c r="T349" s="549"/>
      <c r="U349" s="34"/>
      <c r="V349" s="34"/>
      <c r="W349" s="35" t="s">
        <v>68</v>
      </c>
      <c r="X349" s="543">
        <v>0</v>
      </c>
      <c r="Y349" s="544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hidden="1" x14ac:dyDescent="0.2">
      <c r="A350" s="553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55"/>
      <c r="P350" s="569" t="s">
        <v>70</v>
      </c>
      <c r="Q350" s="570"/>
      <c r="R350" s="570"/>
      <c r="S350" s="570"/>
      <c r="T350" s="570"/>
      <c r="U350" s="570"/>
      <c r="V350" s="571"/>
      <c r="W350" s="37" t="s">
        <v>71</v>
      </c>
      <c r="X350" s="545">
        <f>IFERROR(X343/H343,"0")+IFERROR(X344/H344,"0")+IFERROR(X345/H345,"0")+IFERROR(X346/H346,"0")+IFERROR(X347/H347,"0")+IFERROR(X348/H348,"0")+IFERROR(X349/H349,"0")</f>
        <v>0</v>
      </c>
      <c r="Y350" s="545">
        <f>IFERROR(Y343/H343,"0")+IFERROR(Y344/H344,"0")+IFERROR(Y345/H345,"0")+IFERROR(Y346/H346,"0")+IFERROR(Y347/H347,"0")+IFERROR(Y348/H348,"0")+IFERROR(Y349/H349,"0")</f>
        <v>0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0</v>
      </c>
      <c r="AA350" s="546"/>
      <c r="AB350" s="546"/>
      <c r="AC350" s="546"/>
    </row>
    <row r="351" spans="1:68" hidden="1" x14ac:dyDescent="0.2">
      <c r="A351" s="554"/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5"/>
      <c r="P351" s="569" t="s">
        <v>70</v>
      </c>
      <c r="Q351" s="570"/>
      <c r="R351" s="570"/>
      <c r="S351" s="570"/>
      <c r="T351" s="570"/>
      <c r="U351" s="570"/>
      <c r="V351" s="571"/>
      <c r="W351" s="37" t="s">
        <v>68</v>
      </c>
      <c r="X351" s="545">
        <f>IFERROR(SUM(X343:X349),"0")</f>
        <v>0</v>
      </c>
      <c r="Y351" s="545">
        <f>IFERROR(SUM(Y343:Y349),"0")</f>
        <v>0</v>
      </c>
      <c r="Z351" s="37"/>
      <c r="AA351" s="546"/>
      <c r="AB351" s="546"/>
      <c r="AC351" s="546"/>
    </row>
    <row r="352" spans="1:68" ht="14.25" hidden="1" customHeight="1" x14ac:dyDescent="0.25">
      <c r="A352" s="559" t="s">
        <v>135</v>
      </c>
      <c r="B352" s="554"/>
      <c r="C352" s="554"/>
      <c r="D352" s="554"/>
      <c r="E352" s="554"/>
      <c r="F352" s="554"/>
      <c r="G352" s="554"/>
      <c r="H352" s="554"/>
      <c r="I352" s="554"/>
      <c r="J352" s="554"/>
      <c r="K352" s="554"/>
      <c r="L352" s="554"/>
      <c r="M352" s="554"/>
      <c r="N352" s="554"/>
      <c r="O352" s="554"/>
      <c r="P352" s="554"/>
      <c r="Q352" s="554"/>
      <c r="R352" s="554"/>
      <c r="S352" s="554"/>
      <c r="T352" s="554"/>
      <c r="U352" s="554"/>
      <c r="V352" s="554"/>
      <c r="W352" s="554"/>
      <c r="X352" s="554"/>
      <c r="Y352" s="554"/>
      <c r="Z352" s="554"/>
      <c r="AA352" s="539"/>
      <c r="AB352" s="539"/>
      <c r="AC352" s="539"/>
    </row>
    <row r="353" spans="1:68" ht="27" hidden="1" customHeight="1" x14ac:dyDescent="0.25">
      <c r="A353" s="54" t="s">
        <v>562</v>
      </c>
      <c r="B353" s="54" t="s">
        <v>563</v>
      </c>
      <c r="C353" s="31">
        <v>4301020178</v>
      </c>
      <c r="D353" s="557">
        <v>4607091383980</v>
      </c>
      <c r="E353" s="558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106</v>
      </c>
      <c r="L353" s="32"/>
      <c r="M353" s="33" t="s">
        <v>107</v>
      </c>
      <c r="N353" s="33"/>
      <c r="O353" s="32">
        <v>50</v>
      </c>
      <c r="P353" s="67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0</v>
      </c>
      <c r="Y353" s="544">
        <f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03" t="s">
        <v>564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16.5" hidden="1" customHeight="1" x14ac:dyDescent="0.25">
      <c r="A354" s="54" t="s">
        <v>565</v>
      </c>
      <c r="B354" s="54" t="s">
        <v>566</v>
      </c>
      <c r="C354" s="31">
        <v>4301020179</v>
      </c>
      <c r="D354" s="557">
        <v>4607091384178</v>
      </c>
      <c r="E354" s="558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48"/>
      <c r="R354" s="548"/>
      <c r="S354" s="548"/>
      <c r="T354" s="549"/>
      <c r="U354" s="34"/>
      <c r="V354" s="34"/>
      <c r="W354" s="35" t="s">
        <v>68</v>
      </c>
      <c r="X354" s="543">
        <v>0</v>
      </c>
      <c r="Y354" s="54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564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553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55"/>
      <c r="P355" s="569" t="s">
        <v>70</v>
      </c>
      <c r="Q355" s="570"/>
      <c r="R355" s="570"/>
      <c r="S355" s="570"/>
      <c r="T355" s="570"/>
      <c r="U355" s="570"/>
      <c r="V355" s="571"/>
      <c r="W355" s="37" t="s">
        <v>71</v>
      </c>
      <c r="X355" s="545">
        <f>IFERROR(X353/H353,"0")+IFERROR(X354/H354,"0")</f>
        <v>0</v>
      </c>
      <c r="Y355" s="545">
        <f>IFERROR(Y353/H353,"0")+IFERROR(Y354/H354,"0")</f>
        <v>0</v>
      </c>
      <c r="Z355" s="545">
        <f>IFERROR(IF(Z353="",0,Z353),"0")+IFERROR(IF(Z354="",0,Z354),"0")</f>
        <v>0</v>
      </c>
      <c r="AA355" s="546"/>
      <c r="AB355" s="546"/>
      <c r="AC355" s="546"/>
    </row>
    <row r="356" spans="1:68" hidden="1" x14ac:dyDescent="0.2">
      <c r="A356" s="554"/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5"/>
      <c r="P356" s="569" t="s">
        <v>70</v>
      </c>
      <c r="Q356" s="570"/>
      <c r="R356" s="570"/>
      <c r="S356" s="570"/>
      <c r="T356" s="570"/>
      <c r="U356" s="570"/>
      <c r="V356" s="571"/>
      <c r="W356" s="37" t="s">
        <v>68</v>
      </c>
      <c r="X356" s="545">
        <f>IFERROR(SUM(X353:X354),"0")</f>
        <v>0</v>
      </c>
      <c r="Y356" s="545">
        <f>IFERROR(SUM(Y353:Y354),"0")</f>
        <v>0</v>
      </c>
      <c r="Z356" s="37"/>
      <c r="AA356" s="546"/>
      <c r="AB356" s="546"/>
      <c r="AC356" s="546"/>
    </row>
    <row r="357" spans="1:68" ht="14.25" hidden="1" customHeight="1" x14ac:dyDescent="0.25">
      <c r="A357" s="559" t="s">
        <v>72</v>
      </c>
      <c r="B357" s="554"/>
      <c r="C357" s="554"/>
      <c r="D357" s="554"/>
      <c r="E357" s="554"/>
      <c r="F357" s="554"/>
      <c r="G357" s="554"/>
      <c r="H357" s="554"/>
      <c r="I357" s="554"/>
      <c r="J357" s="554"/>
      <c r="K357" s="554"/>
      <c r="L357" s="554"/>
      <c r="M357" s="554"/>
      <c r="N357" s="554"/>
      <c r="O357" s="554"/>
      <c r="P357" s="554"/>
      <c r="Q357" s="554"/>
      <c r="R357" s="554"/>
      <c r="S357" s="554"/>
      <c r="T357" s="554"/>
      <c r="U357" s="554"/>
      <c r="V357" s="554"/>
      <c r="W357" s="554"/>
      <c r="X357" s="554"/>
      <c r="Y357" s="554"/>
      <c r="Z357" s="554"/>
      <c r="AA357" s="539"/>
      <c r="AB357" s="539"/>
      <c r="AC357" s="539"/>
    </row>
    <row r="358" spans="1:68" ht="27" hidden="1" customHeight="1" x14ac:dyDescent="0.25">
      <c r="A358" s="54" t="s">
        <v>567</v>
      </c>
      <c r="B358" s="54" t="s">
        <v>568</v>
      </c>
      <c r="C358" s="31">
        <v>4301051903</v>
      </c>
      <c r="D358" s="557">
        <v>4607091383928</v>
      </c>
      <c r="E358" s="558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68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570</v>
      </c>
      <c r="B359" s="54" t="s">
        <v>571</v>
      </c>
      <c r="C359" s="31">
        <v>4301051897</v>
      </c>
      <c r="D359" s="557">
        <v>4607091384260</v>
      </c>
      <c r="E359" s="558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106</v>
      </c>
      <c r="L359" s="32"/>
      <c r="M359" s="33" t="s">
        <v>81</v>
      </c>
      <c r="N359" s="33"/>
      <c r="O359" s="32">
        <v>40</v>
      </c>
      <c r="P359" s="79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48"/>
      <c r="R359" s="548"/>
      <c r="S359" s="548"/>
      <c r="T359" s="549"/>
      <c r="U359" s="34"/>
      <c r="V359" s="34"/>
      <c r="W359" s="35" t="s">
        <v>68</v>
      </c>
      <c r="X359" s="543">
        <v>0</v>
      </c>
      <c r="Y359" s="544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572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53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55"/>
      <c r="P360" s="569" t="s">
        <v>70</v>
      </c>
      <c r="Q360" s="570"/>
      <c r="R360" s="570"/>
      <c r="S360" s="570"/>
      <c r="T360" s="570"/>
      <c r="U360" s="570"/>
      <c r="V360" s="571"/>
      <c r="W360" s="37" t="s">
        <v>71</v>
      </c>
      <c r="X360" s="545">
        <f>IFERROR(X358/H358,"0")+IFERROR(X359/H359,"0")</f>
        <v>0</v>
      </c>
      <c r="Y360" s="545">
        <f>IFERROR(Y358/H358,"0")+IFERROR(Y359/H359,"0")</f>
        <v>0</v>
      </c>
      <c r="Z360" s="545">
        <f>IFERROR(IF(Z358="",0,Z358),"0")+IFERROR(IF(Z359="",0,Z359),"0")</f>
        <v>0</v>
      </c>
      <c r="AA360" s="546"/>
      <c r="AB360" s="546"/>
      <c r="AC360" s="546"/>
    </row>
    <row r="361" spans="1:68" hidden="1" x14ac:dyDescent="0.2">
      <c r="A361" s="554"/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5"/>
      <c r="P361" s="569" t="s">
        <v>70</v>
      </c>
      <c r="Q361" s="570"/>
      <c r="R361" s="570"/>
      <c r="S361" s="570"/>
      <c r="T361" s="570"/>
      <c r="U361" s="570"/>
      <c r="V361" s="571"/>
      <c r="W361" s="37" t="s">
        <v>68</v>
      </c>
      <c r="X361" s="545">
        <f>IFERROR(SUM(X358:X359),"0")</f>
        <v>0</v>
      </c>
      <c r="Y361" s="545">
        <f>IFERROR(SUM(Y358:Y359),"0")</f>
        <v>0</v>
      </c>
      <c r="Z361" s="37"/>
      <c r="AA361" s="546"/>
      <c r="AB361" s="546"/>
      <c r="AC361" s="546"/>
    </row>
    <row r="362" spans="1:68" ht="14.25" hidden="1" customHeight="1" x14ac:dyDescent="0.25">
      <c r="A362" s="559" t="s">
        <v>165</v>
      </c>
      <c r="B362" s="554"/>
      <c r="C362" s="554"/>
      <c r="D362" s="554"/>
      <c r="E362" s="554"/>
      <c r="F362" s="554"/>
      <c r="G362" s="554"/>
      <c r="H362" s="554"/>
      <c r="I362" s="554"/>
      <c r="J362" s="554"/>
      <c r="K362" s="554"/>
      <c r="L362" s="554"/>
      <c r="M362" s="554"/>
      <c r="N362" s="554"/>
      <c r="O362" s="554"/>
      <c r="P362" s="554"/>
      <c r="Q362" s="554"/>
      <c r="R362" s="554"/>
      <c r="S362" s="554"/>
      <c r="T362" s="554"/>
      <c r="U362" s="554"/>
      <c r="V362" s="554"/>
      <c r="W362" s="554"/>
      <c r="X362" s="554"/>
      <c r="Y362" s="554"/>
      <c r="Z362" s="554"/>
      <c r="AA362" s="539"/>
      <c r="AB362" s="539"/>
      <c r="AC362" s="539"/>
    </row>
    <row r="363" spans="1:68" ht="16.5" hidden="1" customHeight="1" x14ac:dyDescent="0.25">
      <c r="A363" s="54" t="s">
        <v>573</v>
      </c>
      <c r="B363" s="54" t="s">
        <v>574</v>
      </c>
      <c r="C363" s="31">
        <v>4301060524</v>
      </c>
      <c r="D363" s="557">
        <v>4607091384673</v>
      </c>
      <c r="E363" s="558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106</v>
      </c>
      <c r="L363" s="32"/>
      <c r="M363" s="33" t="s">
        <v>81</v>
      </c>
      <c r="N363" s="33"/>
      <c r="O363" s="32">
        <v>40</v>
      </c>
      <c r="P363" s="869" t="s">
        <v>575</v>
      </c>
      <c r="Q363" s="548"/>
      <c r="R363" s="548"/>
      <c r="S363" s="548"/>
      <c r="T363" s="549"/>
      <c r="U363" s="34"/>
      <c r="V363" s="34"/>
      <c r="W363" s="35" t="s">
        <v>68</v>
      </c>
      <c r="X363" s="543">
        <v>0</v>
      </c>
      <c r="Y363" s="54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576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53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55"/>
      <c r="P364" s="569" t="s">
        <v>70</v>
      </c>
      <c r="Q364" s="570"/>
      <c r="R364" s="570"/>
      <c r="S364" s="570"/>
      <c r="T364" s="570"/>
      <c r="U364" s="570"/>
      <c r="V364" s="571"/>
      <c r="W364" s="37" t="s">
        <v>71</v>
      </c>
      <c r="X364" s="545">
        <f>IFERROR(X363/H363,"0")</f>
        <v>0</v>
      </c>
      <c r="Y364" s="545">
        <f>IFERROR(Y363/H363,"0")</f>
        <v>0</v>
      </c>
      <c r="Z364" s="545">
        <f>IFERROR(IF(Z363="",0,Z363),"0")</f>
        <v>0</v>
      </c>
      <c r="AA364" s="546"/>
      <c r="AB364" s="546"/>
      <c r="AC364" s="546"/>
    </row>
    <row r="365" spans="1:68" hidden="1" x14ac:dyDescent="0.2">
      <c r="A365" s="554"/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5"/>
      <c r="P365" s="569" t="s">
        <v>70</v>
      </c>
      <c r="Q365" s="570"/>
      <c r="R365" s="570"/>
      <c r="S365" s="570"/>
      <c r="T365" s="570"/>
      <c r="U365" s="570"/>
      <c r="V365" s="571"/>
      <c r="W365" s="37" t="s">
        <v>68</v>
      </c>
      <c r="X365" s="545">
        <f>IFERROR(SUM(X363:X363),"0")</f>
        <v>0</v>
      </c>
      <c r="Y365" s="545">
        <f>IFERROR(SUM(Y363:Y363),"0")</f>
        <v>0</v>
      </c>
      <c r="Z365" s="37"/>
      <c r="AA365" s="546"/>
      <c r="AB365" s="546"/>
      <c r="AC365" s="546"/>
    </row>
    <row r="366" spans="1:68" ht="16.5" hidden="1" customHeight="1" x14ac:dyDescent="0.25">
      <c r="A366" s="593" t="s">
        <v>577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38"/>
      <c r="AB366" s="538"/>
      <c r="AC366" s="538"/>
    </row>
    <row r="367" spans="1:68" ht="14.25" hidden="1" customHeight="1" x14ac:dyDescent="0.25">
      <c r="A367" s="559" t="s">
        <v>103</v>
      </c>
      <c r="B367" s="554"/>
      <c r="C367" s="554"/>
      <c r="D367" s="554"/>
      <c r="E367" s="554"/>
      <c r="F367" s="554"/>
      <c r="G367" s="554"/>
      <c r="H367" s="554"/>
      <c r="I367" s="554"/>
      <c r="J367" s="554"/>
      <c r="K367" s="554"/>
      <c r="L367" s="554"/>
      <c r="M367" s="554"/>
      <c r="N367" s="554"/>
      <c r="O367" s="554"/>
      <c r="P367" s="554"/>
      <c r="Q367" s="554"/>
      <c r="R367" s="554"/>
      <c r="S367" s="554"/>
      <c r="T367" s="554"/>
      <c r="U367" s="554"/>
      <c r="V367" s="554"/>
      <c r="W367" s="554"/>
      <c r="X367" s="554"/>
      <c r="Y367" s="554"/>
      <c r="Z367" s="554"/>
      <c r="AA367" s="539"/>
      <c r="AB367" s="539"/>
      <c r="AC367" s="539"/>
    </row>
    <row r="368" spans="1:68" ht="37.5" hidden="1" customHeight="1" x14ac:dyDescent="0.25">
      <c r="A368" s="54" t="s">
        <v>578</v>
      </c>
      <c r="B368" s="54" t="s">
        <v>579</v>
      </c>
      <c r="C368" s="31">
        <v>4301011873</v>
      </c>
      <c r="D368" s="557">
        <v>4680115881907</v>
      </c>
      <c r="E368" s="558"/>
      <c r="F368" s="542">
        <v>1.8</v>
      </c>
      <c r="G368" s="32">
        <v>6</v>
      </c>
      <c r="H368" s="542">
        <v>10.8</v>
      </c>
      <c r="I368" s="542">
        <v>11.234999999999999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5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581</v>
      </c>
      <c r="B369" s="54" t="s">
        <v>582</v>
      </c>
      <c r="C369" s="31">
        <v>4301011875</v>
      </c>
      <c r="D369" s="557">
        <v>4680115884885</v>
      </c>
      <c r="E369" s="558"/>
      <c r="F369" s="542">
        <v>0.8</v>
      </c>
      <c r="G369" s="32">
        <v>15</v>
      </c>
      <c r="H369" s="542">
        <v>12</v>
      </c>
      <c r="I369" s="542">
        <v>12.435</v>
      </c>
      <c r="J369" s="32">
        <v>64</v>
      </c>
      <c r="K369" s="32" t="s">
        <v>106</v>
      </c>
      <c r="L369" s="32"/>
      <c r="M369" s="33" t="s">
        <v>67</v>
      </c>
      <c r="N369" s="33"/>
      <c r="O369" s="32">
        <v>60</v>
      </c>
      <c r="P369" s="82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4301011871</v>
      </c>
      <c r="D370" s="557">
        <v>4680115884908</v>
      </c>
      <c r="E370" s="558"/>
      <c r="F370" s="542">
        <v>0.4</v>
      </c>
      <c r="G370" s="32">
        <v>10</v>
      </c>
      <c r="H370" s="542">
        <v>4</v>
      </c>
      <c r="I370" s="542">
        <v>4.21</v>
      </c>
      <c r="J370" s="32">
        <v>132</v>
      </c>
      <c r="K370" s="32" t="s">
        <v>111</v>
      </c>
      <c r="L370" s="32"/>
      <c r="M370" s="33" t="s">
        <v>67</v>
      </c>
      <c r="N370" s="33"/>
      <c r="O370" s="32">
        <v>60</v>
      </c>
      <c r="P370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48"/>
      <c r="R370" s="548"/>
      <c r="S370" s="548"/>
      <c r="T370" s="549"/>
      <c r="U370" s="34"/>
      <c r="V370" s="34"/>
      <c r="W370" s="35" t="s">
        <v>68</v>
      </c>
      <c r="X370" s="543">
        <v>0</v>
      </c>
      <c r="Y370" s="544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583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53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55"/>
      <c r="P371" s="569" t="s">
        <v>70</v>
      </c>
      <c r="Q371" s="570"/>
      <c r="R371" s="570"/>
      <c r="S371" s="570"/>
      <c r="T371" s="570"/>
      <c r="U371" s="570"/>
      <c r="V371" s="571"/>
      <c r="W371" s="37" t="s">
        <v>71</v>
      </c>
      <c r="X371" s="545">
        <f>IFERROR(X368/H368,"0")+IFERROR(X369/H369,"0")+IFERROR(X370/H370,"0")</f>
        <v>0</v>
      </c>
      <c r="Y371" s="545">
        <f>IFERROR(Y368/H368,"0")+IFERROR(Y369/H369,"0")+IFERROR(Y370/H370,"0")</f>
        <v>0</v>
      </c>
      <c r="Z371" s="545">
        <f>IFERROR(IF(Z368="",0,Z368),"0")+IFERROR(IF(Z369="",0,Z369),"0")+IFERROR(IF(Z370="",0,Z370),"0")</f>
        <v>0</v>
      </c>
      <c r="AA371" s="546"/>
      <c r="AB371" s="546"/>
      <c r="AC371" s="546"/>
    </row>
    <row r="372" spans="1:68" hidden="1" x14ac:dyDescent="0.2">
      <c r="A372" s="554"/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5"/>
      <c r="P372" s="569" t="s">
        <v>70</v>
      </c>
      <c r="Q372" s="570"/>
      <c r="R372" s="570"/>
      <c r="S372" s="570"/>
      <c r="T372" s="570"/>
      <c r="U372" s="570"/>
      <c r="V372" s="571"/>
      <c r="W372" s="37" t="s">
        <v>68</v>
      </c>
      <c r="X372" s="545">
        <f>IFERROR(SUM(X368:X370),"0")</f>
        <v>0</v>
      </c>
      <c r="Y372" s="545">
        <f>IFERROR(SUM(Y368:Y370),"0")</f>
        <v>0</v>
      </c>
      <c r="Z372" s="37"/>
      <c r="AA372" s="546"/>
      <c r="AB372" s="546"/>
      <c r="AC372" s="546"/>
    </row>
    <row r="373" spans="1:68" ht="14.25" hidden="1" customHeight="1" x14ac:dyDescent="0.25">
      <c r="A373" s="559" t="s">
        <v>63</v>
      </c>
      <c r="B373" s="554"/>
      <c r="C373" s="554"/>
      <c r="D373" s="554"/>
      <c r="E373" s="554"/>
      <c r="F373" s="554"/>
      <c r="G373" s="554"/>
      <c r="H373" s="554"/>
      <c r="I373" s="554"/>
      <c r="J373" s="554"/>
      <c r="K373" s="554"/>
      <c r="L373" s="554"/>
      <c r="M373" s="554"/>
      <c r="N373" s="554"/>
      <c r="O373" s="554"/>
      <c r="P373" s="554"/>
      <c r="Q373" s="554"/>
      <c r="R373" s="554"/>
      <c r="S373" s="554"/>
      <c r="T373" s="554"/>
      <c r="U373" s="554"/>
      <c r="V373" s="554"/>
      <c r="W373" s="554"/>
      <c r="X373" s="554"/>
      <c r="Y373" s="554"/>
      <c r="Z373" s="554"/>
      <c r="AA373" s="539"/>
      <c r="AB373" s="539"/>
      <c r="AC373" s="539"/>
    </row>
    <row r="374" spans="1:68" ht="27" hidden="1" customHeight="1" x14ac:dyDescent="0.25">
      <c r="A374" s="54" t="s">
        <v>586</v>
      </c>
      <c r="B374" s="54" t="s">
        <v>587</v>
      </c>
      <c r="C374" s="31">
        <v>4301031303</v>
      </c>
      <c r="D374" s="557">
        <v>4607091384802</v>
      </c>
      <c r="E374" s="558"/>
      <c r="F374" s="542">
        <v>0.73</v>
      </c>
      <c r="G374" s="32">
        <v>6</v>
      </c>
      <c r="H374" s="542">
        <v>4.38</v>
      </c>
      <c r="I374" s="542">
        <v>4.6500000000000004</v>
      </c>
      <c r="J374" s="32">
        <v>132</v>
      </c>
      <c r="K374" s="32" t="s">
        <v>111</v>
      </c>
      <c r="L374" s="32"/>
      <c r="M374" s="33" t="s">
        <v>67</v>
      </c>
      <c r="N374" s="33"/>
      <c r="O374" s="32">
        <v>35</v>
      </c>
      <c r="P374" s="72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48"/>
      <c r="R374" s="548"/>
      <c r="S374" s="548"/>
      <c r="T374" s="549"/>
      <c r="U374" s="34"/>
      <c r="V374" s="34"/>
      <c r="W374" s="35" t="s">
        <v>68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588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3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55"/>
      <c r="P375" s="569" t="s">
        <v>70</v>
      </c>
      <c r="Q375" s="570"/>
      <c r="R375" s="570"/>
      <c r="S375" s="570"/>
      <c r="T375" s="570"/>
      <c r="U375" s="570"/>
      <c r="V375" s="571"/>
      <c r="W375" s="37" t="s">
        <v>71</v>
      </c>
      <c r="X375" s="545">
        <f>IFERROR(X374/H374,"0")</f>
        <v>0</v>
      </c>
      <c r="Y375" s="545">
        <f>IFERROR(Y374/H374,"0")</f>
        <v>0</v>
      </c>
      <c r="Z375" s="545">
        <f>IFERROR(IF(Z374="",0,Z374),"0")</f>
        <v>0</v>
      </c>
      <c r="AA375" s="546"/>
      <c r="AB375" s="546"/>
      <c r="AC375" s="546"/>
    </row>
    <row r="376" spans="1:68" hidden="1" x14ac:dyDescent="0.2">
      <c r="A376" s="554"/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5"/>
      <c r="P376" s="569" t="s">
        <v>70</v>
      </c>
      <c r="Q376" s="570"/>
      <c r="R376" s="570"/>
      <c r="S376" s="570"/>
      <c r="T376" s="570"/>
      <c r="U376" s="570"/>
      <c r="V376" s="571"/>
      <c r="W376" s="37" t="s">
        <v>68</v>
      </c>
      <c r="X376" s="545">
        <f>IFERROR(SUM(X374:X374),"0")</f>
        <v>0</v>
      </c>
      <c r="Y376" s="545">
        <f>IFERROR(SUM(Y374:Y374),"0")</f>
        <v>0</v>
      </c>
      <c r="Z376" s="37"/>
      <c r="AA376" s="546"/>
      <c r="AB376" s="546"/>
      <c r="AC376" s="546"/>
    </row>
    <row r="377" spans="1:68" ht="14.25" hidden="1" customHeight="1" x14ac:dyDescent="0.25">
      <c r="A377" s="559" t="s">
        <v>72</v>
      </c>
      <c r="B377" s="554"/>
      <c r="C377" s="554"/>
      <c r="D377" s="554"/>
      <c r="E377" s="554"/>
      <c r="F377" s="554"/>
      <c r="G377" s="554"/>
      <c r="H377" s="554"/>
      <c r="I377" s="554"/>
      <c r="J377" s="554"/>
      <c r="K377" s="554"/>
      <c r="L377" s="554"/>
      <c r="M377" s="554"/>
      <c r="N377" s="554"/>
      <c r="O377" s="554"/>
      <c r="P377" s="554"/>
      <c r="Q377" s="554"/>
      <c r="R377" s="554"/>
      <c r="S377" s="554"/>
      <c r="T377" s="554"/>
      <c r="U377" s="554"/>
      <c r="V377" s="554"/>
      <c r="W377" s="554"/>
      <c r="X377" s="554"/>
      <c r="Y377" s="554"/>
      <c r="Z377" s="554"/>
      <c r="AA377" s="539"/>
      <c r="AB377" s="539"/>
      <c r="AC377" s="539"/>
    </row>
    <row r="378" spans="1:68" ht="27" hidden="1" customHeight="1" x14ac:dyDescent="0.25">
      <c r="A378" s="54" t="s">
        <v>589</v>
      </c>
      <c r="B378" s="54" t="s">
        <v>590</v>
      </c>
      <c r="C378" s="31">
        <v>4301051899</v>
      </c>
      <c r="D378" s="557">
        <v>4607091384246</v>
      </c>
      <c r="E378" s="558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106</v>
      </c>
      <c r="L378" s="32"/>
      <c r="M378" s="33" t="s">
        <v>81</v>
      </c>
      <c r="N378" s="33"/>
      <c r="O378" s="32">
        <v>40</v>
      </c>
      <c r="P378" s="68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591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592</v>
      </c>
      <c r="B379" s="54" t="s">
        <v>593</v>
      </c>
      <c r="C379" s="31">
        <v>4301051660</v>
      </c>
      <c r="D379" s="557">
        <v>4607091384253</v>
      </c>
      <c r="E379" s="558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75</v>
      </c>
      <c r="L379" s="32"/>
      <c r="M379" s="33" t="s">
        <v>81</v>
      </c>
      <c r="N379" s="33"/>
      <c r="O379" s="32">
        <v>40</v>
      </c>
      <c r="P379" s="59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48"/>
      <c r="R379" s="548"/>
      <c r="S379" s="548"/>
      <c r="T379" s="549"/>
      <c r="U379" s="34"/>
      <c r="V379" s="34"/>
      <c r="W379" s="35" t="s">
        <v>68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591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53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55"/>
      <c r="P380" s="569" t="s">
        <v>70</v>
      </c>
      <c r="Q380" s="570"/>
      <c r="R380" s="570"/>
      <c r="S380" s="570"/>
      <c r="T380" s="570"/>
      <c r="U380" s="570"/>
      <c r="V380" s="571"/>
      <c r="W380" s="37" t="s">
        <v>71</v>
      </c>
      <c r="X380" s="545">
        <f>IFERROR(X378/H378,"0")+IFERROR(X379/H379,"0")</f>
        <v>0</v>
      </c>
      <c r="Y380" s="545">
        <f>IFERROR(Y378/H378,"0")+IFERROR(Y379/H379,"0")</f>
        <v>0</v>
      </c>
      <c r="Z380" s="545">
        <f>IFERROR(IF(Z378="",0,Z378),"0")+IFERROR(IF(Z379="",0,Z379),"0")</f>
        <v>0</v>
      </c>
      <c r="AA380" s="546"/>
      <c r="AB380" s="546"/>
      <c r="AC380" s="546"/>
    </row>
    <row r="381" spans="1:68" hidden="1" x14ac:dyDescent="0.2">
      <c r="A381" s="554"/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5"/>
      <c r="P381" s="569" t="s">
        <v>70</v>
      </c>
      <c r="Q381" s="570"/>
      <c r="R381" s="570"/>
      <c r="S381" s="570"/>
      <c r="T381" s="570"/>
      <c r="U381" s="570"/>
      <c r="V381" s="571"/>
      <c r="W381" s="37" t="s">
        <v>68</v>
      </c>
      <c r="X381" s="545">
        <f>IFERROR(SUM(X378:X379),"0")</f>
        <v>0</v>
      </c>
      <c r="Y381" s="545">
        <f>IFERROR(SUM(Y378:Y379),"0")</f>
        <v>0</v>
      </c>
      <c r="Z381" s="37"/>
      <c r="AA381" s="546"/>
      <c r="AB381" s="546"/>
      <c r="AC381" s="546"/>
    </row>
    <row r="382" spans="1:68" ht="14.25" hidden="1" customHeight="1" x14ac:dyDescent="0.25">
      <c r="A382" s="559" t="s">
        <v>165</v>
      </c>
      <c r="B382" s="554"/>
      <c r="C382" s="554"/>
      <c r="D382" s="554"/>
      <c r="E382" s="554"/>
      <c r="F382" s="554"/>
      <c r="G382" s="554"/>
      <c r="H382" s="554"/>
      <c r="I382" s="554"/>
      <c r="J382" s="554"/>
      <c r="K382" s="554"/>
      <c r="L382" s="554"/>
      <c r="M382" s="554"/>
      <c r="N382" s="554"/>
      <c r="O382" s="554"/>
      <c r="P382" s="554"/>
      <c r="Q382" s="554"/>
      <c r="R382" s="554"/>
      <c r="S382" s="554"/>
      <c r="T382" s="554"/>
      <c r="U382" s="554"/>
      <c r="V382" s="554"/>
      <c r="W382" s="554"/>
      <c r="X382" s="554"/>
      <c r="Y382" s="554"/>
      <c r="Z382" s="554"/>
      <c r="AA382" s="539"/>
      <c r="AB382" s="539"/>
      <c r="AC382" s="539"/>
    </row>
    <row r="383" spans="1:68" ht="27" hidden="1" customHeight="1" x14ac:dyDescent="0.25">
      <c r="A383" s="54" t="s">
        <v>594</v>
      </c>
      <c r="B383" s="54" t="s">
        <v>595</v>
      </c>
      <c r="C383" s="31">
        <v>4301060441</v>
      </c>
      <c r="D383" s="557">
        <v>4607091389357</v>
      </c>
      <c r="E383" s="558"/>
      <c r="F383" s="542">
        <v>1.5</v>
      </c>
      <c r="G383" s="32">
        <v>6</v>
      </c>
      <c r="H383" s="542">
        <v>9</v>
      </c>
      <c r="I383" s="542">
        <v>9.4350000000000005</v>
      </c>
      <c r="J383" s="32">
        <v>64</v>
      </c>
      <c r="K383" s="32" t="s">
        <v>106</v>
      </c>
      <c r="L383" s="32"/>
      <c r="M383" s="33" t="s">
        <v>81</v>
      </c>
      <c r="N383" s="33"/>
      <c r="O383" s="32">
        <v>40</v>
      </c>
      <c r="P383" s="86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48"/>
      <c r="R383" s="548"/>
      <c r="S383" s="548"/>
      <c r="T383" s="549"/>
      <c r="U383" s="34"/>
      <c r="V383" s="34"/>
      <c r="W383" s="35" t="s">
        <v>68</v>
      </c>
      <c r="X383" s="543">
        <v>0</v>
      </c>
      <c r="Y383" s="544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596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3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55"/>
      <c r="P384" s="569" t="s">
        <v>70</v>
      </c>
      <c r="Q384" s="570"/>
      <c r="R384" s="570"/>
      <c r="S384" s="570"/>
      <c r="T384" s="570"/>
      <c r="U384" s="570"/>
      <c r="V384" s="571"/>
      <c r="W384" s="37" t="s">
        <v>71</v>
      </c>
      <c r="X384" s="545">
        <f>IFERROR(X383/H383,"0")</f>
        <v>0</v>
      </c>
      <c r="Y384" s="545">
        <f>IFERROR(Y383/H383,"0")</f>
        <v>0</v>
      </c>
      <c r="Z384" s="545">
        <f>IFERROR(IF(Z383="",0,Z383),"0")</f>
        <v>0</v>
      </c>
      <c r="AA384" s="546"/>
      <c r="AB384" s="546"/>
      <c r="AC384" s="546"/>
    </row>
    <row r="385" spans="1:68" hidden="1" x14ac:dyDescent="0.2">
      <c r="A385" s="554"/>
      <c r="B385" s="554"/>
      <c r="C385" s="554"/>
      <c r="D385" s="554"/>
      <c r="E385" s="554"/>
      <c r="F385" s="554"/>
      <c r="G385" s="554"/>
      <c r="H385" s="554"/>
      <c r="I385" s="554"/>
      <c r="J385" s="554"/>
      <c r="K385" s="554"/>
      <c r="L385" s="554"/>
      <c r="M385" s="554"/>
      <c r="N385" s="554"/>
      <c r="O385" s="555"/>
      <c r="P385" s="569" t="s">
        <v>70</v>
      </c>
      <c r="Q385" s="570"/>
      <c r="R385" s="570"/>
      <c r="S385" s="570"/>
      <c r="T385" s="570"/>
      <c r="U385" s="570"/>
      <c r="V385" s="571"/>
      <c r="W385" s="37" t="s">
        <v>68</v>
      </c>
      <c r="X385" s="545">
        <f>IFERROR(SUM(X383:X383),"0")</f>
        <v>0</v>
      </c>
      <c r="Y385" s="545">
        <f>IFERROR(SUM(Y383:Y383),"0")</f>
        <v>0</v>
      </c>
      <c r="Z385" s="37"/>
      <c r="AA385" s="546"/>
      <c r="AB385" s="546"/>
      <c r="AC385" s="546"/>
    </row>
    <row r="386" spans="1:68" ht="27.75" hidden="1" customHeight="1" x14ac:dyDescent="0.2">
      <c r="A386" s="624" t="s">
        <v>597</v>
      </c>
      <c r="B386" s="625"/>
      <c r="C386" s="625"/>
      <c r="D386" s="625"/>
      <c r="E386" s="625"/>
      <c r="F386" s="625"/>
      <c r="G386" s="625"/>
      <c r="H386" s="625"/>
      <c r="I386" s="625"/>
      <c r="J386" s="625"/>
      <c r="K386" s="625"/>
      <c r="L386" s="625"/>
      <c r="M386" s="625"/>
      <c r="N386" s="625"/>
      <c r="O386" s="625"/>
      <c r="P386" s="625"/>
      <c r="Q386" s="625"/>
      <c r="R386" s="625"/>
      <c r="S386" s="625"/>
      <c r="T386" s="625"/>
      <c r="U386" s="625"/>
      <c r="V386" s="625"/>
      <c r="W386" s="625"/>
      <c r="X386" s="625"/>
      <c r="Y386" s="625"/>
      <c r="Z386" s="625"/>
      <c r="AA386" s="48"/>
      <c r="AB386" s="48"/>
      <c r="AC386" s="48"/>
    </row>
    <row r="387" spans="1:68" ht="16.5" hidden="1" customHeight="1" x14ac:dyDescent="0.25">
      <c r="A387" s="593" t="s">
        <v>598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38"/>
      <c r="AB387" s="538"/>
      <c r="AC387" s="538"/>
    </row>
    <row r="388" spans="1:68" ht="14.25" hidden="1" customHeight="1" x14ac:dyDescent="0.25">
      <c r="A388" s="559" t="s">
        <v>63</v>
      </c>
      <c r="B388" s="554"/>
      <c r="C388" s="554"/>
      <c r="D388" s="554"/>
      <c r="E388" s="554"/>
      <c r="F388" s="554"/>
      <c r="G388" s="554"/>
      <c r="H388" s="554"/>
      <c r="I388" s="554"/>
      <c r="J388" s="554"/>
      <c r="K388" s="554"/>
      <c r="L388" s="554"/>
      <c r="M388" s="554"/>
      <c r="N388" s="554"/>
      <c r="O388" s="554"/>
      <c r="P388" s="554"/>
      <c r="Q388" s="554"/>
      <c r="R388" s="554"/>
      <c r="S388" s="554"/>
      <c r="T388" s="554"/>
      <c r="U388" s="554"/>
      <c r="V388" s="554"/>
      <c r="W388" s="554"/>
      <c r="X388" s="554"/>
      <c r="Y388" s="554"/>
      <c r="Z388" s="554"/>
      <c r="AA388" s="539"/>
      <c r="AB388" s="539"/>
      <c r="AC388" s="539"/>
    </row>
    <row r="389" spans="1:68" ht="27" hidden="1" customHeight="1" x14ac:dyDescent="0.25">
      <c r="A389" s="54" t="s">
        <v>599</v>
      </c>
      <c r="B389" s="54" t="s">
        <v>600</v>
      </c>
      <c r="C389" s="31">
        <v>4301031405</v>
      </c>
      <c r="D389" s="557">
        <v>4680115886100</v>
      </c>
      <c r="E389" s="558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7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ref="Y389:Y397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ref="BM389:BM397" si="49">IFERROR(X389*I389/H389,"0")</f>
        <v>0</v>
      </c>
      <c r="BN389" s="64">
        <f t="shared" ref="BN389:BN397" si="50">IFERROR(Y389*I389/H389,"0")</f>
        <v>0</v>
      </c>
      <c r="BO389" s="64">
        <f t="shared" ref="BO389:BO397" si="51">IFERROR(1/J389*(X389/H389),"0")</f>
        <v>0</v>
      </c>
      <c r="BP389" s="64">
        <f t="shared" ref="BP389:BP397" si="52">IFERROR(1/J389*(Y389/H389),"0")</f>
        <v>0</v>
      </c>
    </row>
    <row r="390" spans="1:68" ht="27" hidden="1" customHeight="1" x14ac:dyDescent="0.25">
      <c r="A390" s="54" t="s">
        <v>602</v>
      </c>
      <c r="B390" s="54" t="s">
        <v>603</v>
      </c>
      <c r="C390" s="31">
        <v>4301031406</v>
      </c>
      <c r="D390" s="557">
        <v>4680115886117</v>
      </c>
      <c r="E390" s="558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604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hidden="1" customHeight="1" x14ac:dyDescent="0.25">
      <c r="A391" s="54" t="s">
        <v>602</v>
      </c>
      <c r="B391" s="54" t="s">
        <v>605</v>
      </c>
      <c r="C391" s="31">
        <v>4301031382</v>
      </c>
      <c r="D391" s="557">
        <v>4680115886117</v>
      </c>
      <c r="E391" s="558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604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hidden="1" customHeight="1" x14ac:dyDescent="0.25">
      <c r="A392" s="54" t="s">
        <v>606</v>
      </c>
      <c r="B392" s="54" t="s">
        <v>607</v>
      </c>
      <c r="C392" s="31">
        <v>4301031402</v>
      </c>
      <c r="D392" s="557">
        <v>4680115886124</v>
      </c>
      <c r="E392" s="558"/>
      <c r="F392" s="542">
        <v>0.9</v>
      </c>
      <c r="G392" s="32">
        <v>6</v>
      </c>
      <c r="H392" s="542">
        <v>5.4</v>
      </c>
      <c r="I392" s="542">
        <v>5.61</v>
      </c>
      <c r="J392" s="32">
        <v>132</v>
      </c>
      <c r="K392" s="32" t="s">
        <v>111</v>
      </c>
      <c r="L392" s="32"/>
      <c r="M392" s="33" t="s">
        <v>67</v>
      </c>
      <c r="N392" s="33"/>
      <c r="O392" s="32">
        <v>50</v>
      </c>
      <c r="P392" s="60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608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hidden="1" customHeight="1" x14ac:dyDescent="0.25">
      <c r="A393" s="54" t="s">
        <v>609</v>
      </c>
      <c r="B393" s="54" t="s">
        <v>610</v>
      </c>
      <c r="C393" s="31">
        <v>4301031366</v>
      </c>
      <c r="D393" s="557">
        <v>4680115883147</v>
      </c>
      <c r="E393" s="558"/>
      <c r="F393" s="542">
        <v>0.28000000000000003</v>
      </c>
      <c r="G393" s="32">
        <v>6</v>
      </c>
      <c r="H393" s="542">
        <v>1.68</v>
      </c>
      <c r="I393" s="542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5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0</v>
      </c>
      <c r="Y393" s="544">
        <f t="shared" si="48"/>
        <v>0</v>
      </c>
      <c r="Z393" s="36" t="str">
        <f>IFERROR(IF(Y393=0,"",ROUNDUP(Y393/H393,0)*0.00502),"")</f>
        <v/>
      </c>
      <c r="AA393" s="56"/>
      <c r="AB393" s="57"/>
      <c r="AC393" s="435" t="s">
        <v>601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37.5" hidden="1" customHeight="1" x14ac:dyDescent="0.25">
      <c r="A394" s="54" t="s">
        <v>611</v>
      </c>
      <c r="B394" s="54" t="s">
        <v>612</v>
      </c>
      <c r="C394" s="31">
        <v>4301031361</v>
      </c>
      <c r="D394" s="557">
        <v>4607091389524</v>
      </c>
      <c r="E394" s="558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0</v>
      </c>
      <c r="Y394" s="544">
        <f t="shared" si="48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27" hidden="1" customHeight="1" x14ac:dyDescent="0.25">
      <c r="A395" s="54" t="s">
        <v>614</v>
      </c>
      <c r="B395" s="54" t="s">
        <v>615</v>
      </c>
      <c r="C395" s="31">
        <v>4301031364</v>
      </c>
      <c r="D395" s="557">
        <v>4680115883161</v>
      </c>
      <c r="E395" s="558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8"/>
        <v>0</v>
      </c>
      <c r="Z395" s="36" t="str">
        <f>IFERROR(IF(Y395=0,"",ROUNDUP(Y395/H395,0)*0.00502),"")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hidden="1" customHeight="1" x14ac:dyDescent="0.25">
      <c r="A396" s="54" t="s">
        <v>617</v>
      </c>
      <c r="B396" s="54" t="s">
        <v>618</v>
      </c>
      <c r="C396" s="31">
        <v>4301031358</v>
      </c>
      <c r="D396" s="557">
        <v>4607091389531</v>
      </c>
      <c r="E396" s="558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0</v>
      </c>
      <c r="Y396" s="544">
        <f t="shared" si="48"/>
        <v>0</v>
      </c>
      <c r="Z396" s="36" t="str">
        <f>IFERROR(IF(Y396=0,"",ROUNDUP(Y396/H396,0)*0.00502),"")</f>
        <v/>
      </c>
      <c r="AA396" s="56"/>
      <c r="AB396" s="57"/>
      <c r="AC396" s="441" t="s">
        <v>619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37.5" hidden="1" customHeight="1" x14ac:dyDescent="0.25">
      <c r="A397" s="54" t="s">
        <v>620</v>
      </c>
      <c r="B397" s="54" t="s">
        <v>621</v>
      </c>
      <c r="C397" s="31">
        <v>4301031360</v>
      </c>
      <c r="D397" s="557">
        <v>4607091384345</v>
      </c>
      <c r="E397" s="558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8"/>
        <v>0</v>
      </c>
      <c r="Z397" s="36" t="str">
        <f>IFERROR(IF(Y397=0,"",ROUNDUP(Y397/H397,0)*0.00502),"")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idden="1" x14ac:dyDescent="0.2">
      <c r="A398" s="553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55"/>
      <c r="P398" s="569" t="s">
        <v>70</v>
      </c>
      <c r="Q398" s="570"/>
      <c r="R398" s="570"/>
      <c r="S398" s="570"/>
      <c r="T398" s="570"/>
      <c r="U398" s="570"/>
      <c r="V398" s="571"/>
      <c r="W398" s="37" t="s">
        <v>71</v>
      </c>
      <c r="X398" s="545">
        <f>IFERROR(X389/H389,"0")+IFERROR(X390/H390,"0")+IFERROR(X391/H391,"0")+IFERROR(X392/H392,"0")+IFERROR(X393/H393,"0")+IFERROR(X394/H394,"0")+IFERROR(X395/H395,"0")+IFERROR(X396/H396,"0")+IFERROR(X397/H397,"0")</f>
        <v>0</v>
      </c>
      <c r="Y398" s="545">
        <f>IFERROR(Y389/H389,"0")+IFERROR(Y390/H390,"0")+IFERROR(Y391/H391,"0")+IFERROR(Y392/H392,"0")+IFERROR(Y393/H393,"0")+IFERROR(Y394/H394,"0")+IFERROR(Y395/H395,"0")+IFERROR(Y396/H396,"0")+IFERROR(Y397/H397,"0")</f>
        <v>0</v>
      </c>
      <c r="Z398" s="545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46"/>
      <c r="AB398" s="546"/>
      <c r="AC398" s="546"/>
    </row>
    <row r="399" spans="1:68" hidden="1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55"/>
      <c r="P399" s="569" t="s">
        <v>70</v>
      </c>
      <c r="Q399" s="570"/>
      <c r="R399" s="570"/>
      <c r="S399" s="570"/>
      <c r="T399" s="570"/>
      <c r="U399" s="570"/>
      <c r="V399" s="571"/>
      <c r="W399" s="37" t="s">
        <v>68</v>
      </c>
      <c r="X399" s="545">
        <f>IFERROR(SUM(X389:X397),"0")</f>
        <v>0</v>
      </c>
      <c r="Y399" s="545">
        <f>IFERROR(SUM(Y389:Y397),"0")</f>
        <v>0</v>
      </c>
      <c r="Z399" s="37"/>
      <c r="AA399" s="546"/>
      <c r="AB399" s="546"/>
      <c r="AC399" s="546"/>
    </row>
    <row r="400" spans="1:68" ht="14.25" hidden="1" customHeight="1" x14ac:dyDescent="0.25">
      <c r="A400" s="559" t="s">
        <v>72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39"/>
      <c r="AB400" s="539"/>
      <c r="AC400" s="539"/>
    </row>
    <row r="401" spans="1:68" ht="27" hidden="1" customHeight="1" x14ac:dyDescent="0.25">
      <c r="A401" s="54" t="s">
        <v>622</v>
      </c>
      <c r="B401" s="54" t="s">
        <v>623</v>
      </c>
      <c r="C401" s="31">
        <v>4301051284</v>
      </c>
      <c r="D401" s="557">
        <v>4607091384352</v>
      </c>
      <c r="E401" s="558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111</v>
      </c>
      <c r="L401" s="32"/>
      <c r="M401" s="33" t="s">
        <v>81</v>
      </c>
      <c r="N401" s="33"/>
      <c r="O401" s="32">
        <v>45</v>
      </c>
      <c r="P401" s="6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625</v>
      </c>
      <c r="B402" s="54" t="s">
        <v>626</v>
      </c>
      <c r="C402" s="31">
        <v>4301051431</v>
      </c>
      <c r="D402" s="557">
        <v>4607091389654</v>
      </c>
      <c r="E402" s="558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6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627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53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55"/>
      <c r="P403" s="569" t="s">
        <v>70</v>
      </c>
      <c r="Q403" s="570"/>
      <c r="R403" s="570"/>
      <c r="S403" s="570"/>
      <c r="T403" s="570"/>
      <c r="U403" s="570"/>
      <c r="V403" s="571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55"/>
      <c r="P404" s="569" t="s">
        <v>70</v>
      </c>
      <c r="Q404" s="570"/>
      <c r="R404" s="570"/>
      <c r="S404" s="570"/>
      <c r="T404" s="570"/>
      <c r="U404" s="570"/>
      <c r="V404" s="571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hidden="1" customHeight="1" x14ac:dyDescent="0.25">
      <c r="A405" s="593" t="s">
        <v>628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38"/>
      <c r="AB405" s="538"/>
      <c r="AC405" s="538"/>
    </row>
    <row r="406" spans="1:68" ht="14.25" hidden="1" customHeight="1" x14ac:dyDescent="0.25">
      <c r="A406" s="559" t="s">
        <v>135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39"/>
      <c r="AB406" s="539"/>
      <c r="AC406" s="539"/>
    </row>
    <row r="407" spans="1:68" ht="27" hidden="1" customHeight="1" x14ac:dyDescent="0.25">
      <c r="A407" s="54" t="s">
        <v>629</v>
      </c>
      <c r="B407" s="54" t="s">
        <v>630</v>
      </c>
      <c r="C407" s="31">
        <v>4301020319</v>
      </c>
      <c r="D407" s="557">
        <v>4680115885240</v>
      </c>
      <c r="E407" s="558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631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53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55"/>
      <c r="P408" s="569" t="s">
        <v>70</v>
      </c>
      <c r="Q408" s="570"/>
      <c r="R408" s="570"/>
      <c r="S408" s="570"/>
      <c r="T408" s="570"/>
      <c r="U408" s="570"/>
      <c r="V408" s="571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55"/>
      <c r="P409" s="569" t="s">
        <v>70</v>
      </c>
      <c r="Q409" s="570"/>
      <c r="R409" s="570"/>
      <c r="S409" s="570"/>
      <c r="T409" s="570"/>
      <c r="U409" s="570"/>
      <c r="V409" s="571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hidden="1" customHeight="1" x14ac:dyDescent="0.25">
      <c r="A410" s="559" t="s">
        <v>63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39"/>
      <c r="AB410" s="539"/>
      <c r="AC410" s="539"/>
    </row>
    <row r="411" spans="1:68" ht="27" hidden="1" customHeight="1" x14ac:dyDescent="0.25">
      <c r="A411" s="54" t="s">
        <v>632</v>
      </c>
      <c r="B411" s="54" t="s">
        <v>633</v>
      </c>
      <c r="C411" s="31">
        <v>4301031403</v>
      </c>
      <c r="D411" s="557">
        <v>4680115886094</v>
      </c>
      <c r="E411" s="558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6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635</v>
      </c>
      <c r="B412" s="54" t="s">
        <v>636</v>
      </c>
      <c r="C412" s="31">
        <v>4301031363</v>
      </c>
      <c r="D412" s="557">
        <v>4607091389425</v>
      </c>
      <c r="E412" s="558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638</v>
      </c>
      <c r="B413" s="54" t="s">
        <v>639</v>
      </c>
      <c r="C413" s="31">
        <v>4301031373</v>
      </c>
      <c r="D413" s="557">
        <v>4680115880771</v>
      </c>
      <c r="E413" s="558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640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641</v>
      </c>
      <c r="B414" s="54" t="s">
        <v>642</v>
      </c>
      <c r="C414" s="31">
        <v>4301031359</v>
      </c>
      <c r="D414" s="557">
        <v>4607091389500</v>
      </c>
      <c r="E414" s="558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53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55"/>
      <c r="P415" s="569" t="s">
        <v>70</v>
      </c>
      <c r="Q415" s="570"/>
      <c r="R415" s="570"/>
      <c r="S415" s="570"/>
      <c r="T415" s="570"/>
      <c r="U415" s="570"/>
      <c r="V415" s="571"/>
      <c r="W415" s="37" t="s">
        <v>71</v>
      </c>
      <c r="X415" s="545">
        <f>IFERROR(X411/H411,"0")+IFERROR(X412/H412,"0")+IFERROR(X413/H413,"0")+IFERROR(X414/H414,"0")</f>
        <v>0</v>
      </c>
      <c r="Y415" s="545">
        <f>IFERROR(Y411/H411,"0")+IFERROR(Y412/H412,"0")+IFERROR(Y413/H413,"0")+IFERROR(Y414/H414,"0")</f>
        <v>0</v>
      </c>
      <c r="Z415" s="545">
        <f>IFERROR(IF(Z411="",0,Z411),"0")+IFERROR(IF(Z412="",0,Z412),"0")+IFERROR(IF(Z413="",0,Z413),"0")+IFERROR(IF(Z414="",0,Z414),"0")</f>
        <v>0</v>
      </c>
      <c r="AA415" s="546"/>
      <c r="AB415" s="546"/>
      <c r="AC415" s="546"/>
    </row>
    <row r="416" spans="1:68" hidden="1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55"/>
      <c r="P416" s="569" t="s">
        <v>70</v>
      </c>
      <c r="Q416" s="570"/>
      <c r="R416" s="570"/>
      <c r="S416" s="570"/>
      <c r="T416" s="570"/>
      <c r="U416" s="570"/>
      <c r="V416" s="571"/>
      <c r="W416" s="37" t="s">
        <v>68</v>
      </c>
      <c r="X416" s="545">
        <f>IFERROR(SUM(X411:X414),"0")</f>
        <v>0</v>
      </c>
      <c r="Y416" s="545">
        <f>IFERROR(SUM(Y411:Y414),"0")</f>
        <v>0</v>
      </c>
      <c r="Z416" s="37"/>
      <c r="AA416" s="546"/>
      <c r="AB416" s="546"/>
      <c r="AC416" s="546"/>
    </row>
    <row r="417" spans="1:68" ht="16.5" hidden="1" customHeight="1" x14ac:dyDescent="0.25">
      <c r="A417" s="593" t="s">
        <v>643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38"/>
      <c r="AB417" s="538"/>
      <c r="AC417" s="538"/>
    </row>
    <row r="418" spans="1:68" ht="14.25" hidden="1" customHeight="1" x14ac:dyDescent="0.25">
      <c r="A418" s="559" t="s">
        <v>63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39"/>
      <c r="AB418" s="539"/>
      <c r="AC418" s="539"/>
    </row>
    <row r="419" spans="1:68" ht="27" hidden="1" customHeight="1" x14ac:dyDescent="0.25">
      <c r="A419" s="54" t="s">
        <v>644</v>
      </c>
      <c r="B419" s="54" t="s">
        <v>645</v>
      </c>
      <c r="C419" s="31">
        <v>4301031347</v>
      </c>
      <c r="D419" s="557">
        <v>4680115885110</v>
      </c>
      <c r="E419" s="558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646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53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55"/>
      <c r="P420" s="569" t="s">
        <v>70</v>
      </c>
      <c r="Q420" s="570"/>
      <c r="R420" s="570"/>
      <c r="S420" s="570"/>
      <c r="T420" s="570"/>
      <c r="U420" s="570"/>
      <c r="V420" s="571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hidden="1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55"/>
      <c r="P421" s="569" t="s">
        <v>70</v>
      </c>
      <c r="Q421" s="570"/>
      <c r="R421" s="570"/>
      <c r="S421" s="570"/>
      <c r="T421" s="570"/>
      <c r="U421" s="570"/>
      <c r="V421" s="571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hidden="1" customHeight="1" x14ac:dyDescent="0.25">
      <c r="A422" s="593" t="s">
        <v>647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38"/>
      <c r="AB422" s="538"/>
      <c r="AC422" s="538"/>
    </row>
    <row r="423" spans="1:68" ht="14.25" hidden="1" customHeight="1" x14ac:dyDescent="0.25">
      <c r="A423" s="559" t="s">
        <v>63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39"/>
      <c r="AB423" s="539"/>
      <c r="AC423" s="539"/>
    </row>
    <row r="424" spans="1:68" ht="27" hidden="1" customHeight="1" x14ac:dyDescent="0.25">
      <c r="A424" s="54" t="s">
        <v>648</v>
      </c>
      <c r="B424" s="54" t="s">
        <v>649</v>
      </c>
      <c r="C424" s="31">
        <v>4301031261</v>
      </c>
      <c r="D424" s="557">
        <v>4680115885103</v>
      </c>
      <c r="E424" s="558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650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53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55"/>
      <c r="P425" s="569" t="s">
        <v>70</v>
      </c>
      <c r="Q425" s="570"/>
      <c r="R425" s="570"/>
      <c r="S425" s="570"/>
      <c r="T425" s="570"/>
      <c r="U425" s="570"/>
      <c r="V425" s="571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55"/>
      <c r="P426" s="569" t="s">
        <v>70</v>
      </c>
      <c r="Q426" s="570"/>
      <c r="R426" s="570"/>
      <c r="S426" s="570"/>
      <c r="T426" s="570"/>
      <c r="U426" s="570"/>
      <c r="V426" s="571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hidden="1" customHeight="1" x14ac:dyDescent="0.2">
      <c r="A427" s="624" t="s">
        <v>651</v>
      </c>
      <c r="B427" s="625"/>
      <c r="C427" s="625"/>
      <c r="D427" s="625"/>
      <c r="E427" s="625"/>
      <c r="F427" s="625"/>
      <c r="G427" s="625"/>
      <c r="H427" s="625"/>
      <c r="I427" s="625"/>
      <c r="J427" s="625"/>
      <c r="K427" s="625"/>
      <c r="L427" s="625"/>
      <c r="M427" s="625"/>
      <c r="N427" s="625"/>
      <c r="O427" s="625"/>
      <c r="P427" s="625"/>
      <c r="Q427" s="625"/>
      <c r="R427" s="625"/>
      <c r="S427" s="625"/>
      <c r="T427" s="625"/>
      <c r="U427" s="625"/>
      <c r="V427" s="625"/>
      <c r="W427" s="625"/>
      <c r="X427" s="625"/>
      <c r="Y427" s="625"/>
      <c r="Z427" s="625"/>
      <c r="AA427" s="48"/>
      <c r="AB427" s="48"/>
      <c r="AC427" s="48"/>
    </row>
    <row r="428" spans="1:68" ht="16.5" hidden="1" customHeight="1" x14ac:dyDescent="0.25">
      <c r="A428" s="593" t="s">
        <v>651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38"/>
      <c r="AB428" s="538"/>
      <c r="AC428" s="538"/>
    </row>
    <row r="429" spans="1:68" ht="14.25" hidden="1" customHeight="1" x14ac:dyDescent="0.25">
      <c r="A429" s="559" t="s">
        <v>103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39"/>
      <c r="AB429" s="539"/>
      <c r="AC429" s="539"/>
    </row>
    <row r="430" spans="1:68" ht="27" hidden="1" customHeight="1" x14ac:dyDescent="0.25">
      <c r="A430" s="54" t="s">
        <v>652</v>
      </c>
      <c r="B430" s="54" t="s">
        <v>653</v>
      </c>
      <c r="C430" s="31">
        <v>4301011795</v>
      </c>
      <c r="D430" s="557">
        <v>4607091389067</v>
      </c>
      <c r="E430" s="558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6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0</v>
      </c>
      <c r="Y430" s="544">
        <f t="shared" ref="Y430:Y440" si="53">IFERROR(IF(X430="",0,CEILING((X430/$H430),1)*$H430),"")</f>
        <v>0</v>
      </c>
      <c r="Z430" s="36" t="str">
        <f t="shared" ref="Z430:Z435" si="54">IFERROR(IF(Y430=0,"",ROUNDUP(Y430/H430,0)*0.01196),"")</f>
        <v/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ref="BM430:BM440" si="55">IFERROR(X430*I430/H430,"0")</f>
        <v>0</v>
      </c>
      <c r="BN430" s="64">
        <f t="shared" ref="BN430:BN440" si="56">IFERROR(Y430*I430/H430,"0")</f>
        <v>0</v>
      </c>
      <c r="BO430" s="64">
        <f t="shared" ref="BO430:BO440" si="57">IFERROR(1/J430*(X430/H430),"0")</f>
        <v>0</v>
      </c>
      <c r="BP430" s="64">
        <f t="shared" ref="BP430:BP440" si="58">IFERROR(1/J430*(Y430/H430),"0")</f>
        <v>0</v>
      </c>
    </row>
    <row r="431" spans="1:68" ht="27" hidden="1" customHeight="1" x14ac:dyDescent="0.25">
      <c r="A431" s="54" t="s">
        <v>655</v>
      </c>
      <c r="B431" s="54" t="s">
        <v>656</v>
      </c>
      <c r="C431" s="31">
        <v>4301011961</v>
      </c>
      <c r="D431" s="557">
        <v>4680115885271</v>
      </c>
      <c r="E431" s="558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0</v>
      </c>
      <c r="Y431" s="544">
        <f t="shared" si="53"/>
        <v>0</v>
      </c>
      <c r="Z431" s="36" t="str">
        <f t="shared" si="54"/>
        <v/>
      </c>
      <c r="AA431" s="56"/>
      <c r="AB431" s="57"/>
      <c r="AC431" s="465" t="s">
        <v>657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hidden="1" customHeight="1" x14ac:dyDescent="0.25">
      <c r="A432" s="54" t="s">
        <v>658</v>
      </c>
      <c r="B432" s="54" t="s">
        <v>659</v>
      </c>
      <c r="C432" s="31">
        <v>4301011376</v>
      </c>
      <c r="D432" s="557">
        <v>4680115885226</v>
      </c>
      <c r="E432" s="558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106</v>
      </c>
      <c r="L432" s="32"/>
      <c r="M432" s="33" t="s">
        <v>81</v>
      </c>
      <c r="N432" s="33"/>
      <c r="O432" s="32">
        <v>60</v>
      </c>
      <c r="P432" s="5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0</v>
      </c>
      <c r="Y432" s="544">
        <f t="shared" si="53"/>
        <v>0</v>
      </c>
      <c r="Z432" s="36" t="str">
        <f t="shared" si="54"/>
        <v/>
      </c>
      <c r="AA432" s="56"/>
      <c r="AB432" s="57"/>
      <c r="AC432" s="467" t="s">
        <v>660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hidden="1" customHeight="1" x14ac:dyDescent="0.25">
      <c r="A433" s="54" t="s">
        <v>661</v>
      </c>
      <c r="B433" s="54" t="s">
        <v>662</v>
      </c>
      <c r="C433" s="31">
        <v>4301012145</v>
      </c>
      <c r="D433" s="557">
        <v>4607091383522</v>
      </c>
      <c r="E433" s="558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07" t="s">
        <v>663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0</v>
      </c>
      <c r="Y433" s="544">
        <f t="shared" si="53"/>
        <v>0</v>
      </c>
      <c r="Z433" s="36" t="str">
        <f t="shared" si="54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5"/>
        <v>0</v>
      </c>
      <c r="BN433" s="64">
        <f t="shared" si="56"/>
        <v>0</v>
      </c>
      <c r="BO433" s="64">
        <f t="shared" si="57"/>
        <v>0</v>
      </c>
      <c r="BP433" s="64">
        <f t="shared" si="58"/>
        <v>0</v>
      </c>
    </row>
    <row r="434" spans="1:68" ht="16.5" hidden="1" customHeight="1" x14ac:dyDescent="0.25">
      <c r="A434" s="54" t="s">
        <v>665</v>
      </c>
      <c r="B434" s="54" t="s">
        <v>666</v>
      </c>
      <c r="C434" s="31">
        <v>4301011774</v>
      </c>
      <c r="D434" s="557">
        <v>4680115884502</v>
      </c>
      <c r="E434" s="558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53"/>
        <v>0</v>
      </c>
      <c r="Z434" s="36" t="str">
        <f t="shared" si="54"/>
        <v/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hidden="1" customHeight="1" x14ac:dyDescent="0.25">
      <c r="A435" s="54" t="s">
        <v>668</v>
      </c>
      <c r="B435" s="54" t="s">
        <v>669</v>
      </c>
      <c r="C435" s="31">
        <v>4301011771</v>
      </c>
      <c r="D435" s="557">
        <v>4607091389104</v>
      </c>
      <c r="E435" s="558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0</v>
      </c>
      <c r="Y435" s="544">
        <f t="shared" si="53"/>
        <v>0</v>
      </c>
      <c r="Z435" s="36" t="str">
        <f t="shared" si="54"/>
        <v/>
      </c>
      <c r="AA435" s="56"/>
      <c r="AB435" s="57"/>
      <c r="AC435" s="473" t="s">
        <v>670</v>
      </c>
      <c r="AG435" s="64"/>
      <c r="AJ435" s="68"/>
      <c r="AK435" s="68">
        <v>0</v>
      </c>
      <c r="BB435" s="474" t="s">
        <v>1</v>
      </c>
      <c r="BM435" s="64">
        <f t="shared" si="55"/>
        <v>0</v>
      </c>
      <c r="BN435" s="64">
        <f t="shared" si="56"/>
        <v>0</v>
      </c>
      <c r="BO435" s="64">
        <f t="shared" si="57"/>
        <v>0</v>
      </c>
      <c r="BP435" s="64">
        <f t="shared" si="58"/>
        <v>0</v>
      </c>
    </row>
    <row r="436" spans="1:68" ht="27" hidden="1" customHeight="1" x14ac:dyDescent="0.25">
      <c r="A436" s="54" t="s">
        <v>671</v>
      </c>
      <c r="B436" s="54" t="s">
        <v>672</v>
      </c>
      <c r="C436" s="31">
        <v>4301012125</v>
      </c>
      <c r="D436" s="557">
        <v>4680115886391</v>
      </c>
      <c r="E436" s="558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72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53"/>
        <v>0</v>
      </c>
      <c r="Z436" s="36" t="str">
        <f>IFERROR(IF(Y436=0,"",ROUNDUP(Y436/H436,0)*0.00651),"")</f>
        <v/>
      </c>
      <c r="AA436" s="56"/>
      <c r="AB436" s="57"/>
      <c r="AC436" s="475" t="s">
        <v>654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hidden="1" customHeight="1" x14ac:dyDescent="0.25">
      <c r="A437" s="54" t="s">
        <v>673</v>
      </c>
      <c r="B437" s="54" t="s">
        <v>674</v>
      </c>
      <c r="C437" s="31">
        <v>4301012035</v>
      </c>
      <c r="D437" s="557">
        <v>4680115880603</v>
      </c>
      <c r="E437" s="558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111</v>
      </c>
      <c r="L437" s="32"/>
      <c r="M437" s="33" t="s">
        <v>107</v>
      </c>
      <c r="N437" s="33"/>
      <c r="O437" s="32">
        <v>60</v>
      </c>
      <c r="P437" s="5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0</v>
      </c>
      <c r="Y437" s="544">
        <f t="shared" si="53"/>
        <v>0</v>
      </c>
      <c r="Z437" s="36" t="str">
        <f>IFERROR(IF(Y437=0,"",ROUNDUP(Y437/H437,0)*0.00902),"")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hidden="1" customHeight="1" x14ac:dyDescent="0.25">
      <c r="A438" s="54" t="s">
        <v>675</v>
      </c>
      <c r="B438" s="54" t="s">
        <v>676</v>
      </c>
      <c r="C438" s="31">
        <v>4301012036</v>
      </c>
      <c r="D438" s="557">
        <v>4680115882782</v>
      </c>
      <c r="E438" s="558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111</v>
      </c>
      <c r="L438" s="32"/>
      <c r="M438" s="33" t="s">
        <v>107</v>
      </c>
      <c r="N438" s="33"/>
      <c r="O438" s="32">
        <v>60</v>
      </c>
      <c r="P438" s="7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53"/>
        <v>0</v>
      </c>
      <c r="Z438" s="36" t="str">
        <f>IFERROR(IF(Y438=0,"",ROUNDUP(Y438/H438,0)*0.00937),"")</f>
        <v/>
      </c>
      <c r="AA438" s="56"/>
      <c r="AB438" s="57"/>
      <c r="AC438" s="479" t="s">
        <v>657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hidden="1" customHeight="1" x14ac:dyDescent="0.25">
      <c r="A439" s="54" t="s">
        <v>677</v>
      </c>
      <c r="B439" s="54" t="s">
        <v>678</v>
      </c>
      <c r="C439" s="31">
        <v>4301012050</v>
      </c>
      <c r="D439" s="557">
        <v>4680115885479</v>
      </c>
      <c r="E439" s="558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107</v>
      </c>
      <c r="N439" s="33"/>
      <c r="O439" s="32">
        <v>60</v>
      </c>
      <c r="P439" s="84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53"/>
        <v>0</v>
      </c>
      <c r="Z439" s="36" t="str">
        <f>IFERROR(IF(Y439=0,"",ROUNDUP(Y439/H439,0)*0.00651),"")</f>
        <v/>
      </c>
      <c r="AA439" s="56"/>
      <c r="AB439" s="57"/>
      <c r="AC439" s="481" t="s">
        <v>670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hidden="1" customHeight="1" x14ac:dyDescent="0.25">
      <c r="A440" s="54" t="s">
        <v>679</v>
      </c>
      <c r="B440" s="54" t="s">
        <v>680</v>
      </c>
      <c r="C440" s="31">
        <v>4301012034</v>
      </c>
      <c r="D440" s="557">
        <v>4607091389982</v>
      </c>
      <c r="E440" s="558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0</v>
      </c>
      <c r="Y440" s="544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670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idden="1" x14ac:dyDescent="0.2">
      <c r="A441" s="553"/>
      <c r="B441" s="554"/>
      <c r="C441" s="554"/>
      <c r="D441" s="554"/>
      <c r="E441" s="554"/>
      <c r="F441" s="554"/>
      <c r="G441" s="554"/>
      <c r="H441" s="554"/>
      <c r="I441" s="554"/>
      <c r="J441" s="554"/>
      <c r="K441" s="554"/>
      <c r="L441" s="554"/>
      <c r="M441" s="554"/>
      <c r="N441" s="554"/>
      <c r="O441" s="555"/>
      <c r="P441" s="569" t="s">
        <v>70</v>
      </c>
      <c r="Q441" s="570"/>
      <c r="R441" s="570"/>
      <c r="S441" s="570"/>
      <c r="T441" s="570"/>
      <c r="U441" s="570"/>
      <c r="V441" s="571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0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0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</v>
      </c>
      <c r="AA441" s="546"/>
      <c r="AB441" s="546"/>
      <c r="AC441" s="546"/>
    </row>
    <row r="442" spans="1:68" hidden="1" x14ac:dyDescent="0.2">
      <c r="A442" s="554"/>
      <c r="B442" s="554"/>
      <c r="C442" s="554"/>
      <c r="D442" s="554"/>
      <c r="E442" s="554"/>
      <c r="F442" s="554"/>
      <c r="G442" s="554"/>
      <c r="H442" s="554"/>
      <c r="I442" s="554"/>
      <c r="J442" s="554"/>
      <c r="K442" s="554"/>
      <c r="L442" s="554"/>
      <c r="M442" s="554"/>
      <c r="N442" s="554"/>
      <c r="O442" s="555"/>
      <c r="P442" s="569" t="s">
        <v>70</v>
      </c>
      <c r="Q442" s="570"/>
      <c r="R442" s="570"/>
      <c r="S442" s="570"/>
      <c r="T442" s="570"/>
      <c r="U442" s="570"/>
      <c r="V442" s="571"/>
      <c r="W442" s="37" t="s">
        <v>68</v>
      </c>
      <c r="X442" s="545">
        <f>IFERROR(SUM(X430:X440),"0")</f>
        <v>0</v>
      </c>
      <c r="Y442" s="545">
        <f>IFERROR(SUM(Y430:Y440),"0")</f>
        <v>0</v>
      </c>
      <c r="Z442" s="37"/>
      <c r="AA442" s="546"/>
      <c r="AB442" s="546"/>
      <c r="AC442" s="546"/>
    </row>
    <row r="443" spans="1:68" ht="14.25" hidden="1" customHeight="1" x14ac:dyDescent="0.25">
      <c r="A443" s="559" t="s">
        <v>135</v>
      </c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54"/>
      <c r="P443" s="554"/>
      <c r="Q443" s="554"/>
      <c r="R443" s="554"/>
      <c r="S443" s="554"/>
      <c r="T443" s="554"/>
      <c r="U443" s="554"/>
      <c r="V443" s="554"/>
      <c r="W443" s="554"/>
      <c r="X443" s="554"/>
      <c r="Y443" s="554"/>
      <c r="Z443" s="554"/>
      <c r="AA443" s="539"/>
      <c r="AB443" s="539"/>
      <c r="AC443" s="539"/>
    </row>
    <row r="444" spans="1:68" ht="16.5" hidden="1" customHeight="1" x14ac:dyDescent="0.25">
      <c r="A444" s="54" t="s">
        <v>681</v>
      </c>
      <c r="B444" s="54" t="s">
        <v>682</v>
      </c>
      <c r="C444" s="31">
        <v>4301020334</v>
      </c>
      <c r="D444" s="557">
        <v>4607091388930</v>
      </c>
      <c r="E444" s="55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106</v>
      </c>
      <c r="L444" s="32"/>
      <c r="M444" s="33" t="s">
        <v>81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0</v>
      </c>
      <c r="Y444" s="544">
        <f>IFERROR(IF(X444="",0,CEILING((X444/$H444),1)*$H444),"")</f>
        <v>0</v>
      </c>
      <c r="Z444" s="36" t="str">
        <f>IFERROR(IF(Y444=0,"",ROUNDUP(Y444/H444,0)*0.01196),"")</f>
        <v/>
      </c>
      <c r="AA444" s="56"/>
      <c r="AB444" s="57"/>
      <c r="AC444" s="485" t="s">
        <v>683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hidden="1" customHeight="1" x14ac:dyDescent="0.25">
      <c r="A445" s="54" t="s">
        <v>684</v>
      </c>
      <c r="B445" s="54" t="s">
        <v>685</v>
      </c>
      <c r="C445" s="31">
        <v>4301020384</v>
      </c>
      <c r="D445" s="557">
        <v>4680115886407</v>
      </c>
      <c r="E445" s="558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61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683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hidden="1" customHeight="1" x14ac:dyDescent="0.25">
      <c r="A446" s="54" t="s">
        <v>686</v>
      </c>
      <c r="B446" s="54" t="s">
        <v>687</v>
      </c>
      <c r="C446" s="31">
        <v>4301020385</v>
      </c>
      <c r="D446" s="557">
        <v>4680115880054</v>
      </c>
      <c r="E446" s="55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70</v>
      </c>
      <c r="P446" s="73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683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553"/>
      <c r="B447" s="554"/>
      <c r="C447" s="554"/>
      <c r="D447" s="554"/>
      <c r="E447" s="554"/>
      <c r="F447" s="554"/>
      <c r="G447" s="554"/>
      <c r="H447" s="554"/>
      <c r="I447" s="554"/>
      <c r="J447" s="554"/>
      <c r="K447" s="554"/>
      <c r="L447" s="554"/>
      <c r="M447" s="554"/>
      <c r="N447" s="554"/>
      <c r="O447" s="555"/>
      <c r="P447" s="569" t="s">
        <v>70</v>
      </c>
      <c r="Q447" s="570"/>
      <c r="R447" s="570"/>
      <c r="S447" s="570"/>
      <c r="T447" s="570"/>
      <c r="U447" s="570"/>
      <c r="V447" s="571"/>
      <c r="W447" s="37" t="s">
        <v>71</v>
      </c>
      <c r="X447" s="545">
        <f>IFERROR(X444/H444,"0")+IFERROR(X445/H445,"0")+IFERROR(X446/H446,"0")</f>
        <v>0</v>
      </c>
      <c r="Y447" s="545">
        <f>IFERROR(Y444/H444,"0")+IFERROR(Y445/H445,"0")+IFERROR(Y446/H446,"0")</f>
        <v>0</v>
      </c>
      <c r="Z447" s="545">
        <f>IFERROR(IF(Z444="",0,Z444),"0")+IFERROR(IF(Z445="",0,Z445),"0")+IFERROR(IF(Z446="",0,Z446),"0")</f>
        <v>0</v>
      </c>
      <c r="AA447" s="546"/>
      <c r="AB447" s="546"/>
      <c r="AC447" s="546"/>
    </row>
    <row r="448" spans="1:68" hidden="1" x14ac:dyDescent="0.2">
      <c r="A448" s="554"/>
      <c r="B448" s="554"/>
      <c r="C448" s="554"/>
      <c r="D448" s="554"/>
      <c r="E448" s="554"/>
      <c r="F448" s="554"/>
      <c r="G448" s="554"/>
      <c r="H448" s="554"/>
      <c r="I448" s="554"/>
      <c r="J448" s="554"/>
      <c r="K448" s="554"/>
      <c r="L448" s="554"/>
      <c r="M448" s="554"/>
      <c r="N448" s="554"/>
      <c r="O448" s="555"/>
      <c r="P448" s="569" t="s">
        <v>70</v>
      </c>
      <c r="Q448" s="570"/>
      <c r="R448" s="570"/>
      <c r="S448" s="570"/>
      <c r="T448" s="570"/>
      <c r="U448" s="570"/>
      <c r="V448" s="571"/>
      <c r="W448" s="37" t="s">
        <v>68</v>
      </c>
      <c r="X448" s="545">
        <f>IFERROR(SUM(X444:X446),"0")</f>
        <v>0</v>
      </c>
      <c r="Y448" s="545">
        <f>IFERROR(SUM(Y444:Y446),"0")</f>
        <v>0</v>
      </c>
      <c r="Z448" s="37"/>
      <c r="AA448" s="546"/>
      <c r="AB448" s="546"/>
      <c r="AC448" s="546"/>
    </row>
    <row r="449" spans="1:68" ht="14.25" hidden="1" customHeight="1" x14ac:dyDescent="0.25">
      <c r="A449" s="559" t="s">
        <v>63</v>
      </c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54"/>
      <c r="P449" s="554"/>
      <c r="Q449" s="554"/>
      <c r="R449" s="554"/>
      <c r="S449" s="554"/>
      <c r="T449" s="554"/>
      <c r="U449" s="554"/>
      <c r="V449" s="554"/>
      <c r="W449" s="554"/>
      <c r="X449" s="554"/>
      <c r="Y449" s="554"/>
      <c r="Z449" s="554"/>
      <c r="AA449" s="539"/>
      <c r="AB449" s="539"/>
      <c r="AC449" s="539"/>
    </row>
    <row r="450" spans="1:68" ht="27" hidden="1" customHeight="1" x14ac:dyDescent="0.25">
      <c r="A450" s="54" t="s">
        <v>688</v>
      </c>
      <c r="B450" s="54" t="s">
        <v>689</v>
      </c>
      <c r="C450" s="31">
        <v>4301031349</v>
      </c>
      <c r="D450" s="557">
        <v>4680115883116</v>
      </c>
      <c r="E450" s="558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106</v>
      </c>
      <c r="L450" s="32"/>
      <c r="M450" s="33" t="s">
        <v>107</v>
      </c>
      <c r="N450" s="33"/>
      <c r="O450" s="32">
        <v>70</v>
      </c>
      <c r="P450" s="70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0</v>
      </c>
      <c r="Y450" s="544">
        <f t="shared" ref="Y450:Y455" si="59"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ref="BM450:BM455" si="60">IFERROR(X450*I450/H450,"0")</f>
        <v>0</v>
      </c>
      <c r="BN450" s="64">
        <f t="shared" ref="BN450:BN455" si="61">IFERROR(Y450*I450/H450,"0")</f>
        <v>0</v>
      </c>
      <c r="BO450" s="64">
        <f t="shared" ref="BO450:BO455" si="62">IFERROR(1/J450*(X450/H450),"0")</f>
        <v>0</v>
      </c>
      <c r="BP450" s="64">
        <f t="shared" ref="BP450:BP455" si="63">IFERROR(1/J450*(Y450/H450),"0")</f>
        <v>0</v>
      </c>
    </row>
    <row r="451" spans="1:68" ht="27" hidden="1" customHeight="1" x14ac:dyDescent="0.25">
      <c r="A451" s="54" t="s">
        <v>691</v>
      </c>
      <c r="B451" s="54" t="s">
        <v>692</v>
      </c>
      <c r="C451" s="31">
        <v>4301031350</v>
      </c>
      <c r="D451" s="557">
        <v>4680115883093</v>
      </c>
      <c r="E451" s="558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0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0</v>
      </c>
      <c r="Y451" s="544">
        <f t="shared" si="59"/>
        <v>0</v>
      </c>
      <c r="Z451" s="36" t="str">
        <f>IFERROR(IF(Y451=0,"",ROUNDUP(Y451/H451,0)*0.01196),"")</f>
        <v/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60"/>
        <v>0</v>
      </c>
      <c r="BN451" s="64">
        <f t="shared" si="61"/>
        <v>0</v>
      </c>
      <c r="BO451" s="64">
        <f t="shared" si="62"/>
        <v>0</v>
      </c>
      <c r="BP451" s="64">
        <f t="shared" si="63"/>
        <v>0</v>
      </c>
    </row>
    <row r="452" spans="1:68" ht="27" hidden="1" customHeight="1" x14ac:dyDescent="0.25">
      <c r="A452" s="54" t="s">
        <v>694</v>
      </c>
      <c r="B452" s="54" t="s">
        <v>695</v>
      </c>
      <c r="C452" s="31">
        <v>4301031353</v>
      </c>
      <c r="D452" s="557">
        <v>4680115883109</v>
      </c>
      <c r="E452" s="558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106</v>
      </c>
      <c r="L452" s="32"/>
      <c r="M452" s="33" t="s">
        <v>67</v>
      </c>
      <c r="N452" s="33"/>
      <c r="O452" s="32">
        <v>70</v>
      </c>
      <c r="P452" s="58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0</v>
      </c>
      <c r="Y452" s="544">
        <f t="shared" si="59"/>
        <v>0</v>
      </c>
      <c r="Z452" s="36" t="str">
        <f>IFERROR(IF(Y452=0,"",ROUNDUP(Y452/H452,0)*0.01196),"")</f>
        <v/>
      </c>
      <c r="AA452" s="56"/>
      <c r="AB452" s="57"/>
      <c r="AC452" s="495" t="s">
        <v>696</v>
      </c>
      <c r="AG452" s="64"/>
      <c r="AJ452" s="68"/>
      <c r="AK452" s="68">
        <v>0</v>
      </c>
      <c r="BB452" s="496" t="s">
        <v>1</v>
      </c>
      <c r="BM452" s="64">
        <f t="shared" si="60"/>
        <v>0</v>
      </c>
      <c r="BN452" s="64">
        <f t="shared" si="61"/>
        <v>0</v>
      </c>
      <c r="BO452" s="64">
        <f t="shared" si="62"/>
        <v>0</v>
      </c>
      <c r="BP452" s="64">
        <f t="shared" si="63"/>
        <v>0</v>
      </c>
    </row>
    <row r="453" spans="1:68" ht="27" hidden="1" customHeight="1" x14ac:dyDescent="0.25">
      <c r="A453" s="54" t="s">
        <v>697</v>
      </c>
      <c r="B453" s="54" t="s">
        <v>698</v>
      </c>
      <c r="C453" s="31">
        <v>4301031419</v>
      </c>
      <c r="D453" s="557">
        <v>4680115882072</v>
      </c>
      <c r="E453" s="558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70</v>
      </c>
      <c r="P453" s="63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0</v>
      </c>
      <c r="Y453" s="544">
        <f t="shared" si="59"/>
        <v>0</v>
      </c>
      <c r="Z453" s="36" t="str">
        <f>IFERROR(IF(Y453=0,"",ROUNDUP(Y453/H453,0)*0.00902),"")</f>
        <v/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hidden="1" customHeight="1" x14ac:dyDescent="0.25">
      <c r="A454" s="54" t="s">
        <v>699</v>
      </c>
      <c r="B454" s="54" t="s">
        <v>700</v>
      </c>
      <c r="C454" s="31">
        <v>4301031418</v>
      </c>
      <c r="D454" s="557">
        <v>4680115882102</v>
      </c>
      <c r="E454" s="558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5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0</v>
      </c>
      <c r="Y454" s="544">
        <f t="shared" si="59"/>
        <v>0</v>
      </c>
      <c r="Z454" s="36" t="str">
        <f>IFERROR(IF(Y454=0,"",ROUNDUP(Y454/H454,0)*0.00902),"")</f>
        <v/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60"/>
        <v>0</v>
      </c>
      <c r="BN454" s="64">
        <f t="shared" si="61"/>
        <v>0</v>
      </c>
      <c r="BO454" s="64">
        <f t="shared" si="62"/>
        <v>0</v>
      </c>
      <c r="BP454" s="64">
        <f t="shared" si="63"/>
        <v>0</v>
      </c>
    </row>
    <row r="455" spans="1:68" ht="27" hidden="1" customHeight="1" x14ac:dyDescent="0.25">
      <c r="A455" s="54" t="s">
        <v>701</v>
      </c>
      <c r="B455" s="54" t="s">
        <v>702</v>
      </c>
      <c r="C455" s="31">
        <v>4301031417</v>
      </c>
      <c r="D455" s="557">
        <v>4680115882096</v>
      </c>
      <c r="E455" s="558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111</v>
      </c>
      <c r="L455" s="32"/>
      <c r="M455" s="33" t="s">
        <v>67</v>
      </c>
      <c r="N455" s="33"/>
      <c r="O455" s="32">
        <v>70</v>
      </c>
      <c r="P455" s="5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0</v>
      </c>
      <c r="Y455" s="544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696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idden="1" x14ac:dyDescent="0.2">
      <c r="A456" s="553"/>
      <c r="B456" s="554"/>
      <c r="C456" s="554"/>
      <c r="D456" s="554"/>
      <c r="E456" s="554"/>
      <c r="F456" s="554"/>
      <c r="G456" s="554"/>
      <c r="H456" s="554"/>
      <c r="I456" s="554"/>
      <c r="J456" s="554"/>
      <c r="K456" s="554"/>
      <c r="L456" s="554"/>
      <c r="M456" s="554"/>
      <c r="N456" s="554"/>
      <c r="O456" s="555"/>
      <c r="P456" s="569" t="s">
        <v>70</v>
      </c>
      <c r="Q456" s="570"/>
      <c r="R456" s="570"/>
      <c r="S456" s="570"/>
      <c r="T456" s="570"/>
      <c r="U456" s="570"/>
      <c r="V456" s="571"/>
      <c r="W456" s="37" t="s">
        <v>71</v>
      </c>
      <c r="X456" s="545">
        <f>IFERROR(X450/H450,"0")+IFERROR(X451/H451,"0")+IFERROR(X452/H452,"0")+IFERROR(X453/H453,"0")+IFERROR(X454/H454,"0")+IFERROR(X455/H455,"0")</f>
        <v>0</v>
      </c>
      <c r="Y456" s="545">
        <f>IFERROR(Y450/H450,"0")+IFERROR(Y451/H451,"0")+IFERROR(Y452/H452,"0")+IFERROR(Y453/H453,"0")+IFERROR(Y454/H454,"0")+IFERROR(Y455/H455,"0")</f>
        <v>0</v>
      </c>
      <c r="Z456" s="545">
        <f>IFERROR(IF(Z450="",0,Z450),"0")+IFERROR(IF(Z451="",0,Z451),"0")+IFERROR(IF(Z452="",0,Z452),"0")+IFERROR(IF(Z453="",0,Z453),"0")+IFERROR(IF(Z454="",0,Z454),"0")+IFERROR(IF(Z455="",0,Z455),"0")</f>
        <v>0</v>
      </c>
      <c r="AA456" s="546"/>
      <c r="AB456" s="546"/>
      <c r="AC456" s="546"/>
    </row>
    <row r="457" spans="1:68" hidden="1" x14ac:dyDescent="0.2">
      <c r="A457" s="554"/>
      <c r="B457" s="554"/>
      <c r="C457" s="554"/>
      <c r="D457" s="554"/>
      <c r="E457" s="554"/>
      <c r="F457" s="554"/>
      <c r="G457" s="554"/>
      <c r="H457" s="554"/>
      <c r="I457" s="554"/>
      <c r="J457" s="554"/>
      <c r="K457" s="554"/>
      <c r="L457" s="554"/>
      <c r="M457" s="554"/>
      <c r="N457" s="554"/>
      <c r="O457" s="555"/>
      <c r="P457" s="569" t="s">
        <v>70</v>
      </c>
      <c r="Q457" s="570"/>
      <c r="R457" s="570"/>
      <c r="S457" s="570"/>
      <c r="T457" s="570"/>
      <c r="U457" s="570"/>
      <c r="V457" s="571"/>
      <c r="W457" s="37" t="s">
        <v>68</v>
      </c>
      <c r="X457" s="545">
        <f>IFERROR(SUM(X450:X455),"0")</f>
        <v>0</v>
      </c>
      <c r="Y457" s="545">
        <f>IFERROR(SUM(Y450:Y455),"0")</f>
        <v>0</v>
      </c>
      <c r="Z457" s="37"/>
      <c r="AA457" s="546"/>
      <c r="AB457" s="546"/>
      <c r="AC457" s="546"/>
    </row>
    <row r="458" spans="1:68" ht="14.25" hidden="1" customHeight="1" x14ac:dyDescent="0.25">
      <c r="A458" s="559" t="s">
        <v>72</v>
      </c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54"/>
      <c r="P458" s="554"/>
      <c r="Q458" s="554"/>
      <c r="R458" s="554"/>
      <c r="S458" s="554"/>
      <c r="T458" s="554"/>
      <c r="U458" s="554"/>
      <c r="V458" s="554"/>
      <c r="W458" s="554"/>
      <c r="X458" s="554"/>
      <c r="Y458" s="554"/>
      <c r="Z458" s="554"/>
      <c r="AA458" s="539"/>
      <c r="AB458" s="539"/>
      <c r="AC458" s="539"/>
    </row>
    <row r="459" spans="1:68" ht="16.5" hidden="1" customHeight="1" x14ac:dyDescent="0.25">
      <c r="A459" s="54" t="s">
        <v>703</v>
      </c>
      <c r="B459" s="54" t="s">
        <v>704</v>
      </c>
      <c r="C459" s="31">
        <v>4301051232</v>
      </c>
      <c r="D459" s="557">
        <v>4607091383409</v>
      </c>
      <c r="E459" s="558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706</v>
      </c>
      <c r="B460" s="54" t="s">
        <v>707</v>
      </c>
      <c r="C460" s="31">
        <v>4301051233</v>
      </c>
      <c r="D460" s="557">
        <v>4607091383416</v>
      </c>
      <c r="E460" s="558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106</v>
      </c>
      <c r="L460" s="32"/>
      <c r="M460" s="33" t="s">
        <v>81</v>
      </c>
      <c r="N460" s="33"/>
      <c r="O460" s="32">
        <v>45</v>
      </c>
      <c r="P460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709</v>
      </c>
      <c r="B461" s="54" t="s">
        <v>710</v>
      </c>
      <c r="C461" s="31">
        <v>4301051064</v>
      </c>
      <c r="D461" s="557">
        <v>4680115883536</v>
      </c>
      <c r="E461" s="558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711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53"/>
      <c r="B462" s="554"/>
      <c r="C462" s="554"/>
      <c r="D462" s="554"/>
      <c r="E462" s="554"/>
      <c r="F462" s="554"/>
      <c r="G462" s="554"/>
      <c r="H462" s="554"/>
      <c r="I462" s="554"/>
      <c r="J462" s="554"/>
      <c r="K462" s="554"/>
      <c r="L462" s="554"/>
      <c r="M462" s="554"/>
      <c r="N462" s="554"/>
      <c r="O462" s="555"/>
      <c r="P462" s="569" t="s">
        <v>70</v>
      </c>
      <c r="Q462" s="570"/>
      <c r="R462" s="570"/>
      <c r="S462" s="570"/>
      <c r="T462" s="570"/>
      <c r="U462" s="570"/>
      <c r="V462" s="571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hidden="1" x14ac:dyDescent="0.2">
      <c r="A463" s="554"/>
      <c r="B463" s="554"/>
      <c r="C463" s="554"/>
      <c r="D463" s="554"/>
      <c r="E463" s="554"/>
      <c r="F463" s="554"/>
      <c r="G463" s="554"/>
      <c r="H463" s="554"/>
      <c r="I463" s="554"/>
      <c r="J463" s="554"/>
      <c r="K463" s="554"/>
      <c r="L463" s="554"/>
      <c r="M463" s="554"/>
      <c r="N463" s="554"/>
      <c r="O463" s="555"/>
      <c r="P463" s="569" t="s">
        <v>70</v>
      </c>
      <c r="Q463" s="570"/>
      <c r="R463" s="570"/>
      <c r="S463" s="570"/>
      <c r="T463" s="570"/>
      <c r="U463" s="570"/>
      <c r="V463" s="571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hidden="1" customHeight="1" x14ac:dyDescent="0.2">
      <c r="A464" s="624" t="s">
        <v>712</v>
      </c>
      <c r="B464" s="625"/>
      <c r="C464" s="625"/>
      <c r="D464" s="625"/>
      <c r="E464" s="625"/>
      <c r="F464" s="625"/>
      <c r="G464" s="625"/>
      <c r="H464" s="625"/>
      <c r="I464" s="625"/>
      <c r="J464" s="625"/>
      <c r="K464" s="625"/>
      <c r="L464" s="625"/>
      <c r="M464" s="625"/>
      <c r="N464" s="625"/>
      <c r="O464" s="625"/>
      <c r="P464" s="625"/>
      <c r="Q464" s="625"/>
      <c r="R464" s="625"/>
      <c r="S464" s="625"/>
      <c r="T464" s="625"/>
      <c r="U464" s="625"/>
      <c r="V464" s="625"/>
      <c r="W464" s="625"/>
      <c r="X464" s="625"/>
      <c r="Y464" s="625"/>
      <c r="Z464" s="625"/>
      <c r="AA464" s="48"/>
      <c r="AB464" s="48"/>
      <c r="AC464" s="48"/>
    </row>
    <row r="465" spans="1:68" ht="16.5" hidden="1" customHeight="1" x14ac:dyDescent="0.25">
      <c r="A465" s="593" t="s">
        <v>712</v>
      </c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54"/>
      <c r="P465" s="554"/>
      <c r="Q465" s="554"/>
      <c r="R465" s="554"/>
      <c r="S465" s="554"/>
      <c r="T465" s="554"/>
      <c r="U465" s="554"/>
      <c r="V465" s="554"/>
      <c r="W465" s="554"/>
      <c r="X465" s="554"/>
      <c r="Y465" s="554"/>
      <c r="Z465" s="554"/>
      <c r="AA465" s="538"/>
      <c r="AB465" s="538"/>
      <c r="AC465" s="538"/>
    </row>
    <row r="466" spans="1:68" ht="14.25" hidden="1" customHeight="1" x14ac:dyDescent="0.25">
      <c r="A466" s="559" t="s">
        <v>103</v>
      </c>
      <c r="B466" s="554"/>
      <c r="C466" s="554"/>
      <c r="D466" s="554"/>
      <c r="E466" s="554"/>
      <c r="F466" s="554"/>
      <c r="G466" s="554"/>
      <c r="H466" s="554"/>
      <c r="I466" s="554"/>
      <c r="J466" s="554"/>
      <c r="K466" s="554"/>
      <c r="L466" s="554"/>
      <c r="M466" s="554"/>
      <c r="N466" s="554"/>
      <c r="O466" s="554"/>
      <c r="P466" s="554"/>
      <c r="Q466" s="554"/>
      <c r="R466" s="554"/>
      <c r="S466" s="554"/>
      <c r="T466" s="554"/>
      <c r="U466" s="554"/>
      <c r="V466" s="554"/>
      <c r="W466" s="554"/>
      <c r="X466" s="554"/>
      <c r="Y466" s="554"/>
      <c r="Z466" s="554"/>
      <c r="AA466" s="539"/>
      <c r="AB466" s="539"/>
      <c r="AC466" s="539"/>
    </row>
    <row r="467" spans="1:68" ht="27" hidden="1" customHeight="1" x14ac:dyDescent="0.25">
      <c r="A467" s="54" t="s">
        <v>713</v>
      </c>
      <c r="B467" s="54" t="s">
        <v>714</v>
      </c>
      <c r="C467" s="31">
        <v>4301011763</v>
      </c>
      <c r="D467" s="557">
        <v>4640242181011</v>
      </c>
      <c r="E467" s="558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106</v>
      </c>
      <c r="L467" s="32"/>
      <c r="M467" s="33" t="s">
        <v>81</v>
      </c>
      <c r="N467" s="33"/>
      <c r="O467" s="32">
        <v>55</v>
      </c>
      <c r="P467" s="667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716</v>
      </c>
      <c r="B468" s="54" t="s">
        <v>717</v>
      </c>
      <c r="C468" s="31">
        <v>4301011585</v>
      </c>
      <c r="D468" s="557">
        <v>4640242180441</v>
      </c>
      <c r="E468" s="558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9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719</v>
      </c>
      <c r="B469" s="54" t="s">
        <v>720</v>
      </c>
      <c r="C469" s="31">
        <v>4301011584</v>
      </c>
      <c r="D469" s="557">
        <v>4640242180564</v>
      </c>
      <c r="E469" s="558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106</v>
      </c>
      <c r="L469" s="32"/>
      <c r="M469" s="33" t="s">
        <v>107</v>
      </c>
      <c r="N469" s="33"/>
      <c r="O469" s="32">
        <v>50</v>
      </c>
      <c r="P469" s="66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721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722</v>
      </c>
      <c r="B470" s="54" t="s">
        <v>723</v>
      </c>
      <c r="C470" s="31">
        <v>4301011764</v>
      </c>
      <c r="D470" s="557">
        <v>4640242181189</v>
      </c>
      <c r="E470" s="558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111</v>
      </c>
      <c r="L470" s="32"/>
      <c r="M470" s="33" t="s">
        <v>81</v>
      </c>
      <c r="N470" s="33"/>
      <c r="O470" s="32">
        <v>55</v>
      </c>
      <c r="P470" s="81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715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53"/>
      <c r="B471" s="554"/>
      <c r="C471" s="554"/>
      <c r="D471" s="554"/>
      <c r="E471" s="554"/>
      <c r="F471" s="554"/>
      <c r="G471" s="554"/>
      <c r="H471" s="554"/>
      <c r="I471" s="554"/>
      <c r="J471" s="554"/>
      <c r="K471" s="554"/>
      <c r="L471" s="554"/>
      <c r="M471" s="554"/>
      <c r="N471" s="554"/>
      <c r="O471" s="555"/>
      <c r="P471" s="569" t="s">
        <v>70</v>
      </c>
      <c r="Q471" s="570"/>
      <c r="R471" s="570"/>
      <c r="S471" s="570"/>
      <c r="T471" s="570"/>
      <c r="U471" s="570"/>
      <c r="V471" s="571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hidden="1" x14ac:dyDescent="0.2">
      <c r="A472" s="554"/>
      <c r="B472" s="554"/>
      <c r="C472" s="554"/>
      <c r="D472" s="554"/>
      <c r="E472" s="554"/>
      <c r="F472" s="554"/>
      <c r="G472" s="554"/>
      <c r="H472" s="554"/>
      <c r="I472" s="554"/>
      <c r="J472" s="554"/>
      <c r="K472" s="554"/>
      <c r="L472" s="554"/>
      <c r="M472" s="554"/>
      <c r="N472" s="554"/>
      <c r="O472" s="555"/>
      <c r="P472" s="569" t="s">
        <v>70</v>
      </c>
      <c r="Q472" s="570"/>
      <c r="R472" s="570"/>
      <c r="S472" s="570"/>
      <c r="T472" s="570"/>
      <c r="U472" s="570"/>
      <c r="V472" s="571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hidden="1" customHeight="1" x14ac:dyDescent="0.25">
      <c r="A473" s="559" t="s">
        <v>135</v>
      </c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54"/>
      <c r="P473" s="554"/>
      <c r="Q473" s="554"/>
      <c r="R473" s="554"/>
      <c r="S473" s="554"/>
      <c r="T473" s="554"/>
      <c r="U473" s="554"/>
      <c r="V473" s="554"/>
      <c r="W473" s="554"/>
      <c r="X473" s="554"/>
      <c r="Y473" s="554"/>
      <c r="Z473" s="554"/>
      <c r="AA473" s="539"/>
      <c r="AB473" s="539"/>
      <c r="AC473" s="539"/>
    </row>
    <row r="474" spans="1:68" ht="27" hidden="1" customHeight="1" x14ac:dyDescent="0.25">
      <c r="A474" s="54" t="s">
        <v>724</v>
      </c>
      <c r="B474" s="54" t="s">
        <v>725</v>
      </c>
      <c r="C474" s="31">
        <v>4301020400</v>
      </c>
      <c r="D474" s="557">
        <v>4640242180519</v>
      </c>
      <c r="E474" s="558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4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726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727</v>
      </c>
      <c r="B475" s="54" t="s">
        <v>728</v>
      </c>
      <c r="C475" s="31">
        <v>4301020260</v>
      </c>
      <c r="D475" s="557">
        <v>4640242180526</v>
      </c>
      <c r="E475" s="558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69" t="s">
        <v>729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731</v>
      </c>
      <c r="B476" s="54" t="s">
        <v>732</v>
      </c>
      <c r="C476" s="31">
        <v>4301020295</v>
      </c>
      <c r="D476" s="557">
        <v>4640242181363</v>
      </c>
      <c r="E476" s="558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111</v>
      </c>
      <c r="L476" s="32"/>
      <c r="M476" s="33" t="s">
        <v>107</v>
      </c>
      <c r="N476" s="33"/>
      <c r="O476" s="32">
        <v>50</v>
      </c>
      <c r="P476" s="64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733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53"/>
      <c r="B477" s="554"/>
      <c r="C477" s="554"/>
      <c r="D477" s="554"/>
      <c r="E477" s="554"/>
      <c r="F477" s="554"/>
      <c r="G477" s="554"/>
      <c r="H477" s="554"/>
      <c r="I477" s="554"/>
      <c r="J477" s="554"/>
      <c r="K477" s="554"/>
      <c r="L477" s="554"/>
      <c r="M477" s="554"/>
      <c r="N477" s="554"/>
      <c r="O477" s="555"/>
      <c r="P477" s="569" t="s">
        <v>70</v>
      </c>
      <c r="Q477" s="570"/>
      <c r="R477" s="570"/>
      <c r="S477" s="570"/>
      <c r="T477" s="570"/>
      <c r="U477" s="570"/>
      <c r="V477" s="571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hidden="1" x14ac:dyDescent="0.2">
      <c r="A478" s="554"/>
      <c r="B478" s="554"/>
      <c r="C478" s="554"/>
      <c r="D478" s="554"/>
      <c r="E478" s="554"/>
      <c r="F478" s="554"/>
      <c r="G478" s="554"/>
      <c r="H478" s="554"/>
      <c r="I478" s="554"/>
      <c r="J478" s="554"/>
      <c r="K478" s="554"/>
      <c r="L478" s="554"/>
      <c r="M478" s="554"/>
      <c r="N478" s="554"/>
      <c r="O478" s="555"/>
      <c r="P478" s="569" t="s">
        <v>70</v>
      </c>
      <c r="Q478" s="570"/>
      <c r="R478" s="570"/>
      <c r="S478" s="570"/>
      <c r="T478" s="570"/>
      <c r="U478" s="570"/>
      <c r="V478" s="571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hidden="1" customHeight="1" x14ac:dyDescent="0.25">
      <c r="A479" s="559" t="s">
        <v>63</v>
      </c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54"/>
      <c r="P479" s="554"/>
      <c r="Q479" s="554"/>
      <c r="R479" s="554"/>
      <c r="S479" s="554"/>
      <c r="T479" s="554"/>
      <c r="U479" s="554"/>
      <c r="V479" s="554"/>
      <c r="W479" s="554"/>
      <c r="X479" s="554"/>
      <c r="Y479" s="554"/>
      <c r="Z479" s="554"/>
      <c r="AA479" s="539"/>
      <c r="AB479" s="539"/>
      <c r="AC479" s="539"/>
    </row>
    <row r="480" spans="1:68" ht="27" hidden="1" customHeight="1" x14ac:dyDescent="0.25">
      <c r="A480" s="54" t="s">
        <v>734</v>
      </c>
      <c r="B480" s="54" t="s">
        <v>735</v>
      </c>
      <c r="C480" s="31">
        <v>4301031280</v>
      </c>
      <c r="D480" s="557">
        <v>4640242180816</v>
      </c>
      <c r="E480" s="558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4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737</v>
      </c>
      <c r="B481" s="54" t="s">
        <v>738</v>
      </c>
      <c r="C481" s="31">
        <v>4301031244</v>
      </c>
      <c r="D481" s="557">
        <v>4640242180595</v>
      </c>
      <c r="E481" s="558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111</v>
      </c>
      <c r="L481" s="32"/>
      <c r="M481" s="33" t="s">
        <v>67</v>
      </c>
      <c r="N481" s="33"/>
      <c r="O481" s="32">
        <v>40</v>
      </c>
      <c r="P481" s="64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739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53"/>
      <c r="B482" s="554"/>
      <c r="C482" s="554"/>
      <c r="D482" s="554"/>
      <c r="E482" s="554"/>
      <c r="F482" s="554"/>
      <c r="G482" s="554"/>
      <c r="H482" s="554"/>
      <c r="I482" s="554"/>
      <c r="J482" s="554"/>
      <c r="K482" s="554"/>
      <c r="L482" s="554"/>
      <c r="M482" s="554"/>
      <c r="N482" s="554"/>
      <c r="O482" s="555"/>
      <c r="P482" s="569" t="s">
        <v>70</v>
      </c>
      <c r="Q482" s="570"/>
      <c r="R482" s="570"/>
      <c r="S482" s="570"/>
      <c r="T482" s="570"/>
      <c r="U482" s="570"/>
      <c r="V482" s="571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hidden="1" x14ac:dyDescent="0.2">
      <c r="A483" s="554"/>
      <c r="B483" s="554"/>
      <c r="C483" s="554"/>
      <c r="D483" s="554"/>
      <c r="E483" s="554"/>
      <c r="F483" s="554"/>
      <c r="G483" s="554"/>
      <c r="H483" s="554"/>
      <c r="I483" s="554"/>
      <c r="J483" s="554"/>
      <c r="K483" s="554"/>
      <c r="L483" s="554"/>
      <c r="M483" s="554"/>
      <c r="N483" s="554"/>
      <c r="O483" s="555"/>
      <c r="P483" s="569" t="s">
        <v>70</v>
      </c>
      <c r="Q483" s="570"/>
      <c r="R483" s="570"/>
      <c r="S483" s="570"/>
      <c r="T483" s="570"/>
      <c r="U483" s="570"/>
      <c r="V483" s="571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hidden="1" customHeight="1" x14ac:dyDescent="0.25">
      <c r="A484" s="559" t="s">
        <v>72</v>
      </c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54"/>
      <c r="P484" s="554"/>
      <c r="Q484" s="554"/>
      <c r="R484" s="554"/>
      <c r="S484" s="554"/>
      <c r="T484" s="554"/>
      <c r="U484" s="554"/>
      <c r="V484" s="554"/>
      <c r="W484" s="554"/>
      <c r="X484" s="554"/>
      <c r="Y484" s="554"/>
      <c r="Z484" s="554"/>
      <c r="AA484" s="539"/>
      <c r="AB484" s="539"/>
      <c r="AC484" s="539"/>
    </row>
    <row r="485" spans="1:68" ht="27" hidden="1" customHeight="1" x14ac:dyDescent="0.25">
      <c r="A485" s="54" t="s">
        <v>740</v>
      </c>
      <c r="B485" s="54" t="s">
        <v>741</v>
      </c>
      <c r="C485" s="31">
        <v>4301052046</v>
      </c>
      <c r="D485" s="557">
        <v>4640242180533</v>
      </c>
      <c r="E485" s="558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106</v>
      </c>
      <c r="L485" s="32"/>
      <c r="M485" s="33" t="s">
        <v>76</v>
      </c>
      <c r="N485" s="33"/>
      <c r="O485" s="32">
        <v>45</v>
      </c>
      <c r="P485" s="77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742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53"/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5"/>
      <c r="P486" s="569" t="s">
        <v>70</v>
      </c>
      <c r="Q486" s="570"/>
      <c r="R486" s="570"/>
      <c r="S486" s="570"/>
      <c r="T486" s="570"/>
      <c r="U486" s="570"/>
      <c r="V486" s="571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hidden="1" x14ac:dyDescent="0.2">
      <c r="A487" s="554"/>
      <c r="B487" s="554"/>
      <c r="C487" s="554"/>
      <c r="D487" s="554"/>
      <c r="E487" s="554"/>
      <c r="F487" s="554"/>
      <c r="G487" s="554"/>
      <c r="H487" s="554"/>
      <c r="I487" s="554"/>
      <c r="J487" s="554"/>
      <c r="K487" s="554"/>
      <c r="L487" s="554"/>
      <c r="M487" s="554"/>
      <c r="N487" s="554"/>
      <c r="O487" s="555"/>
      <c r="P487" s="569" t="s">
        <v>70</v>
      </c>
      <c r="Q487" s="570"/>
      <c r="R487" s="570"/>
      <c r="S487" s="570"/>
      <c r="T487" s="570"/>
      <c r="U487" s="570"/>
      <c r="V487" s="571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hidden="1" customHeight="1" x14ac:dyDescent="0.25">
      <c r="A488" s="559" t="s">
        <v>165</v>
      </c>
      <c r="B488" s="554"/>
      <c r="C488" s="554"/>
      <c r="D488" s="554"/>
      <c r="E488" s="554"/>
      <c r="F488" s="554"/>
      <c r="G488" s="554"/>
      <c r="H488" s="554"/>
      <c r="I488" s="554"/>
      <c r="J488" s="554"/>
      <c r="K488" s="554"/>
      <c r="L488" s="554"/>
      <c r="M488" s="554"/>
      <c r="N488" s="554"/>
      <c r="O488" s="554"/>
      <c r="P488" s="554"/>
      <c r="Q488" s="554"/>
      <c r="R488" s="554"/>
      <c r="S488" s="554"/>
      <c r="T488" s="554"/>
      <c r="U488" s="554"/>
      <c r="V488" s="554"/>
      <c r="W488" s="554"/>
      <c r="X488" s="554"/>
      <c r="Y488" s="554"/>
      <c r="Z488" s="554"/>
      <c r="AA488" s="539"/>
      <c r="AB488" s="539"/>
      <c r="AC488" s="539"/>
    </row>
    <row r="489" spans="1:68" ht="27" hidden="1" customHeight="1" x14ac:dyDescent="0.25">
      <c r="A489" s="54" t="s">
        <v>743</v>
      </c>
      <c r="B489" s="54" t="s">
        <v>744</v>
      </c>
      <c r="C489" s="31">
        <v>4301060491</v>
      </c>
      <c r="D489" s="557">
        <v>4640242180120</v>
      </c>
      <c r="E489" s="558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69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746</v>
      </c>
      <c r="B490" s="54" t="s">
        <v>747</v>
      </c>
      <c r="C490" s="31">
        <v>4301060493</v>
      </c>
      <c r="D490" s="557">
        <v>4640242180137</v>
      </c>
      <c r="E490" s="558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106</v>
      </c>
      <c r="L490" s="32"/>
      <c r="M490" s="33" t="s">
        <v>81</v>
      </c>
      <c r="N490" s="33"/>
      <c r="O490" s="32">
        <v>40</v>
      </c>
      <c r="P490" s="799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748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53"/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5"/>
      <c r="P491" s="569" t="s">
        <v>70</v>
      </c>
      <c r="Q491" s="570"/>
      <c r="R491" s="570"/>
      <c r="S491" s="570"/>
      <c r="T491" s="570"/>
      <c r="U491" s="570"/>
      <c r="V491" s="571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hidden="1" x14ac:dyDescent="0.2">
      <c r="A492" s="554"/>
      <c r="B492" s="554"/>
      <c r="C492" s="554"/>
      <c r="D492" s="554"/>
      <c r="E492" s="554"/>
      <c r="F492" s="554"/>
      <c r="G492" s="554"/>
      <c r="H492" s="554"/>
      <c r="I492" s="554"/>
      <c r="J492" s="554"/>
      <c r="K492" s="554"/>
      <c r="L492" s="554"/>
      <c r="M492" s="554"/>
      <c r="N492" s="554"/>
      <c r="O492" s="555"/>
      <c r="P492" s="569" t="s">
        <v>70</v>
      </c>
      <c r="Q492" s="570"/>
      <c r="R492" s="570"/>
      <c r="S492" s="570"/>
      <c r="T492" s="570"/>
      <c r="U492" s="570"/>
      <c r="V492" s="571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hidden="1" customHeight="1" x14ac:dyDescent="0.25">
      <c r="A493" s="593" t="s">
        <v>749</v>
      </c>
      <c r="B493" s="554"/>
      <c r="C493" s="554"/>
      <c r="D493" s="554"/>
      <c r="E493" s="554"/>
      <c r="F493" s="554"/>
      <c r="G493" s="554"/>
      <c r="H493" s="554"/>
      <c r="I493" s="554"/>
      <c r="J493" s="554"/>
      <c r="K493" s="554"/>
      <c r="L493" s="554"/>
      <c r="M493" s="554"/>
      <c r="N493" s="554"/>
      <c r="O493" s="554"/>
      <c r="P493" s="554"/>
      <c r="Q493" s="554"/>
      <c r="R493" s="554"/>
      <c r="S493" s="554"/>
      <c r="T493" s="554"/>
      <c r="U493" s="554"/>
      <c r="V493" s="554"/>
      <c r="W493" s="554"/>
      <c r="X493" s="554"/>
      <c r="Y493" s="554"/>
      <c r="Z493" s="554"/>
      <c r="AA493" s="538"/>
      <c r="AB493" s="538"/>
      <c r="AC493" s="538"/>
    </row>
    <row r="494" spans="1:68" ht="14.25" hidden="1" customHeight="1" x14ac:dyDescent="0.25">
      <c r="A494" s="559" t="s">
        <v>135</v>
      </c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54"/>
      <c r="P494" s="554"/>
      <c r="Q494" s="554"/>
      <c r="R494" s="554"/>
      <c r="S494" s="554"/>
      <c r="T494" s="554"/>
      <c r="U494" s="554"/>
      <c r="V494" s="554"/>
      <c r="W494" s="554"/>
      <c r="X494" s="554"/>
      <c r="Y494" s="554"/>
      <c r="Z494" s="554"/>
      <c r="AA494" s="539"/>
      <c r="AB494" s="539"/>
      <c r="AC494" s="539"/>
    </row>
    <row r="495" spans="1:68" ht="27" hidden="1" customHeight="1" x14ac:dyDescent="0.25">
      <c r="A495" s="54" t="s">
        <v>750</v>
      </c>
      <c r="B495" s="54" t="s">
        <v>751</v>
      </c>
      <c r="C495" s="31">
        <v>4301020314</v>
      </c>
      <c r="D495" s="557">
        <v>4640242180090</v>
      </c>
      <c r="E495" s="558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106</v>
      </c>
      <c r="L495" s="32"/>
      <c r="M495" s="33" t="s">
        <v>107</v>
      </c>
      <c r="N495" s="33"/>
      <c r="O495" s="32">
        <v>50</v>
      </c>
      <c r="P495" s="648" t="s">
        <v>752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753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53"/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5"/>
      <c r="P496" s="569" t="s">
        <v>70</v>
      </c>
      <c r="Q496" s="570"/>
      <c r="R496" s="570"/>
      <c r="S496" s="570"/>
      <c r="T496" s="570"/>
      <c r="U496" s="570"/>
      <c r="V496" s="571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hidden="1" x14ac:dyDescent="0.2">
      <c r="A497" s="554"/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5"/>
      <c r="P497" s="569" t="s">
        <v>70</v>
      </c>
      <c r="Q497" s="570"/>
      <c r="R497" s="570"/>
      <c r="S497" s="570"/>
      <c r="T497" s="570"/>
      <c r="U497" s="570"/>
      <c r="V497" s="571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44"/>
      <c r="B498" s="554"/>
      <c r="C498" s="554"/>
      <c r="D498" s="554"/>
      <c r="E498" s="554"/>
      <c r="F498" s="554"/>
      <c r="G498" s="554"/>
      <c r="H498" s="554"/>
      <c r="I498" s="554"/>
      <c r="J498" s="554"/>
      <c r="K498" s="554"/>
      <c r="L498" s="554"/>
      <c r="M498" s="554"/>
      <c r="N498" s="554"/>
      <c r="O498" s="715"/>
      <c r="P498" s="616" t="s">
        <v>754</v>
      </c>
      <c r="Q498" s="617"/>
      <c r="R498" s="617"/>
      <c r="S498" s="617"/>
      <c r="T498" s="617"/>
      <c r="U498" s="617"/>
      <c r="V498" s="618"/>
      <c r="W498" s="37" t="s">
        <v>68</v>
      </c>
      <c r="X498" s="545">
        <f>IFERROR(X24+X33+X37+X45+X49+X59+X65+X71+X79+X84+X91+X98+X106+X112+X119+X124+X130+X135+X140+X146+X152+X158+X170+X176+X180+X186+X191+X202+X214+X219+X232+X236+X240+X247+X256+X264+X271+X276+X280+X285+X295+X305+X313+X319+X326+X332+X339+X351+X356+X361+X365+X372+X376+X381+X385+X399+X404+X409+X416+X421+X426+X442+X448+X457+X463+X472+X478+X483+X487+X492+X497,"0")</f>
        <v>393.5</v>
      </c>
      <c r="Y498" s="545">
        <f>IFERROR(Y24+Y33+Y37+Y45+Y49+Y59+Y65+Y71+Y79+Y84+Y91+Y98+Y106+Y112+Y119+Y124+Y130+Y135+Y140+Y146+Y152+Y158+Y170+Y176+Y180+Y186+Y191+Y202+Y214+Y219+Y232+Y236+Y240+Y247+Y256+Y264+Y271+Y276+Y280+Y285+Y295+Y305+Y313+Y319+Y326+Y332+Y339+Y351+Y356+Y361+Y365+Y372+Y376+Y381+Y385+Y399+Y404+Y409+Y416+Y421+Y426+Y442+Y448+Y457+Y463+Y472+Y478+Y483+Y487+Y492+Y497,"0")</f>
        <v>417.3</v>
      </c>
      <c r="Z498" s="37"/>
      <c r="AA498" s="546"/>
      <c r="AB498" s="546"/>
      <c r="AC498" s="546"/>
    </row>
    <row r="499" spans="1:32" x14ac:dyDescent="0.2">
      <c r="A499" s="554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715"/>
      <c r="P499" s="616" t="s">
        <v>755</v>
      </c>
      <c r="Q499" s="617"/>
      <c r="R499" s="617"/>
      <c r="S499" s="617"/>
      <c r="T499" s="617"/>
      <c r="U499" s="617"/>
      <c r="V499" s="618"/>
      <c r="W499" s="37" t="s">
        <v>68</v>
      </c>
      <c r="X499" s="545">
        <f>IFERROR(SUM(BM22:BM495),"0")</f>
        <v>413.85481684981687</v>
      </c>
      <c r="Y499" s="545">
        <f>IFERROR(SUM(BN22:BN495),"0")</f>
        <v>438.79500000000007</v>
      </c>
      <c r="Z499" s="37"/>
      <c r="AA499" s="546"/>
      <c r="AB499" s="546"/>
      <c r="AC499" s="546"/>
    </row>
    <row r="500" spans="1:32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715"/>
      <c r="P500" s="616" t="s">
        <v>756</v>
      </c>
      <c r="Q500" s="617"/>
      <c r="R500" s="617"/>
      <c r="S500" s="617"/>
      <c r="T500" s="617"/>
      <c r="U500" s="617"/>
      <c r="V500" s="618"/>
      <c r="W500" s="37" t="s">
        <v>757</v>
      </c>
      <c r="X500" s="38">
        <f>ROUNDUP(SUM(BO22:BO495),0)</f>
        <v>1</v>
      </c>
      <c r="Y500" s="38">
        <f>ROUNDUP(SUM(BP22:BP495),0)</f>
        <v>1</v>
      </c>
      <c r="Z500" s="37"/>
      <c r="AA500" s="546"/>
      <c r="AB500" s="546"/>
      <c r="AC500" s="546"/>
    </row>
    <row r="501" spans="1:32" x14ac:dyDescent="0.2">
      <c r="A501" s="554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715"/>
      <c r="P501" s="616" t="s">
        <v>758</v>
      </c>
      <c r="Q501" s="617"/>
      <c r="R501" s="617"/>
      <c r="S501" s="617"/>
      <c r="T501" s="617"/>
      <c r="U501" s="617"/>
      <c r="V501" s="618"/>
      <c r="W501" s="37" t="s">
        <v>68</v>
      </c>
      <c r="X501" s="545">
        <f>GrossWeightTotal+PalletQtyTotal*25</f>
        <v>438.85481684981687</v>
      </c>
      <c r="Y501" s="545">
        <f>GrossWeightTotalR+PalletQtyTotalR*25</f>
        <v>463.79500000000007</v>
      </c>
      <c r="Z501" s="37"/>
      <c r="AA501" s="546"/>
      <c r="AB501" s="546"/>
      <c r="AC501" s="546"/>
    </row>
    <row r="502" spans="1:32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715"/>
      <c r="P502" s="616" t="s">
        <v>759</v>
      </c>
      <c r="Q502" s="617"/>
      <c r="R502" s="617"/>
      <c r="S502" s="617"/>
      <c r="T502" s="617"/>
      <c r="U502" s="617"/>
      <c r="V502" s="618"/>
      <c r="W502" s="37" t="s">
        <v>757</v>
      </c>
      <c r="X502" s="545">
        <f>IFERROR(X23+X32+X36+X44+X48+X58+X64+X70+X78+X83+X90+X97+X105+X111+X118+X123+X129+X134+X139+X145+X151+X157+X169+X175+X179+X185+X190+X201+X213+X218+X231+X235+X239+X246+X255+X263+X270+X275+X279+X284+X294+X304+X312+X318+X325+X331+X338+X350+X355+X360+X364+X371+X375+X380+X384+X398+X403+X408+X415+X420+X425+X441+X447+X456+X462+X471+X477+X482+X486+X491+X496,"0")</f>
        <v>46.437118437118436</v>
      </c>
      <c r="Y502" s="545">
        <f>IFERROR(Y23+Y32+Y36+Y44+Y48+Y58+Y64+Y70+Y78+Y83+Y90+Y97+Y105+Y111+Y118+Y123+Y129+Y134+Y139+Y145+Y151+Y157+Y169+Y175+Y179+Y185+Y190+Y201+Y213+Y218+Y231+Y235+Y239+Y246+Y255+Y263+Y270+Y275+Y279+Y284+Y294+Y304+Y312+Y318+Y325+Y331+Y338+Y350+Y355+Y360+Y364+Y371+Y375+Y380+Y384+Y398+Y403+Y408+Y415+Y420+Y425+Y441+Y447+Y456+Y462+Y471+Y477+Y482+Y486+Y491+Y496,"0")</f>
        <v>49</v>
      </c>
      <c r="Z502" s="37"/>
      <c r="AA502" s="546"/>
      <c r="AB502" s="546"/>
      <c r="AC502" s="546"/>
    </row>
    <row r="503" spans="1:32" ht="14.25" hidden="1" customHeight="1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715"/>
      <c r="P503" s="616" t="s">
        <v>760</v>
      </c>
      <c r="Q503" s="617"/>
      <c r="R503" s="617"/>
      <c r="S503" s="617"/>
      <c r="T503" s="617"/>
      <c r="U503" s="617"/>
      <c r="V503" s="618"/>
      <c r="W503" s="39" t="s">
        <v>761</v>
      </c>
      <c r="X503" s="37"/>
      <c r="Y503" s="37"/>
      <c r="Z503" s="37">
        <f>IFERROR(Z23+Z32+Z36+Z44+Z48+Z58+Z64+Z70+Z78+Z83+Z90+Z97+Z105+Z111+Z118+Z123+Z129+Z134+Z139+Z145+Z151+Z157+Z169+Z175+Z179+Z185+Z190+Z201+Z213+Z218+Z231+Z235+Z239+Z246+Z255+Z263+Z270+Z275+Z279+Z284+Z294+Z304+Z312+Z318+Z325+Z331+Z338+Z350+Z355+Z360+Z364+Z371+Z375+Z380+Z384+Z398+Z403+Z408+Z415+Z420+Z425+Z441+Z447+Z456+Z462+Z471+Z477+Z482+Z486+Z491+Z496,"0")</f>
        <v>0.8503400000000001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762</v>
      </c>
      <c r="B505" s="540" t="s">
        <v>62</v>
      </c>
      <c r="C505" s="590" t="s">
        <v>101</v>
      </c>
      <c r="D505" s="636"/>
      <c r="E505" s="636"/>
      <c r="F505" s="636"/>
      <c r="G505" s="636"/>
      <c r="H505" s="637"/>
      <c r="I505" s="590" t="s">
        <v>253</v>
      </c>
      <c r="J505" s="636"/>
      <c r="K505" s="636"/>
      <c r="L505" s="636"/>
      <c r="M505" s="636"/>
      <c r="N505" s="636"/>
      <c r="O505" s="636"/>
      <c r="P505" s="636"/>
      <c r="Q505" s="636"/>
      <c r="R505" s="636"/>
      <c r="S505" s="637"/>
      <c r="T505" s="590" t="s">
        <v>541</v>
      </c>
      <c r="U505" s="637"/>
      <c r="V505" s="590" t="s">
        <v>597</v>
      </c>
      <c r="W505" s="636"/>
      <c r="X505" s="636"/>
      <c r="Y505" s="637"/>
      <c r="Z505" s="540" t="s">
        <v>651</v>
      </c>
      <c r="AA505" s="590" t="s">
        <v>712</v>
      </c>
      <c r="AB505" s="637"/>
      <c r="AC505" s="52"/>
      <c r="AF505" s="541"/>
    </row>
    <row r="506" spans="1:32" ht="14.25" customHeight="1" thickTop="1" x14ac:dyDescent="0.2">
      <c r="A506" s="736" t="s">
        <v>763</v>
      </c>
      <c r="B506" s="590" t="s">
        <v>62</v>
      </c>
      <c r="C506" s="590" t="s">
        <v>102</v>
      </c>
      <c r="D506" s="590" t="s">
        <v>117</v>
      </c>
      <c r="E506" s="590" t="s">
        <v>172</v>
      </c>
      <c r="F506" s="590" t="s">
        <v>192</v>
      </c>
      <c r="G506" s="590" t="s">
        <v>225</v>
      </c>
      <c r="H506" s="590" t="s">
        <v>101</v>
      </c>
      <c r="I506" s="590" t="s">
        <v>254</v>
      </c>
      <c r="J506" s="590" t="s">
        <v>294</v>
      </c>
      <c r="K506" s="590" t="s">
        <v>354</v>
      </c>
      <c r="L506" s="590" t="s">
        <v>397</v>
      </c>
      <c r="M506" s="590" t="s">
        <v>413</v>
      </c>
      <c r="N506" s="541"/>
      <c r="O506" s="590" t="s">
        <v>427</v>
      </c>
      <c r="P506" s="590" t="s">
        <v>437</v>
      </c>
      <c r="Q506" s="590" t="s">
        <v>444</v>
      </c>
      <c r="R506" s="590" t="s">
        <v>449</v>
      </c>
      <c r="S506" s="590" t="s">
        <v>531</v>
      </c>
      <c r="T506" s="590" t="s">
        <v>542</v>
      </c>
      <c r="U506" s="590" t="s">
        <v>577</v>
      </c>
      <c r="V506" s="590" t="s">
        <v>598</v>
      </c>
      <c r="W506" s="590" t="s">
        <v>628</v>
      </c>
      <c r="X506" s="590" t="s">
        <v>643</v>
      </c>
      <c r="Y506" s="590" t="s">
        <v>647</v>
      </c>
      <c r="Z506" s="590" t="s">
        <v>651</v>
      </c>
      <c r="AA506" s="590" t="s">
        <v>712</v>
      </c>
      <c r="AB506" s="590" t="s">
        <v>749</v>
      </c>
      <c r="AC506" s="52"/>
      <c r="AF506" s="541"/>
    </row>
    <row r="507" spans="1:32" ht="13.5" customHeight="1" thickBot="1" x14ac:dyDescent="0.25">
      <c r="A507" s="737"/>
      <c r="B507" s="591"/>
      <c r="C507" s="591"/>
      <c r="D507" s="591"/>
      <c r="E507" s="591"/>
      <c r="F507" s="591"/>
      <c r="G507" s="591"/>
      <c r="H507" s="591"/>
      <c r="I507" s="591"/>
      <c r="J507" s="591"/>
      <c r="K507" s="591"/>
      <c r="L507" s="591"/>
      <c r="M507" s="591"/>
      <c r="N507" s="541"/>
      <c r="O507" s="591"/>
      <c r="P507" s="591"/>
      <c r="Q507" s="591"/>
      <c r="R507" s="591"/>
      <c r="S507" s="591"/>
      <c r="T507" s="591"/>
      <c r="U507" s="591"/>
      <c r="V507" s="591"/>
      <c r="W507" s="591"/>
      <c r="X507" s="591"/>
      <c r="Y507" s="591"/>
      <c r="Z507" s="591"/>
      <c r="AA507" s="591"/>
      <c r="AB507" s="591"/>
      <c r="AC507" s="52"/>
      <c r="AF507" s="541"/>
    </row>
    <row r="508" spans="1:32" ht="18" customHeight="1" thickTop="1" thickBot="1" x14ac:dyDescent="0.25">
      <c r="A508" s="40" t="s">
        <v>764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21.6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132.30000000000001</v>
      </c>
      <c r="E508" s="46">
        <f>IFERROR(Y87*1,"0")+IFERROR(Y88*1,"0")+IFERROR(Y89*1,"0")+IFERROR(Y93*1,"0")+IFERROR(Y94*1,"0")+IFERROR(Y95*1,"0")+IFERROR(Y96*1,"0")</f>
        <v>0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508" s="46">
        <f>IFERROR(Y127*1,"0")+IFERROR(Y128*1,"0")+IFERROR(Y132*1,"0")+IFERROR(Y133*1,"0")+IFERROR(Y137*1,"0")+IFERROR(Y138*1,"0")</f>
        <v>0</v>
      </c>
      <c r="H508" s="46">
        <f>IFERROR(Y143*1,"0")+IFERROR(Y144*1,"0")+IFERROR(Y148*1,"0")+IFERROR(Y149*1,"0")+IFERROR(Y150*1,"0")</f>
        <v>0</v>
      </c>
      <c r="I508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08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08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08" s="46">
        <f>IFERROR(Y250*1,"0")+IFERROR(Y251*1,"0")+IFERROR(Y252*1,"0")+IFERROR(Y253*1,"0")+IFERROR(Y254*1,"0")</f>
        <v>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0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263.39999999999998</v>
      </c>
      <c r="S508" s="46">
        <f>IFERROR(Y335*1,"0")+IFERROR(Y336*1,"0")+IFERROR(Y337*1,"0")</f>
        <v>0</v>
      </c>
      <c r="T508" s="46">
        <f>IFERROR(Y343*1,"0")+IFERROR(Y344*1,"0")+IFERROR(Y345*1,"0")+IFERROR(Y346*1,"0")+IFERROR(Y347*1,"0")+IFERROR(Y348*1,"0")+IFERROR(Y349*1,"0")+IFERROR(Y353*1,"0")+IFERROR(Y354*1,"0")+IFERROR(Y358*1,"0")+IFERROR(Y359*1,"0")+IFERROR(Y363*1,"0")</f>
        <v>0</v>
      </c>
      <c r="U508" s="46">
        <f>IFERROR(Y368*1,"0")+IFERROR(Y369*1,"0")+IFERROR(Y370*1,"0")+IFERROR(Y374*1,"0")+IFERROR(Y378*1,"0")+IFERROR(Y379*1,"0")+IFERROR(Y383*1,"0")</f>
        <v>0</v>
      </c>
      <c r="V508" s="46">
        <f>IFERROR(Y389*1,"0")+IFERROR(Y390*1,"0")+IFERROR(Y391*1,"0")+IFERROR(Y392*1,"0")+IFERROR(Y393*1,"0")+IFERROR(Y394*1,"0")+IFERROR(Y395*1,"0")+IFERROR(Y396*1,"0")+IFERROR(Y397*1,"0")+IFERROR(Y401*1,"0")+IFERROR(Y402*1,"0")</f>
        <v>0</v>
      </c>
      <c r="W508" s="46">
        <f>IFERROR(Y407*1,"0")+IFERROR(Y411*1,"0")+IFERROR(Y412*1,"0")+IFERROR(Y413*1,"0")+IFERROR(Y414*1,"0")</f>
        <v>0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0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46">
        <f>IFERROR(Y495*1,"0")</f>
        <v>0</v>
      </c>
      <c r="AC508" s="52"/>
      <c r="AF508" s="541"/>
    </row>
  </sheetData>
  <sheetProtection algorithmName="SHA-512" hashValue="+HW+SeF3xnI4c/gdE7tEkJdIj9XSSB4UAVvflkId1jn5SCH8h0eNcmEnQP9hroDyKockRL7MqcXkc/6RclcV3g==" saltValue="m2Wb1eP7QYxwOnYRonpWjg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"/>
        <filter val="1,85"/>
        <filter val="10,19"/>
        <filter val="110,00"/>
        <filter val="13,50"/>
        <filter val="150,00"/>
        <filter val="19,23"/>
        <filter val="20,00"/>
        <filter val="3,00"/>
        <filter val="393,50"/>
        <filter val="4,76"/>
        <filter val="413,85"/>
        <filter val="438,85"/>
        <filter val="46,44"/>
        <filter val="7,41"/>
        <filter val="80,00"/>
      </filters>
    </filterColumn>
    <filterColumn colId="29" showButton="0"/>
    <filterColumn colId="30" showButton="0"/>
  </autoFilter>
  <mergeCells count="888">
    <mergeCell ref="O506:O507"/>
    <mergeCell ref="P140:V140"/>
    <mergeCell ref="A136:Z136"/>
    <mergeCell ref="A192:Z192"/>
    <mergeCell ref="A21:Z21"/>
    <mergeCell ref="D184:E184"/>
    <mergeCell ref="A428:Z428"/>
    <mergeCell ref="P425:V425"/>
    <mergeCell ref="A355:O356"/>
    <mergeCell ref="D121:E121"/>
    <mergeCell ref="P356:V356"/>
    <mergeCell ref="A181:Z181"/>
    <mergeCell ref="P363:T363"/>
    <mergeCell ref="D42:E42"/>
    <mergeCell ref="A479:Z479"/>
    <mergeCell ref="D344:E344"/>
    <mergeCell ref="A213:O214"/>
    <mergeCell ref="D173:E173"/>
    <mergeCell ref="A151:O152"/>
    <mergeCell ref="A131:Z131"/>
    <mergeCell ref="P307:T307"/>
    <mergeCell ref="P444:T444"/>
    <mergeCell ref="D250:E250"/>
    <mergeCell ref="A494:Z494"/>
    <mergeCell ref="Y17:Y18"/>
    <mergeCell ref="D57:E57"/>
    <mergeCell ref="A8:C8"/>
    <mergeCell ref="D293:E293"/>
    <mergeCell ref="A153:Z153"/>
    <mergeCell ref="A477:O478"/>
    <mergeCell ref="D268:E268"/>
    <mergeCell ref="D395:E395"/>
    <mergeCell ref="P496:V496"/>
    <mergeCell ref="A10:C10"/>
    <mergeCell ref="P361:V361"/>
    <mergeCell ref="A484:Z484"/>
    <mergeCell ref="D17:E18"/>
    <mergeCell ref="X17:X18"/>
    <mergeCell ref="D110:E110"/>
    <mergeCell ref="P492:V492"/>
    <mergeCell ref="A233:Z233"/>
    <mergeCell ref="M17:M18"/>
    <mergeCell ref="O17:O18"/>
    <mergeCell ref="P336:T336"/>
    <mergeCell ref="A248:Z248"/>
    <mergeCell ref="P430:T430"/>
    <mergeCell ref="P350:V350"/>
    <mergeCell ref="P102:T102"/>
    <mergeCell ref="R506:R507"/>
    <mergeCell ref="D196:E196"/>
    <mergeCell ref="P219:V219"/>
    <mergeCell ref="P145:V145"/>
    <mergeCell ref="P23:V23"/>
    <mergeCell ref="D133:E133"/>
    <mergeCell ref="P381:V381"/>
    <mergeCell ref="A333:Z333"/>
    <mergeCell ref="D54:E54"/>
    <mergeCell ref="P185:V185"/>
    <mergeCell ref="D433:E433"/>
    <mergeCell ref="D262:E262"/>
    <mergeCell ref="P368:T368"/>
    <mergeCell ref="A362:Z362"/>
    <mergeCell ref="A39:Z39"/>
    <mergeCell ref="P285:V285"/>
    <mergeCell ref="A44:O45"/>
    <mergeCell ref="P383:T383"/>
    <mergeCell ref="P501:V501"/>
    <mergeCell ref="D291:E291"/>
    <mergeCell ref="A279:O280"/>
    <mergeCell ref="P174:T174"/>
    <mergeCell ref="P149:T149"/>
    <mergeCell ref="D95:E95"/>
    <mergeCell ref="AB506:AB507"/>
    <mergeCell ref="A83:O84"/>
    <mergeCell ref="D468:E468"/>
    <mergeCell ref="N17:N18"/>
    <mergeCell ref="A58:O59"/>
    <mergeCell ref="Q5:R5"/>
    <mergeCell ref="P370:T370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D234:E234"/>
    <mergeCell ref="P288:T288"/>
    <mergeCell ref="A408:O409"/>
    <mergeCell ref="P434:T434"/>
    <mergeCell ref="P305:V305"/>
    <mergeCell ref="D244:E244"/>
    <mergeCell ref="P228:T228"/>
    <mergeCell ref="D336:E336"/>
    <mergeCell ref="P293:T293"/>
    <mergeCell ref="G506:G507"/>
    <mergeCell ref="D450:E450"/>
    <mergeCell ref="D394:E394"/>
    <mergeCell ref="A263:O264"/>
    <mergeCell ref="D223:E223"/>
    <mergeCell ref="A498:O503"/>
    <mergeCell ref="P121:T121"/>
    <mergeCell ref="D29:E29"/>
    <mergeCell ref="P506:P507"/>
    <mergeCell ref="P344:T344"/>
    <mergeCell ref="D216:E216"/>
    <mergeCell ref="A134:O135"/>
    <mergeCell ref="A125:Z125"/>
    <mergeCell ref="D452:E452"/>
    <mergeCell ref="P371:V371"/>
    <mergeCell ref="D252:E252"/>
    <mergeCell ref="P110:T110"/>
    <mergeCell ref="A249:Z249"/>
    <mergeCell ref="A320:Z320"/>
    <mergeCell ref="P351:V351"/>
    <mergeCell ref="A314:Z314"/>
    <mergeCell ref="P239:V239"/>
    <mergeCell ref="A257:Z257"/>
    <mergeCell ref="P439:T439"/>
    <mergeCell ref="AD17:AF18"/>
    <mergeCell ref="D101:E101"/>
    <mergeCell ref="P403:V403"/>
    <mergeCell ref="D76:E76"/>
    <mergeCell ref="F5:G5"/>
    <mergeCell ref="P365:V365"/>
    <mergeCell ref="A488:Z488"/>
    <mergeCell ref="P169:V169"/>
    <mergeCell ref="A221:Z221"/>
    <mergeCell ref="A25:Z25"/>
    <mergeCell ref="P442:V442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A465:Z465"/>
    <mergeCell ref="V11:W11"/>
    <mergeCell ref="P57:T57"/>
    <mergeCell ref="D165:E165"/>
    <mergeCell ref="D475:E475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127:T127"/>
    <mergeCell ref="A371:O372"/>
    <mergeCell ref="P412:T412"/>
    <mergeCell ref="D228:E228"/>
    <mergeCell ref="P312:V312"/>
    <mergeCell ref="P54:T54"/>
    <mergeCell ref="D35:E35"/>
    <mergeCell ref="A23:O24"/>
    <mergeCell ref="D10:E10"/>
    <mergeCell ref="F10:G10"/>
    <mergeCell ref="D243:E243"/>
    <mergeCell ref="P349:T349"/>
    <mergeCell ref="P78:V78"/>
    <mergeCell ref="D397:E397"/>
    <mergeCell ref="P456:V456"/>
    <mergeCell ref="P196:T196"/>
    <mergeCell ref="P354:T354"/>
    <mergeCell ref="D226:E226"/>
    <mergeCell ref="P183:T183"/>
    <mergeCell ref="D164:E164"/>
    <mergeCell ref="P62:T62"/>
    <mergeCell ref="P376:V376"/>
    <mergeCell ref="P128:T128"/>
    <mergeCell ref="D310:E310"/>
    <mergeCell ref="P75:T75"/>
    <mergeCell ref="P317:T317"/>
    <mergeCell ref="D323:E323"/>
    <mergeCell ref="P101:T101"/>
    <mergeCell ref="A255:O256"/>
    <mergeCell ref="A441:O442"/>
    <mergeCell ref="A92:Z92"/>
    <mergeCell ref="P338:V338"/>
    <mergeCell ref="P71:V71"/>
    <mergeCell ref="P313:V313"/>
    <mergeCell ref="P202:V202"/>
    <mergeCell ref="D230:E230"/>
    <mergeCell ref="D168:E168"/>
    <mergeCell ref="P137:T137"/>
    <mergeCell ref="A20:Z20"/>
    <mergeCell ref="P433:T433"/>
    <mergeCell ref="H506:H507"/>
    <mergeCell ref="P339:V339"/>
    <mergeCell ref="D389:E389"/>
    <mergeCell ref="J506:J507"/>
    <mergeCell ref="A220:Z220"/>
    <mergeCell ref="Q13:R13"/>
    <mergeCell ref="A318:O319"/>
    <mergeCell ref="P114:T114"/>
    <mergeCell ref="P41:T41"/>
    <mergeCell ref="D22:E22"/>
    <mergeCell ref="D149:E149"/>
    <mergeCell ref="P470:T470"/>
    <mergeCell ref="P426:V426"/>
    <mergeCell ref="P301:T301"/>
    <mergeCell ref="P255:V255"/>
    <mergeCell ref="P178:T178"/>
    <mergeCell ref="A64:O65"/>
    <mergeCell ref="P284:V284"/>
    <mergeCell ref="D321:E321"/>
    <mergeCell ref="P278:T278"/>
    <mergeCell ref="D150:E150"/>
    <mergeCell ref="P129:V129"/>
    <mergeCell ref="P490:T490"/>
    <mergeCell ref="D292:E292"/>
    <mergeCell ref="P346:T346"/>
    <mergeCell ref="A105:O106"/>
    <mergeCell ref="D227:E227"/>
    <mergeCell ref="P321:T321"/>
    <mergeCell ref="A9:C9"/>
    <mergeCell ref="P348:T348"/>
    <mergeCell ref="P323:T323"/>
    <mergeCell ref="D358:E358"/>
    <mergeCell ref="P70:V70"/>
    <mergeCell ref="A327:Z327"/>
    <mergeCell ref="P32:V32"/>
    <mergeCell ref="A155:Z155"/>
    <mergeCell ref="P134:V134"/>
    <mergeCell ref="P97:V97"/>
    <mergeCell ref="A364:O365"/>
    <mergeCell ref="P262:T262"/>
    <mergeCell ref="A107:Z107"/>
    <mergeCell ref="A51:Z51"/>
    <mergeCell ref="D407:E407"/>
    <mergeCell ref="A447:O448"/>
    <mergeCell ref="P200:T200"/>
    <mergeCell ref="P243:T243"/>
    <mergeCell ref="U506:U507"/>
    <mergeCell ref="A231:O232"/>
    <mergeCell ref="D222:E222"/>
    <mergeCell ref="P35:T35"/>
    <mergeCell ref="A466:Z466"/>
    <mergeCell ref="G17:G18"/>
    <mergeCell ref="P188:T188"/>
    <mergeCell ref="A182:Z182"/>
    <mergeCell ref="P471:V471"/>
    <mergeCell ref="A296:Z296"/>
    <mergeCell ref="D459:E459"/>
    <mergeCell ref="D288:E288"/>
    <mergeCell ref="P123:V123"/>
    <mergeCell ref="P421:V421"/>
    <mergeCell ref="D434:E434"/>
    <mergeCell ref="P240:V240"/>
    <mergeCell ref="P482:V482"/>
    <mergeCell ref="I506:I507"/>
    <mergeCell ref="D225:E225"/>
    <mergeCell ref="D461:E461"/>
    <mergeCell ref="P61:T61"/>
    <mergeCell ref="D200:E200"/>
    <mergeCell ref="P359:T359"/>
    <mergeCell ref="A273:Z273"/>
    <mergeCell ref="Z17:Z18"/>
    <mergeCell ref="AB17:AB18"/>
    <mergeCell ref="P271:V271"/>
    <mergeCell ref="A388:Z388"/>
    <mergeCell ref="B506:B507"/>
    <mergeCell ref="D446:E446"/>
    <mergeCell ref="A277:Z277"/>
    <mergeCell ref="P44:V44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P461:T461"/>
    <mergeCell ref="A306:Z306"/>
    <mergeCell ref="D6:M6"/>
    <mergeCell ref="P162:T162"/>
    <mergeCell ref="P502:V502"/>
    <mergeCell ref="P331:V331"/>
    <mergeCell ref="P460:T460"/>
    <mergeCell ref="AA17:AA18"/>
    <mergeCell ref="S506:S507"/>
    <mergeCell ref="A377:Z377"/>
    <mergeCell ref="P485:T485"/>
    <mergeCell ref="AC17:AC18"/>
    <mergeCell ref="H10:M10"/>
    <mergeCell ref="P108:T108"/>
    <mergeCell ref="D393:E393"/>
    <mergeCell ref="D89:E89"/>
    <mergeCell ref="A72:Z72"/>
    <mergeCell ref="P254:T254"/>
    <mergeCell ref="P251:T251"/>
    <mergeCell ref="A175:O176"/>
    <mergeCell ref="A235:O236"/>
    <mergeCell ref="P343:T343"/>
    <mergeCell ref="D128:E128"/>
    <mergeCell ref="D199:E199"/>
    <mergeCell ref="P109:T109"/>
    <mergeCell ref="D435:E435"/>
    <mergeCell ref="P274:T274"/>
    <mergeCell ref="D413:E413"/>
    <mergeCell ref="P345:T345"/>
    <mergeCell ref="D217:E217"/>
    <mergeCell ref="P222:T222"/>
    <mergeCell ref="P483:V483"/>
    <mergeCell ref="D298:E298"/>
    <mergeCell ref="P404:V404"/>
    <mergeCell ref="P156:T156"/>
    <mergeCell ref="P105:V105"/>
    <mergeCell ref="P170:V170"/>
    <mergeCell ref="A464:Z464"/>
    <mergeCell ref="A141:Z141"/>
    <mergeCell ref="P212:T212"/>
    <mergeCell ref="A462:O463"/>
    <mergeCell ref="P193:T193"/>
    <mergeCell ref="P236:V236"/>
    <mergeCell ref="D194:E194"/>
    <mergeCell ref="D143:E143"/>
    <mergeCell ref="P227:T227"/>
    <mergeCell ref="A384:O385"/>
    <mergeCell ref="D368:E368"/>
    <mergeCell ref="P475:T475"/>
    <mergeCell ref="D481:E481"/>
    <mergeCell ref="A294:O295"/>
    <mergeCell ref="P335:T335"/>
    <mergeCell ref="P269:T269"/>
    <mergeCell ref="P226:T226"/>
    <mergeCell ref="D383:E383"/>
    <mergeCell ref="D1:F1"/>
    <mergeCell ref="P152:V152"/>
    <mergeCell ref="P330:T330"/>
    <mergeCell ref="D438:E438"/>
    <mergeCell ref="P395:T395"/>
    <mergeCell ref="A340:Z340"/>
    <mergeCell ref="D267:E267"/>
    <mergeCell ref="V506:V507"/>
    <mergeCell ref="D359:E359"/>
    <mergeCell ref="P96:T96"/>
    <mergeCell ref="H17:H18"/>
    <mergeCell ref="P261:T261"/>
    <mergeCell ref="D204:E204"/>
    <mergeCell ref="P217:T217"/>
    <mergeCell ref="P161:T161"/>
    <mergeCell ref="P459:T459"/>
    <mergeCell ref="D198:E198"/>
    <mergeCell ref="D440:E440"/>
    <mergeCell ref="D269:E269"/>
    <mergeCell ref="D489:E489"/>
    <mergeCell ref="P275:V275"/>
    <mergeCell ref="A157:O158"/>
    <mergeCell ref="P27:T27"/>
    <mergeCell ref="A284:O285"/>
    <mergeCell ref="D476:E476"/>
    <mergeCell ref="P384:V384"/>
    <mergeCell ref="P213:V213"/>
    <mergeCell ref="A147:Z147"/>
    <mergeCell ref="A38:Z38"/>
    <mergeCell ref="P207:T207"/>
    <mergeCell ref="P299:T299"/>
    <mergeCell ref="P326:V326"/>
    <mergeCell ref="D138:E138"/>
    <mergeCell ref="A40:Z40"/>
    <mergeCell ref="P457:V457"/>
    <mergeCell ref="P393:T393"/>
    <mergeCell ref="D374:E374"/>
    <mergeCell ref="D75:E75"/>
    <mergeCell ref="A78:O79"/>
    <mergeCell ref="P247:V247"/>
    <mergeCell ref="P390:T390"/>
    <mergeCell ref="D206:E206"/>
    <mergeCell ref="A66:Z66"/>
    <mergeCell ref="A85:Z85"/>
    <mergeCell ref="D207:E207"/>
    <mergeCell ref="P164:T164"/>
    <mergeCell ref="P93:T93"/>
    <mergeCell ref="D299:E299"/>
    <mergeCell ref="J9:M9"/>
    <mergeCell ref="A90:O91"/>
    <mergeCell ref="D348:E348"/>
    <mergeCell ref="D62:E62"/>
    <mergeCell ref="D56:E56"/>
    <mergeCell ref="D193:E193"/>
    <mergeCell ref="P206:T206"/>
    <mergeCell ref="D127:E127"/>
    <mergeCell ref="D347:E347"/>
    <mergeCell ref="D114:E114"/>
    <mergeCell ref="P143:T143"/>
    <mergeCell ref="A129:O130"/>
    <mergeCell ref="P157:V157"/>
    <mergeCell ref="V6:W9"/>
    <mergeCell ref="P22:T22"/>
    <mergeCell ref="Q6:R6"/>
    <mergeCell ref="A118:O119"/>
    <mergeCell ref="P292:T292"/>
    <mergeCell ref="D102:E102"/>
    <mergeCell ref="V12:W12"/>
    <mergeCell ref="U17:V17"/>
    <mergeCell ref="P26:T26"/>
    <mergeCell ref="P324:T324"/>
    <mergeCell ref="A270:O271"/>
    <mergeCell ref="P500:V500"/>
    <mergeCell ref="A13:M13"/>
    <mergeCell ref="A417:Z417"/>
    <mergeCell ref="P79:V79"/>
    <mergeCell ref="T506:T507"/>
    <mergeCell ref="A367:Z367"/>
    <mergeCell ref="P115:T115"/>
    <mergeCell ref="A427:Z427"/>
    <mergeCell ref="D254:E254"/>
    <mergeCell ref="P238:T238"/>
    <mergeCell ref="P231:V231"/>
    <mergeCell ref="D61:E61"/>
    <mergeCell ref="D490:E490"/>
    <mergeCell ref="A15:M15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506:A507"/>
    <mergeCell ref="D412:E412"/>
    <mergeCell ref="P58:V58"/>
    <mergeCell ref="D349:E349"/>
    <mergeCell ref="D370:E370"/>
    <mergeCell ref="D436:E436"/>
    <mergeCell ref="P436:T436"/>
    <mergeCell ref="A360:O361"/>
    <mergeCell ref="P372:V372"/>
    <mergeCell ref="T5:U5"/>
    <mergeCell ref="P76:T76"/>
    <mergeCell ref="V5:W5"/>
    <mergeCell ref="P374:T374"/>
    <mergeCell ref="P294:V294"/>
    <mergeCell ref="A19:Z19"/>
    <mergeCell ref="P310:T310"/>
    <mergeCell ref="A5:C5"/>
    <mergeCell ref="P64:V64"/>
    <mergeCell ref="D337:E337"/>
    <mergeCell ref="D166:E166"/>
    <mergeCell ref="A410:Z410"/>
    <mergeCell ref="D402:E402"/>
    <mergeCell ref="P195:T195"/>
    <mergeCell ref="P364:V364"/>
    <mergeCell ref="P300:T300"/>
    <mergeCell ref="A17:A18"/>
    <mergeCell ref="A491:O492"/>
    <mergeCell ref="A142:Z142"/>
    <mergeCell ref="D469:E469"/>
    <mergeCell ref="Q8:R8"/>
    <mergeCell ref="P69:T69"/>
    <mergeCell ref="P311:T311"/>
    <mergeCell ref="D183:E183"/>
    <mergeCell ref="P438:T438"/>
    <mergeCell ref="D444:E444"/>
    <mergeCell ref="D419:E419"/>
    <mergeCell ref="P267:T267"/>
    <mergeCell ref="D104:E104"/>
    <mergeCell ref="P83:V83"/>
    <mergeCell ref="T6:U9"/>
    <mergeCell ref="P319:V319"/>
    <mergeCell ref="Q10:R10"/>
    <mergeCell ref="D41:E41"/>
    <mergeCell ref="A429:Z429"/>
    <mergeCell ref="A486:O487"/>
    <mergeCell ref="A12:M12"/>
    <mergeCell ref="P355:V355"/>
    <mergeCell ref="D343:E343"/>
    <mergeCell ref="P397:T397"/>
    <mergeCell ref="P74:T74"/>
    <mergeCell ref="D480:E480"/>
    <mergeCell ref="D109:E109"/>
    <mergeCell ref="P163:T163"/>
    <mergeCell ref="A14:M14"/>
    <mergeCell ref="D467:E467"/>
    <mergeCell ref="P424:T424"/>
    <mergeCell ref="D345:E345"/>
    <mergeCell ref="P138:T138"/>
    <mergeCell ref="P318:V318"/>
    <mergeCell ref="P256:V256"/>
    <mergeCell ref="P84:V84"/>
    <mergeCell ref="D43:E43"/>
    <mergeCell ref="P447:V447"/>
    <mergeCell ref="A443:Z443"/>
    <mergeCell ref="A406:Z406"/>
    <mergeCell ref="P385:V385"/>
    <mergeCell ref="A272:Z272"/>
    <mergeCell ref="P450:T450"/>
    <mergeCell ref="P15:T16"/>
    <mergeCell ref="P43:T43"/>
    <mergeCell ref="P65:V65"/>
    <mergeCell ref="D74:E74"/>
    <mergeCell ref="P87:T87"/>
    <mergeCell ref="D68:E68"/>
    <mergeCell ref="L506:L507"/>
    <mergeCell ref="D454:E454"/>
    <mergeCell ref="D156:E156"/>
    <mergeCell ref="P308:T308"/>
    <mergeCell ref="P283:T283"/>
    <mergeCell ref="D93:E93"/>
    <mergeCell ref="D391:E391"/>
    <mergeCell ref="P497:V497"/>
    <mergeCell ref="P122:T122"/>
    <mergeCell ref="D328:E328"/>
    <mergeCell ref="P263:V263"/>
    <mergeCell ref="A126:Z126"/>
    <mergeCell ref="D251:E251"/>
    <mergeCell ref="P499:V499"/>
    <mergeCell ref="W506:W507"/>
    <mergeCell ref="A493:Z493"/>
    <mergeCell ref="D485:E485"/>
    <mergeCell ref="P216:T216"/>
    <mergeCell ref="D137:E137"/>
    <mergeCell ref="P124:V124"/>
    <mergeCell ref="P360:V360"/>
    <mergeCell ref="P489:T489"/>
    <mergeCell ref="P151:V151"/>
    <mergeCell ref="P451:T451"/>
    <mergeCell ref="AA505:AB505"/>
    <mergeCell ref="A496:O497"/>
    <mergeCell ref="A325:O326"/>
    <mergeCell ref="D116:E116"/>
    <mergeCell ref="D414:E414"/>
    <mergeCell ref="A177:Z177"/>
    <mergeCell ref="P419:T419"/>
    <mergeCell ref="A275:O276"/>
    <mergeCell ref="D162:E162"/>
    <mergeCell ref="D460:E460"/>
    <mergeCell ref="P210:T210"/>
    <mergeCell ref="D335:E335"/>
    <mergeCell ref="A203:Z203"/>
    <mergeCell ref="A375:O376"/>
    <mergeCell ref="P245:T245"/>
    <mergeCell ref="D188:E188"/>
    <mergeCell ref="D424:E424"/>
    <mergeCell ref="A237:Z237"/>
    <mergeCell ref="A473:Z473"/>
    <mergeCell ref="P135:V135"/>
    <mergeCell ref="P191:V191"/>
    <mergeCell ref="A187:Z187"/>
    <mergeCell ref="A423:Z423"/>
    <mergeCell ref="P420:V420"/>
    <mergeCell ref="C17:C18"/>
    <mergeCell ref="P431:T431"/>
    <mergeCell ref="D103:E103"/>
    <mergeCell ref="K17:K18"/>
    <mergeCell ref="D401:E401"/>
    <mergeCell ref="P358:T358"/>
    <mergeCell ref="P380:V380"/>
    <mergeCell ref="A6:C6"/>
    <mergeCell ref="D309:E309"/>
    <mergeCell ref="P415:V415"/>
    <mergeCell ref="P167:T167"/>
    <mergeCell ref="D88:E88"/>
    <mergeCell ref="D148:E148"/>
    <mergeCell ref="D26:E26"/>
    <mergeCell ref="D324:E324"/>
    <mergeCell ref="P378:T378"/>
    <mergeCell ref="P117:T117"/>
    <mergeCell ref="D311:E311"/>
    <mergeCell ref="D115:E115"/>
    <mergeCell ref="P55:T55"/>
    <mergeCell ref="Q12:R12"/>
    <mergeCell ref="D261:E261"/>
    <mergeCell ref="P411:T411"/>
    <mergeCell ref="D390:E390"/>
    <mergeCell ref="D9:E9"/>
    <mergeCell ref="P197:T197"/>
    <mergeCell ref="F9:G9"/>
    <mergeCell ref="P53:T53"/>
    <mergeCell ref="Q9:R9"/>
    <mergeCell ref="D451:E451"/>
    <mergeCell ref="A113:Z113"/>
    <mergeCell ref="P49:V49"/>
    <mergeCell ref="P36:V36"/>
    <mergeCell ref="P414:T414"/>
    <mergeCell ref="P295:V295"/>
    <mergeCell ref="A120:Z120"/>
    <mergeCell ref="P276:V276"/>
    <mergeCell ref="P214:V214"/>
    <mergeCell ref="P270:V270"/>
    <mergeCell ref="P303:T303"/>
    <mergeCell ref="P132:T132"/>
    <mergeCell ref="A357:Z357"/>
    <mergeCell ref="P146:V146"/>
    <mergeCell ref="D63:E63"/>
    <mergeCell ref="D330:E330"/>
    <mergeCell ref="P304:V304"/>
    <mergeCell ref="D96:E96"/>
    <mergeCell ref="A201:O202"/>
    <mergeCell ref="P478:V478"/>
    <mergeCell ref="A159:Z159"/>
    <mergeCell ref="D322:E322"/>
    <mergeCell ref="P205:T205"/>
    <mergeCell ref="D260:E260"/>
    <mergeCell ref="Q11:R11"/>
    <mergeCell ref="D453:E453"/>
    <mergeCell ref="P467:T467"/>
    <mergeCell ref="P469:T469"/>
    <mergeCell ref="A425:O426"/>
    <mergeCell ref="D167:E167"/>
    <mergeCell ref="P289:T289"/>
    <mergeCell ref="D161:E161"/>
    <mergeCell ref="P68:T68"/>
    <mergeCell ref="P186:V186"/>
    <mergeCell ref="A185:O186"/>
    <mergeCell ref="A312:O313"/>
    <mergeCell ref="P353:T353"/>
    <mergeCell ref="A265:Z265"/>
    <mergeCell ref="I17:I18"/>
    <mergeCell ref="A48:O49"/>
    <mergeCell ref="P176:V176"/>
    <mergeCell ref="P189:T189"/>
    <mergeCell ref="A246:O247"/>
    <mergeCell ref="D52:E52"/>
    <mergeCell ref="D27:E27"/>
    <mergeCell ref="P408:V408"/>
    <mergeCell ref="A338:O339"/>
    <mergeCell ref="L17:L18"/>
    <mergeCell ref="P48:V48"/>
    <mergeCell ref="A100:Z100"/>
    <mergeCell ref="A342:Z342"/>
    <mergeCell ref="A171:Z171"/>
    <mergeCell ref="A382:Z382"/>
    <mergeCell ref="P112:V112"/>
    <mergeCell ref="A400:Z400"/>
    <mergeCell ref="P17:T18"/>
    <mergeCell ref="P63:T63"/>
    <mergeCell ref="P194:T194"/>
    <mergeCell ref="P250:T250"/>
    <mergeCell ref="D31:E31"/>
    <mergeCell ref="D329:E329"/>
    <mergeCell ref="D229:E229"/>
    <mergeCell ref="D77:E77"/>
    <mergeCell ref="D108:E108"/>
    <mergeCell ref="A111:O112"/>
    <mergeCell ref="D369:E369"/>
    <mergeCell ref="A304:O305"/>
    <mergeCell ref="P223:T223"/>
    <mergeCell ref="P52:T52"/>
    <mergeCell ref="P201:V201"/>
    <mergeCell ref="D160:E160"/>
    <mergeCell ref="A456:O457"/>
    <mergeCell ref="P59:V59"/>
    <mergeCell ref="P47:T47"/>
    <mergeCell ref="X506:X507"/>
    <mergeCell ref="I505:S505"/>
    <mergeCell ref="P111:V111"/>
    <mergeCell ref="D316:E316"/>
    <mergeCell ref="A123:O124"/>
    <mergeCell ref="D210:E210"/>
    <mergeCell ref="D308:E308"/>
    <mergeCell ref="A169:O170"/>
    <mergeCell ref="P337:T337"/>
    <mergeCell ref="D209:E209"/>
    <mergeCell ref="A282:Z282"/>
    <mergeCell ref="P166:T166"/>
    <mergeCell ref="D445:E445"/>
    <mergeCell ref="P402:T402"/>
    <mergeCell ref="D301:E301"/>
    <mergeCell ref="D274:E274"/>
    <mergeCell ref="D245:E245"/>
    <mergeCell ref="F506:F507"/>
    <mergeCell ref="P476:T476"/>
    <mergeCell ref="P184:T184"/>
    <mergeCell ref="D432:E432"/>
    <mergeCell ref="A179:O180"/>
    <mergeCell ref="C506:C507"/>
    <mergeCell ref="Z506:Z507"/>
    <mergeCell ref="P409:V409"/>
    <mergeCell ref="A405:Z405"/>
    <mergeCell ref="A482:O483"/>
    <mergeCell ref="A403:O404"/>
    <mergeCell ref="P481:T481"/>
    <mergeCell ref="P463:V463"/>
    <mergeCell ref="K506:K507"/>
    <mergeCell ref="P480:T480"/>
    <mergeCell ref="P491:V491"/>
    <mergeCell ref="P495:T495"/>
    <mergeCell ref="M506:M507"/>
    <mergeCell ref="V505:Y505"/>
    <mergeCell ref="A420:O421"/>
    <mergeCell ref="P486:V486"/>
    <mergeCell ref="P208:T208"/>
    <mergeCell ref="E506:E507"/>
    <mergeCell ref="A458:Z458"/>
    <mergeCell ref="C505:H505"/>
    <mergeCell ref="D303:E303"/>
    <mergeCell ref="P453:T453"/>
    <mergeCell ref="D290:E290"/>
    <mergeCell ref="P259:T259"/>
    <mergeCell ref="P148:T148"/>
    <mergeCell ref="P175:V175"/>
    <mergeCell ref="D354:E354"/>
    <mergeCell ref="P398:V398"/>
    <mergeCell ref="T505:U505"/>
    <mergeCell ref="P264:V264"/>
    <mergeCell ref="A387:Z387"/>
    <mergeCell ref="D470:E470"/>
    <mergeCell ref="A373:Z373"/>
    <mergeCell ref="D238:E238"/>
    <mergeCell ref="P328:T328"/>
    <mergeCell ref="P474:T474"/>
    <mergeCell ref="D224:E224"/>
    <mergeCell ref="A398:O399"/>
    <mergeCell ref="P401:T401"/>
    <mergeCell ref="P462:V462"/>
    <mergeCell ref="A287:Z287"/>
    <mergeCell ref="A281:Z281"/>
    <mergeCell ref="P399:V399"/>
    <mergeCell ref="H1:Q1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D55:E55"/>
    <mergeCell ref="D30:E30"/>
    <mergeCell ref="D67:E67"/>
    <mergeCell ref="D5:E5"/>
    <mergeCell ref="P42:T42"/>
    <mergeCell ref="A32:O33"/>
    <mergeCell ref="D94:E94"/>
    <mergeCell ref="P98:V98"/>
    <mergeCell ref="D69:E69"/>
    <mergeCell ref="P106:V106"/>
    <mergeCell ref="P33:V33"/>
    <mergeCell ref="A46:Z46"/>
    <mergeCell ref="D87:E87"/>
    <mergeCell ref="D122:E122"/>
    <mergeCell ref="D7:M7"/>
    <mergeCell ref="AA506:AA507"/>
    <mergeCell ref="P173:T173"/>
    <mergeCell ref="P29:T29"/>
    <mergeCell ref="A97:O98"/>
    <mergeCell ref="D81:E81"/>
    <mergeCell ref="P94:T94"/>
    <mergeCell ref="D379:E379"/>
    <mergeCell ref="D208:E208"/>
    <mergeCell ref="P325:V325"/>
    <mergeCell ref="A386:Z386"/>
    <mergeCell ref="A215:Z215"/>
    <mergeCell ref="D378:E378"/>
    <mergeCell ref="P416:V416"/>
    <mergeCell ref="A241:Z241"/>
    <mergeCell ref="P487:V487"/>
    <mergeCell ref="P45:V45"/>
    <mergeCell ref="Q506:Q507"/>
    <mergeCell ref="A70:O71"/>
    <mergeCell ref="D117:E117"/>
    <mergeCell ref="A239:O240"/>
    <mergeCell ref="P413:T413"/>
    <mergeCell ref="P242:T242"/>
    <mergeCell ref="D353:E353"/>
    <mergeCell ref="P407:T407"/>
    <mergeCell ref="D8:M8"/>
    <mergeCell ref="D300:E300"/>
    <mergeCell ref="P279:V279"/>
    <mergeCell ref="P472:V472"/>
    <mergeCell ref="P31:T31"/>
    <mergeCell ref="P329:T329"/>
    <mergeCell ref="P180:V180"/>
    <mergeCell ref="P118:V118"/>
    <mergeCell ref="D506:D507"/>
    <mergeCell ref="D47:E47"/>
    <mergeCell ref="D411:E411"/>
    <mergeCell ref="D289:E289"/>
    <mergeCell ref="P160:T160"/>
    <mergeCell ref="P209:T209"/>
    <mergeCell ref="P445:T445"/>
    <mergeCell ref="A50:Z50"/>
    <mergeCell ref="W17:W18"/>
    <mergeCell ref="P90:V90"/>
    <mergeCell ref="A86:Z86"/>
    <mergeCell ref="P503:V503"/>
    <mergeCell ref="P332:V332"/>
    <mergeCell ref="A331:O332"/>
    <mergeCell ref="A449:Z449"/>
    <mergeCell ref="P234:T234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D73:E73"/>
    <mergeCell ref="P30:T30"/>
    <mergeCell ref="P375:V375"/>
    <mergeCell ref="P179:V179"/>
    <mergeCell ref="P290:T290"/>
    <mergeCell ref="A258:Z258"/>
    <mergeCell ref="P37:V37"/>
    <mergeCell ref="P104:T104"/>
    <mergeCell ref="B17:B18"/>
    <mergeCell ref="A266:Z266"/>
    <mergeCell ref="P235:V235"/>
    <mergeCell ref="A60:Z60"/>
    <mergeCell ref="P252:T252"/>
    <mergeCell ref="P81:T81"/>
    <mergeCell ref="D195:E195"/>
    <mergeCell ref="P455:T455"/>
    <mergeCell ref="D205:E205"/>
    <mergeCell ref="D363:E363"/>
    <mergeCell ref="P172:T172"/>
    <mergeCell ref="P432:T432"/>
    <mergeCell ref="P452:T452"/>
    <mergeCell ref="P448:V448"/>
    <mergeCell ref="Y506:Y507"/>
    <mergeCell ref="P441:V441"/>
    <mergeCell ref="P477:V477"/>
    <mergeCell ref="P379:T379"/>
    <mergeCell ref="D189:E189"/>
    <mergeCell ref="D431:E431"/>
    <mergeCell ref="A471:O472"/>
    <mergeCell ref="A422:Z422"/>
    <mergeCell ref="P468:T468"/>
    <mergeCell ref="D474:E474"/>
    <mergeCell ref="P316:T316"/>
    <mergeCell ref="D197:E197"/>
    <mergeCell ref="P244:T244"/>
    <mergeCell ref="P394:T394"/>
    <mergeCell ref="A380:O381"/>
    <mergeCell ref="D315:E315"/>
    <mergeCell ref="D302:E302"/>
    <mergeCell ref="A34:Z34"/>
    <mergeCell ref="H9:I9"/>
    <mergeCell ref="P24:V24"/>
    <mergeCell ref="P389:T389"/>
    <mergeCell ref="A334:Z334"/>
    <mergeCell ref="P454:T454"/>
    <mergeCell ref="D297:E297"/>
    <mergeCell ref="A350:O351"/>
    <mergeCell ref="P391:T391"/>
    <mergeCell ref="P56:T56"/>
    <mergeCell ref="V10:W10"/>
    <mergeCell ref="D253:E253"/>
    <mergeCell ref="D53:E53"/>
    <mergeCell ref="P232:V232"/>
    <mergeCell ref="P95:T95"/>
    <mergeCell ref="P116:T116"/>
    <mergeCell ref="P103:T103"/>
    <mergeCell ref="P268:T268"/>
    <mergeCell ref="P230:T230"/>
    <mergeCell ref="D211:E211"/>
    <mergeCell ref="P190:V190"/>
    <mergeCell ref="P168:T168"/>
    <mergeCell ref="P130:V130"/>
    <mergeCell ref="J17:J18"/>
    <mergeCell ref="P73:T73"/>
    <mergeCell ref="P144:T144"/>
    <mergeCell ref="P437:T437"/>
    <mergeCell ref="P315:T315"/>
    <mergeCell ref="A190:O191"/>
    <mergeCell ref="P302:T302"/>
    <mergeCell ref="D174:E174"/>
    <mergeCell ref="A352:Z352"/>
    <mergeCell ref="D396:E396"/>
    <mergeCell ref="P224:T224"/>
    <mergeCell ref="P322:T322"/>
    <mergeCell ref="P260:T260"/>
    <mergeCell ref="P211:T211"/>
    <mergeCell ref="D132:E132"/>
    <mergeCell ref="P89:T89"/>
    <mergeCell ref="P309:T309"/>
    <mergeCell ref="D178:E178"/>
    <mergeCell ref="D172:E172"/>
    <mergeCell ref="P88:T88"/>
    <mergeCell ref="A80:Z80"/>
    <mergeCell ref="P91:V91"/>
    <mergeCell ref="D144:E144"/>
    <mergeCell ref="D82:E82"/>
    <mergeCell ref="P139:V13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767</v>
      </c>
      <c r="C6" s="47" t="s">
        <v>768</v>
      </c>
      <c r="D6" s="47" t="s">
        <v>769</v>
      </c>
      <c r="E6" s="47"/>
    </row>
    <row r="7" spans="2:8" x14ac:dyDescent="0.2">
      <c r="B7" s="47" t="s">
        <v>770</v>
      </c>
      <c r="C7" s="47" t="s">
        <v>771</v>
      </c>
      <c r="D7" s="47" t="s">
        <v>772</v>
      </c>
      <c r="E7" s="47"/>
    </row>
    <row r="8" spans="2:8" x14ac:dyDescent="0.2">
      <c r="B8" s="47" t="s">
        <v>773</v>
      </c>
      <c r="C8" s="47" t="s">
        <v>774</v>
      </c>
      <c r="D8" s="47" t="s">
        <v>775</v>
      </c>
      <c r="E8" s="47"/>
    </row>
    <row r="9" spans="2:8" x14ac:dyDescent="0.2">
      <c r="B9" s="47" t="s">
        <v>14</v>
      </c>
      <c r="C9" s="47" t="s">
        <v>776</v>
      </c>
      <c r="D9" s="47" t="s">
        <v>777</v>
      </c>
      <c r="E9" s="47"/>
    </row>
    <row r="11" spans="2:8" x14ac:dyDescent="0.2">
      <c r="B11" s="47" t="s">
        <v>778</v>
      </c>
      <c r="C11" s="47" t="s">
        <v>768</v>
      </c>
      <c r="D11" s="47"/>
      <c r="E11" s="47"/>
    </row>
    <row r="13" spans="2:8" x14ac:dyDescent="0.2">
      <c r="B13" s="47" t="s">
        <v>779</v>
      </c>
      <c r="C13" s="47" t="s">
        <v>771</v>
      </c>
      <c r="D13" s="47"/>
      <c r="E13" s="47"/>
    </row>
    <row r="15" spans="2:8" x14ac:dyDescent="0.2">
      <c r="B15" s="47" t="s">
        <v>780</v>
      </c>
      <c r="C15" s="47" t="s">
        <v>774</v>
      </c>
      <c r="D15" s="47"/>
      <c r="E15" s="47"/>
    </row>
    <row r="17" spans="2:5" x14ac:dyDescent="0.2">
      <c r="B17" s="47" t="s">
        <v>781</v>
      </c>
      <c r="C17" s="47" t="s">
        <v>776</v>
      </c>
      <c r="D17" s="47"/>
      <c r="E17" s="47"/>
    </row>
    <row r="19" spans="2:5" x14ac:dyDescent="0.2">
      <c r="B19" s="47" t="s">
        <v>782</v>
      </c>
      <c r="C19" s="47"/>
      <c r="D19" s="47"/>
      <c r="E19" s="47"/>
    </row>
    <row r="20" spans="2:5" x14ac:dyDescent="0.2">
      <c r="B20" s="47" t="s">
        <v>783</v>
      </c>
      <c r="C20" s="47"/>
      <c r="D20" s="47"/>
      <c r="E20" s="47"/>
    </row>
    <row r="21" spans="2:5" x14ac:dyDescent="0.2">
      <c r="B21" s="47" t="s">
        <v>784</v>
      </c>
      <c r="C21" s="47"/>
      <c r="D21" s="47"/>
      <c r="E21" s="47"/>
    </row>
    <row r="22" spans="2:5" x14ac:dyDescent="0.2">
      <c r="B22" s="47" t="s">
        <v>785</v>
      </c>
      <c r="C22" s="47"/>
      <c r="D22" s="47"/>
      <c r="E22" s="47"/>
    </row>
    <row r="23" spans="2:5" x14ac:dyDescent="0.2">
      <c r="B23" s="47" t="s">
        <v>786</v>
      </c>
      <c r="C23" s="47"/>
      <c r="D23" s="47"/>
      <c r="E23" s="47"/>
    </row>
    <row r="24" spans="2:5" x14ac:dyDescent="0.2">
      <c r="B24" s="47" t="s">
        <v>787</v>
      </c>
      <c r="C24" s="47"/>
      <c r="D24" s="47"/>
      <c r="E24" s="47"/>
    </row>
    <row r="25" spans="2:5" x14ac:dyDescent="0.2">
      <c r="B25" s="47" t="s">
        <v>788</v>
      </c>
      <c r="C25" s="47"/>
      <c r="D25" s="47"/>
      <c r="E25" s="47"/>
    </row>
    <row r="26" spans="2:5" x14ac:dyDescent="0.2">
      <c r="B26" s="47" t="s">
        <v>789</v>
      </c>
      <c r="C26" s="47"/>
      <c r="D26" s="47"/>
      <c r="E26" s="47"/>
    </row>
    <row r="27" spans="2:5" x14ac:dyDescent="0.2">
      <c r="B27" s="47" t="s">
        <v>790</v>
      </c>
      <c r="C27" s="47"/>
      <c r="D27" s="47"/>
      <c r="E27" s="47"/>
    </row>
    <row r="28" spans="2:5" x14ac:dyDescent="0.2">
      <c r="B28" s="47" t="s">
        <v>791</v>
      </c>
      <c r="C28" s="47"/>
      <c r="D28" s="47"/>
      <c r="E28" s="47"/>
    </row>
    <row r="29" spans="2:5" x14ac:dyDescent="0.2">
      <c r="B29" s="47" t="s">
        <v>792</v>
      </c>
      <c r="C29" s="47"/>
      <c r="D29" s="47"/>
      <c r="E29" s="47"/>
    </row>
  </sheetData>
  <sheetProtection algorithmName="SHA-512" hashValue="TsNObhQX7zvf7z9q2C6go+k7kdl6BxricpXI5tBF5tXw3kJORygmVTXPWo7wXB7YxVRbXq/XPmm9mOY54s+Y7Q==" saltValue="wduLIfLFHWDecL066L8hv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2025-09-30T11:07:04Z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