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2A8826-EC8D-4944-A354-5184FF0671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P63" i="1"/>
  <c r="BO62" i="1"/>
  <c r="BM62" i="1"/>
  <c r="Y62" i="1"/>
  <c r="P62" i="1"/>
  <c r="BO61" i="1"/>
  <c r="BM61" i="1"/>
  <c r="Y61" i="1"/>
  <c r="BP61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63" i="1" l="1"/>
  <c r="BN63" i="1"/>
  <c r="Z63" i="1"/>
  <c r="BP88" i="1"/>
  <c r="BN88" i="1"/>
  <c r="Z88" i="1"/>
  <c r="BP108" i="1"/>
  <c r="BN108" i="1"/>
  <c r="Z108" i="1"/>
  <c r="BP163" i="1"/>
  <c r="BN163" i="1"/>
  <c r="Z163" i="1"/>
  <c r="BP200" i="1"/>
  <c r="BN200" i="1"/>
  <c r="Z200" i="1"/>
  <c r="BP225" i="1"/>
  <c r="BN225" i="1"/>
  <c r="Z225" i="1"/>
  <c r="BP250" i="1"/>
  <c r="BN250" i="1"/>
  <c r="Z250" i="1"/>
  <c r="BP299" i="1"/>
  <c r="BN299" i="1"/>
  <c r="Z299" i="1"/>
  <c r="BP323" i="1"/>
  <c r="BN323" i="1"/>
  <c r="Z323" i="1"/>
  <c r="BP392" i="1"/>
  <c r="BN392" i="1"/>
  <c r="Z392" i="1"/>
  <c r="BP439" i="1"/>
  <c r="BN439" i="1"/>
  <c r="Z439" i="1"/>
  <c r="BP469" i="1"/>
  <c r="BN469" i="1"/>
  <c r="Z469" i="1"/>
  <c r="BP26" i="1"/>
  <c r="BN26" i="1"/>
  <c r="BP53" i="1"/>
  <c r="BN53" i="1"/>
  <c r="Z53" i="1"/>
  <c r="BP73" i="1"/>
  <c r="BN73" i="1"/>
  <c r="Z73" i="1"/>
  <c r="BP93" i="1"/>
  <c r="BN93" i="1"/>
  <c r="Z93" i="1"/>
  <c r="BP122" i="1"/>
  <c r="BN122" i="1"/>
  <c r="Z122" i="1"/>
  <c r="BP184" i="1"/>
  <c r="BN184" i="1"/>
  <c r="Z184" i="1"/>
  <c r="BP188" i="1"/>
  <c r="BN188" i="1"/>
  <c r="Z188" i="1"/>
  <c r="BP210" i="1"/>
  <c r="BN210" i="1"/>
  <c r="Z210" i="1"/>
  <c r="BP226" i="1"/>
  <c r="BN226" i="1"/>
  <c r="Z226" i="1"/>
  <c r="BP289" i="1"/>
  <c r="BN289" i="1"/>
  <c r="Z289" i="1"/>
  <c r="BP309" i="1"/>
  <c r="BN309" i="1"/>
  <c r="Z309" i="1"/>
  <c r="BP346" i="1"/>
  <c r="BN346" i="1"/>
  <c r="Z346" i="1"/>
  <c r="Y408" i="1"/>
  <c r="BP407" i="1"/>
  <c r="BN407" i="1"/>
  <c r="Z407" i="1"/>
  <c r="Z408" i="1" s="1"/>
  <c r="BP411" i="1"/>
  <c r="BN411" i="1"/>
  <c r="Z411" i="1"/>
  <c r="BP455" i="1"/>
  <c r="BN455" i="1"/>
  <c r="Z455" i="1"/>
  <c r="BP476" i="1"/>
  <c r="BN476" i="1"/>
  <c r="Z476" i="1"/>
  <c r="Y70" i="1"/>
  <c r="BP245" i="1"/>
  <c r="BN245" i="1"/>
  <c r="Z245" i="1"/>
  <c r="Z246" i="1" s="1"/>
  <c r="BP259" i="1"/>
  <c r="BN259" i="1"/>
  <c r="Z259" i="1"/>
  <c r="BP268" i="1"/>
  <c r="BN268" i="1"/>
  <c r="Z268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BP390" i="1"/>
  <c r="BN390" i="1"/>
  <c r="Z390" i="1"/>
  <c r="BP402" i="1"/>
  <c r="BN402" i="1"/>
  <c r="Z402" i="1"/>
  <c r="BP437" i="1"/>
  <c r="BN437" i="1"/>
  <c r="Z437" i="1"/>
  <c r="BP453" i="1"/>
  <c r="BN453" i="1"/>
  <c r="Z453" i="1"/>
  <c r="Y471" i="1"/>
  <c r="BP467" i="1"/>
  <c r="BN467" i="1"/>
  <c r="Z467" i="1"/>
  <c r="J9" i="1"/>
  <c r="Z28" i="1"/>
  <c r="BN28" i="1"/>
  <c r="Z42" i="1"/>
  <c r="BN42" i="1"/>
  <c r="Z55" i="1"/>
  <c r="BN55" i="1"/>
  <c r="Z61" i="1"/>
  <c r="BN61" i="1"/>
  <c r="Z67" i="1"/>
  <c r="BN67" i="1"/>
  <c r="BP67" i="1"/>
  <c r="Z75" i="1"/>
  <c r="BN75" i="1"/>
  <c r="Z81" i="1"/>
  <c r="BN81" i="1"/>
  <c r="Y97" i="1"/>
  <c r="Z95" i="1"/>
  <c r="BN95" i="1"/>
  <c r="Y98" i="1"/>
  <c r="Y105" i="1"/>
  <c r="Z104" i="1"/>
  <c r="BN104" i="1"/>
  <c r="Z110" i="1"/>
  <c r="BN110" i="1"/>
  <c r="Y118" i="1"/>
  <c r="Z116" i="1"/>
  <c r="BN116" i="1"/>
  <c r="Z127" i="1"/>
  <c r="BN127" i="1"/>
  <c r="Z161" i="1"/>
  <c r="BN161" i="1"/>
  <c r="Z165" i="1"/>
  <c r="BN165" i="1"/>
  <c r="Z173" i="1"/>
  <c r="BN173" i="1"/>
  <c r="Z194" i="1"/>
  <c r="BN194" i="1"/>
  <c r="Z198" i="1"/>
  <c r="BN198" i="1"/>
  <c r="Z204" i="1"/>
  <c r="BN204" i="1"/>
  <c r="Z208" i="1"/>
  <c r="BN208" i="1"/>
  <c r="Z212" i="1"/>
  <c r="BN212" i="1"/>
  <c r="Z223" i="1"/>
  <c r="BN223" i="1"/>
  <c r="Z228" i="1"/>
  <c r="BN228" i="1"/>
  <c r="BP252" i="1"/>
  <c r="BN252" i="1"/>
  <c r="Z252" i="1"/>
  <c r="BP260" i="1"/>
  <c r="BN260" i="1"/>
  <c r="Z260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Y372" i="1"/>
  <c r="BP368" i="1"/>
  <c r="BN368" i="1"/>
  <c r="Z368" i="1"/>
  <c r="BP394" i="1"/>
  <c r="BN394" i="1"/>
  <c r="Z394" i="1"/>
  <c r="BP413" i="1"/>
  <c r="BN413" i="1"/>
  <c r="Z413" i="1"/>
  <c r="BP445" i="1"/>
  <c r="BN445" i="1"/>
  <c r="Z445" i="1"/>
  <c r="BP459" i="1"/>
  <c r="BN459" i="1"/>
  <c r="Z459" i="1"/>
  <c r="BP480" i="1"/>
  <c r="BN480" i="1"/>
  <c r="Z480" i="1"/>
  <c r="Y256" i="1"/>
  <c r="W508" i="1"/>
  <c r="Y415" i="1"/>
  <c r="BP27" i="1"/>
  <c r="BN27" i="1"/>
  <c r="Z27" i="1"/>
  <c r="BP31" i="1"/>
  <c r="BN31" i="1"/>
  <c r="Z31" i="1"/>
  <c r="Y33" i="1"/>
  <c r="BP74" i="1"/>
  <c r="BN74" i="1"/>
  <c r="Z74" i="1"/>
  <c r="BP82" i="1"/>
  <c r="BN82" i="1"/>
  <c r="Z82" i="1"/>
  <c r="Z83" i="1" s="1"/>
  <c r="Y84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8" i="1"/>
  <c r="Y145" i="1"/>
  <c r="BP143" i="1"/>
  <c r="BN143" i="1"/>
  <c r="Z143" i="1"/>
  <c r="BP150" i="1"/>
  <c r="BN150" i="1"/>
  <c r="Z150" i="1"/>
  <c r="I508" i="1"/>
  <c r="Y157" i="1"/>
  <c r="BP156" i="1"/>
  <c r="BN156" i="1"/>
  <c r="Z156" i="1"/>
  <c r="Z157" i="1" s="1"/>
  <c r="Y158" i="1"/>
  <c r="BP164" i="1"/>
  <c r="BN164" i="1"/>
  <c r="Z164" i="1"/>
  <c r="BP168" i="1"/>
  <c r="BN168" i="1"/>
  <c r="Z168" i="1"/>
  <c r="Y175" i="1"/>
  <c r="BP172" i="1"/>
  <c r="BN172" i="1"/>
  <c r="Z172" i="1"/>
  <c r="BP189" i="1"/>
  <c r="BN189" i="1"/>
  <c r="Z189" i="1"/>
  <c r="Y191" i="1"/>
  <c r="BP197" i="1"/>
  <c r="BN197" i="1"/>
  <c r="Z197" i="1"/>
  <c r="BP205" i="1"/>
  <c r="BN205" i="1"/>
  <c r="Z205" i="1"/>
  <c r="BP217" i="1"/>
  <c r="BN217" i="1"/>
  <c r="Z217" i="1"/>
  <c r="Z218" i="1" s="1"/>
  <c r="K508" i="1"/>
  <c r="Y231" i="1"/>
  <c r="BP222" i="1"/>
  <c r="BN222" i="1"/>
  <c r="Z222" i="1"/>
  <c r="BP244" i="1"/>
  <c r="BN244" i="1"/>
  <c r="Z244" i="1"/>
  <c r="Y36" i="1"/>
  <c r="BP35" i="1"/>
  <c r="BN35" i="1"/>
  <c r="Z35" i="1"/>
  <c r="Z36" i="1" s="1"/>
  <c r="C508" i="1"/>
  <c r="Y44" i="1"/>
  <c r="BP41" i="1"/>
  <c r="BN41" i="1"/>
  <c r="Z41" i="1"/>
  <c r="BP54" i="1"/>
  <c r="BN54" i="1"/>
  <c r="Z54" i="1"/>
  <c r="Y58" i="1"/>
  <c r="BP62" i="1"/>
  <c r="BN62" i="1"/>
  <c r="Z62" i="1"/>
  <c r="Z64" i="1" s="1"/>
  <c r="Y78" i="1"/>
  <c r="E508" i="1"/>
  <c r="Y90" i="1"/>
  <c r="BP87" i="1"/>
  <c r="BN87" i="1"/>
  <c r="Z87" i="1"/>
  <c r="BP96" i="1"/>
  <c r="BN96" i="1"/>
  <c r="Z96" i="1"/>
  <c r="F508" i="1"/>
  <c r="Y106" i="1"/>
  <c r="BP101" i="1"/>
  <c r="BN101" i="1"/>
  <c r="Z101" i="1"/>
  <c r="Z111" i="1"/>
  <c r="Y152" i="1"/>
  <c r="Y169" i="1"/>
  <c r="BP160" i="1"/>
  <c r="BN160" i="1"/>
  <c r="Z160" i="1"/>
  <c r="Y170" i="1"/>
  <c r="Y202" i="1"/>
  <c r="BP193" i="1"/>
  <c r="BN193" i="1"/>
  <c r="Z193" i="1"/>
  <c r="Y201" i="1"/>
  <c r="BP209" i="1"/>
  <c r="BN209" i="1"/>
  <c r="Z209" i="1"/>
  <c r="Y213" i="1"/>
  <c r="Y219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53" i="1"/>
  <c r="BN253" i="1"/>
  <c r="Z253" i="1"/>
  <c r="BP262" i="1"/>
  <c r="BN262" i="1"/>
  <c r="Z262" i="1"/>
  <c r="Y264" i="1"/>
  <c r="O508" i="1"/>
  <c r="Y270" i="1"/>
  <c r="BP267" i="1"/>
  <c r="BN267" i="1"/>
  <c r="Z267" i="1"/>
  <c r="Y271" i="1"/>
  <c r="X498" i="1"/>
  <c r="Y32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08" i="1"/>
  <c r="BP56" i="1"/>
  <c r="BN56" i="1"/>
  <c r="Z56" i="1"/>
  <c r="Y65" i="1"/>
  <c r="Y64" i="1"/>
  <c r="BP68" i="1"/>
  <c r="BN68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Y214" i="1"/>
  <c r="BP207" i="1"/>
  <c r="BN207" i="1"/>
  <c r="Z207" i="1"/>
  <c r="BP211" i="1"/>
  <c r="BN211" i="1"/>
  <c r="Z211" i="1"/>
  <c r="Y218" i="1"/>
  <c r="BP224" i="1"/>
  <c r="BN224" i="1"/>
  <c r="Z224" i="1"/>
  <c r="BP229" i="1"/>
  <c r="BN229" i="1"/>
  <c r="Z229" i="1"/>
  <c r="Y247" i="1"/>
  <c r="Y246" i="1"/>
  <c r="BP251" i="1"/>
  <c r="BN251" i="1"/>
  <c r="Z251" i="1"/>
  <c r="Z255" i="1" s="1"/>
  <c r="L508" i="1"/>
  <c r="Y255" i="1"/>
  <c r="BP261" i="1"/>
  <c r="BN261" i="1"/>
  <c r="Z261" i="1"/>
  <c r="BP269" i="1"/>
  <c r="BN269" i="1"/>
  <c r="Z269" i="1"/>
  <c r="Y276" i="1"/>
  <c r="Y279" i="1"/>
  <c r="BP278" i="1"/>
  <c r="Y280" i="1"/>
  <c r="Y284" i="1"/>
  <c r="BP283" i="1"/>
  <c r="BN283" i="1"/>
  <c r="Z283" i="1"/>
  <c r="Z284" i="1" s="1"/>
  <c r="Y285" i="1"/>
  <c r="R508" i="1"/>
  <c r="Y295" i="1"/>
  <c r="BP288" i="1"/>
  <c r="BN288" i="1"/>
  <c r="Z288" i="1"/>
  <c r="BP292" i="1"/>
  <c r="BN292" i="1"/>
  <c r="Z292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V508" i="1"/>
  <c r="Y398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BP414" i="1"/>
  <c r="BN414" i="1"/>
  <c r="Z414" i="1"/>
  <c r="Y416" i="1"/>
  <c r="X508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08" i="1"/>
  <c r="Y441" i="1"/>
  <c r="BP430" i="1"/>
  <c r="BN430" i="1"/>
  <c r="Z430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U508" i="1"/>
  <c r="H9" i="1"/>
  <c r="B508" i="1"/>
  <c r="X499" i="1"/>
  <c r="X500" i="1"/>
  <c r="X502" i="1"/>
  <c r="Y24" i="1"/>
  <c r="G508" i="1"/>
  <c r="Y129" i="1"/>
  <c r="M508" i="1"/>
  <c r="Y263" i="1"/>
  <c r="Z274" i="1"/>
  <c r="Z275" i="1" s="1"/>
  <c r="BN274" i="1"/>
  <c r="BP274" i="1"/>
  <c r="Y275" i="1"/>
  <c r="Z278" i="1"/>
  <c r="Z279" i="1" s="1"/>
  <c r="BN278" i="1"/>
  <c r="BP290" i="1"/>
  <c r="BN290" i="1"/>
  <c r="Z290" i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Y318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Y339" i="1"/>
  <c r="T508" i="1"/>
  <c r="Y350" i="1"/>
  <c r="BP343" i="1"/>
  <c r="BN343" i="1"/>
  <c r="Z343" i="1"/>
  <c r="BP347" i="1"/>
  <c r="BN347" i="1"/>
  <c r="Z347" i="1"/>
  <c r="Y355" i="1"/>
  <c r="BP359" i="1"/>
  <c r="BN359" i="1"/>
  <c r="Z359" i="1"/>
  <c r="Z360" i="1" s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Y403" i="1"/>
  <c r="BP412" i="1"/>
  <c r="BN412" i="1"/>
  <c r="Z412" i="1"/>
  <c r="Z415" i="1" s="1"/>
  <c r="BP432" i="1"/>
  <c r="BN432" i="1"/>
  <c r="Z432" i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Z462" i="1" s="1"/>
  <c r="Y462" i="1"/>
  <c r="Q508" i="1"/>
  <c r="Y508" i="1"/>
  <c r="Y409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32" i="1" l="1"/>
  <c r="Z263" i="1"/>
  <c r="Z190" i="1"/>
  <c r="Y499" i="1"/>
  <c r="Y502" i="1"/>
  <c r="Z213" i="1"/>
  <c r="Y500" i="1"/>
  <c r="Z471" i="1"/>
  <c r="Z447" i="1"/>
  <c r="Z331" i="1"/>
  <c r="Z325" i="1"/>
  <c r="Z312" i="1"/>
  <c r="Z304" i="1"/>
  <c r="Z482" i="1"/>
  <c r="Z78" i="1"/>
  <c r="X501" i="1"/>
  <c r="Z441" i="1"/>
  <c r="Z338" i="1"/>
  <c r="Z294" i="1"/>
  <c r="Z201" i="1"/>
  <c r="Z44" i="1"/>
  <c r="Z231" i="1"/>
  <c r="Z145" i="1"/>
  <c r="Z456" i="1"/>
  <c r="Z350" i="1"/>
  <c r="Y498" i="1"/>
  <c r="Z477" i="1"/>
  <c r="Z398" i="1"/>
  <c r="Z58" i="1"/>
  <c r="Z270" i="1"/>
  <c r="Z169" i="1"/>
  <c r="Z105" i="1"/>
  <c r="Z90" i="1"/>
  <c r="Z175" i="1"/>
  <c r="Z503" i="1" l="1"/>
  <c r="Y501" i="1"/>
</calcChain>
</file>

<file path=xl/sharedStrings.xml><?xml version="1.0" encoding="utf-8"?>
<sst xmlns="http://schemas.openxmlformats.org/spreadsheetml/2006/main" count="2180" uniqueCount="794">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</sst>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6" t="s">
        <v>0</v>
      </c>
      <c r="E1" s="598"/>
      <c r="F1" s="598"/>
      <c r="G1" s="12" t="s">
        <v>1</v>
      </c>
      <c r="H1" s="626" t="s">
        <v>2</v>
      </c>
      <c r="I1" s="598"/>
      <c r="J1" s="598"/>
      <c r="K1" s="598"/>
      <c r="L1" s="598"/>
      <c r="M1" s="598"/>
      <c r="N1" s="598"/>
      <c r="O1" s="598"/>
      <c r="P1" s="598"/>
      <c r="Q1" s="598"/>
      <c r="R1" s="597" t="s">
        <v>3</v>
      </c>
      <c r="S1" s="598"/>
      <c r="T1" s="5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85" t="s">
        <v>8</v>
      </c>
      <c r="B5" s="617"/>
      <c r="C5" s="618"/>
      <c r="D5" s="627"/>
      <c r="E5" s="628"/>
      <c r="F5" s="839" t="s">
        <v>9</v>
      </c>
      <c r="G5" s="618"/>
      <c r="H5" s="627" t="s">
        <v>793</v>
      </c>
      <c r="I5" s="787"/>
      <c r="J5" s="787"/>
      <c r="K5" s="787"/>
      <c r="L5" s="787"/>
      <c r="M5" s="628"/>
      <c r="N5" s="58"/>
      <c r="P5" s="24" t="s">
        <v>10</v>
      </c>
      <c r="Q5" s="849">
        <v>45932</v>
      </c>
      <c r="R5" s="666"/>
      <c r="T5" s="721" t="s">
        <v>11</v>
      </c>
      <c r="U5" s="715"/>
      <c r="V5" s="723" t="s">
        <v>12</v>
      </c>
      <c r="W5" s="666"/>
      <c r="AB5" s="51"/>
      <c r="AC5" s="51"/>
      <c r="AD5" s="51"/>
      <c r="AE5" s="51"/>
    </row>
    <row r="6" spans="1:32" s="537" customFormat="1" ht="24" customHeight="1" x14ac:dyDescent="0.2">
      <c r="A6" s="685" t="s">
        <v>13</v>
      </c>
      <c r="B6" s="617"/>
      <c r="C6" s="618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6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Четверг</v>
      </c>
      <c r="R6" s="558"/>
      <c r="T6" s="714" t="s">
        <v>16</v>
      </c>
      <c r="U6" s="715"/>
      <c r="V6" s="740" t="s">
        <v>17</v>
      </c>
      <c r="W6" s="57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54"/>
      <c r="U7" s="715"/>
      <c r="V7" s="741"/>
      <c r="W7" s="742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70"/>
      <c r="C8" s="571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90">
        <v>0.45833333333333331</v>
      </c>
      <c r="R8" s="632"/>
      <c r="T8" s="554"/>
      <c r="U8" s="715"/>
      <c r="V8" s="741"/>
      <c r="W8" s="742"/>
      <c r="AB8" s="51"/>
      <c r="AC8" s="51"/>
      <c r="AD8" s="51"/>
      <c r="AE8" s="51"/>
    </row>
    <row r="9" spans="1:32" s="537" customFormat="1" ht="39.950000000000003" customHeight="1" x14ac:dyDescent="0.2">
      <c r="A9" s="6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73"/>
      <c r="E9" s="568"/>
      <c r="F9" s="6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35"/>
      <c r="P9" s="26" t="s">
        <v>20</v>
      </c>
      <c r="Q9" s="677"/>
      <c r="R9" s="678"/>
      <c r="T9" s="554"/>
      <c r="U9" s="715"/>
      <c r="V9" s="743"/>
      <c r="W9" s="744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73"/>
      <c r="E10" s="568"/>
      <c r="F10" s="6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76" t="str">
        <f>IFERROR(VLOOKUP($D$10,Proxy,2,FALSE),"")</f>
        <v/>
      </c>
      <c r="I10" s="554"/>
      <c r="J10" s="554"/>
      <c r="K10" s="554"/>
      <c r="L10" s="554"/>
      <c r="M10" s="554"/>
      <c r="N10" s="536"/>
      <c r="P10" s="26" t="s">
        <v>21</v>
      </c>
      <c r="Q10" s="716"/>
      <c r="R10" s="717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5"/>
      <c r="R11" s="666"/>
      <c r="U11" s="24" t="s">
        <v>26</v>
      </c>
      <c r="V11" s="808" t="s">
        <v>27</v>
      </c>
      <c r="W11" s="67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2" t="s">
        <v>28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18"/>
      <c r="N12" s="62"/>
      <c r="P12" s="24" t="s">
        <v>29</v>
      </c>
      <c r="Q12" s="690"/>
      <c r="R12" s="632"/>
      <c r="S12" s="23"/>
      <c r="U12" s="24"/>
      <c r="V12" s="598"/>
      <c r="W12" s="554"/>
      <c r="AB12" s="51"/>
      <c r="AC12" s="51"/>
      <c r="AD12" s="51"/>
      <c r="AE12" s="51"/>
    </row>
    <row r="13" spans="1:32" s="537" customFormat="1" ht="23.25" customHeight="1" x14ac:dyDescent="0.2">
      <c r="A13" s="702" t="s">
        <v>30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18"/>
      <c r="N13" s="62"/>
      <c r="O13" s="26"/>
      <c r="P13" s="26" t="s">
        <v>31</v>
      </c>
      <c r="Q13" s="808"/>
      <c r="R13" s="6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2" t="s">
        <v>32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0" t="s">
        <v>33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8"/>
      <c r="N15" s="63"/>
      <c r="P15" s="706" t="s">
        <v>34</v>
      </c>
      <c r="Q15" s="598"/>
      <c r="R15" s="598"/>
      <c r="S15" s="598"/>
      <c r="T15" s="5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35</v>
      </c>
      <c r="B17" s="584" t="s">
        <v>36</v>
      </c>
      <c r="C17" s="682" t="s">
        <v>37</v>
      </c>
      <c r="D17" s="584" t="s">
        <v>38</v>
      </c>
      <c r="E17" s="657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584" t="s">
        <v>47</v>
      </c>
      <c r="O17" s="584" t="s">
        <v>48</v>
      </c>
      <c r="P17" s="584" t="s">
        <v>49</v>
      </c>
      <c r="Q17" s="656"/>
      <c r="R17" s="656"/>
      <c r="S17" s="656"/>
      <c r="T17" s="657"/>
      <c r="U17" s="748" t="s">
        <v>50</v>
      </c>
      <c r="V17" s="618"/>
      <c r="W17" s="584" t="s">
        <v>51</v>
      </c>
      <c r="X17" s="584" t="s">
        <v>52</v>
      </c>
      <c r="Y17" s="863" t="s">
        <v>53</v>
      </c>
      <c r="Z17" s="785" t="s">
        <v>54</v>
      </c>
      <c r="AA17" s="773" t="s">
        <v>55</v>
      </c>
      <c r="AB17" s="773" t="s">
        <v>56</v>
      </c>
      <c r="AC17" s="773" t="s">
        <v>57</v>
      </c>
      <c r="AD17" s="77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85"/>
      <c r="B18" s="585"/>
      <c r="C18" s="585"/>
      <c r="D18" s="658"/>
      <c r="E18" s="660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58"/>
      <c r="Q18" s="659"/>
      <c r="R18" s="659"/>
      <c r="S18" s="659"/>
      <c r="T18" s="660"/>
      <c r="U18" s="67" t="s">
        <v>60</v>
      </c>
      <c r="V18" s="67" t="s">
        <v>61</v>
      </c>
      <c r="W18" s="585"/>
      <c r="X18" s="585"/>
      <c r="Y18" s="864"/>
      <c r="Z18" s="786"/>
      <c r="AA18" s="774"/>
      <c r="AB18" s="774"/>
      <c r="AC18" s="774"/>
      <c r="AD18" s="836"/>
      <c r="AE18" s="837"/>
      <c r="AF18" s="838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593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8"/>
      <c r="AB20" s="538"/>
      <c r="AC20" s="538"/>
    </row>
    <row r="21" spans="1:68" ht="14.25" hidden="1" customHeight="1" x14ac:dyDescent="0.25">
      <c r="A21" s="559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9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7">
        <v>4680115887350</v>
      </c>
      <c r="E26" s="55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7">
        <v>4680115885912</v>
      </c>
      <c r="E27" s="558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7">
        <v>4607091388237</v>
      </c>
      <c r="E28" s="558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6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7">
        <v>4680115886230</v>
      </c>
      <c r="E29" s="558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7">
        <v>4680115885905</v>
      </c>
      <c r="E30" s="558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7">
        <v>4607091388244</v>
      </c>
      <c r="E31" s="558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9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39"/>
      <c r="AB34" s="539"/>
      <c r="AC34" s="53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593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8"/>
      <c r="AB39" s="538"/>
      <c r="AC39" s="538"/>
    </row>
    <row r="40" spans="1:68" ht="14.25" hidden="1" customHeight="1" x14ac:dyDescent="0.25">
      <c r="A40" s="559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39"/>
      <c r="AB40" s="539"/>
      <c r="AC40" s="53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7">
        <v>4607091385687</v>
      </c>
      <c r="E42" s="558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4</v>
      </c>
      <c r="Y42" s="544">
        <f>IFERROR(IF(X42="",0,CEILING((X42/$H42),1)*$H42),"")</f>
        <v>4</v>
      </c>
      <c r="Z42" s="36">
        <f>IFERROR(IF(Y42=0,"",ROUNDUP(Y42/H42,0)*0.00902),"")</f>
        <v>9.0200000000000002E-3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4.21</v>
      </c>
      <c r="BN42" s="64">
        <f>IFERROR(Y42*I42/H42,"0")</f>
        <v>4.21</v>
      </c>
      <c r="BO42" s="64">
        <f>IFERROR(1/J42*(X42/H42),"0")</f>
        <v>7.575757575757576E-3</v>
      </c>
      <c r="BP42" s="64">
        <f>IFERROR(1/J42*(Y42/H42),"0")</f>
        <v>7.575757575757576E-3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7">
        <v>4680115882539</v>
      </c>
      <c r="E43" s="558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45">
        <f>IFERROR(X41/H41,"0")+IFERROR(X42/H42,"0")+IFERROR(X43/H43,"0")</f>
        <v>1</v>
      </c>
      <c r="Y44" s="545">
        <f>IFERROR(Y41/H41,"0")+IFERROR(Y42/H42,"0")+IFERROR(Y43/H43,"0")</f>
        <v>1</v>
      </c>
      <c r="Z44" s="545">
        <f>IFERROR(IF(Z41="",0,Z41),"0")+IFERROR(IF(Z42="",0,Z42),"0")+IFERROR(IF(Z43="",0,Z43),"0")</f>
        <v>9.0200000000000002E-3</v>
      </c>
      <c r="AA44" s="546"/>
      <c r="AB44" s="546"/>
      <c r="AC44" s="546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45">
        <f>IFERROR(SUM(X41:X43),"0")</f>
        <v>4</v>
      </c>
      <c r="Y45" s="545">
        <f>IFERROR(SUM(Y41:Y43),"0")</f>
        <v>4</v>
      </c>
      <c r="Z45" s="37"/>
      <c r="AA45" s="546"/>
      <c r="AB45" s="546"/>
      <c r="AC45" s="546"/>
    </row>
    <row r="46" spans="1:68" ht="14.25" hidden="1" customHeight="1" x14ac:dyDescent="0.25">
      <c r="A46" s="559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39"/>
      <c r="AB46" s="539"/>
      <c r="AC46" s="539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7">
        <v>4680115884915</v>
      </c>
      <c r="E47" s="558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93" t="s">
        <v>117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8"/>
      <c r="AB50" s="538"/>
      <c r="AC50" s="538"/>
    </row>
    <row r="51" spans="1:68" ht="14.25" hidden="1" customHeight="1" x14ac:dyDescent="0.25">
      <c r="A51" s="559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39"/>
      <c r="AB51" s="539"/>
      <c r="AC51" s="539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7">
        <v>4680115885882</v>
      </c>
      <c r="E52" s="558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7">
        <v>4680115881426</v>
      </c>
      <c r="E53" s="558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100</v>
      </c>
      <c r="Y53" s="54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7">
        <v>4680115880283</v>
      </c>
      <c r="E54" s="558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7">
        <v>4680115881525</v>
      </c>
      <c r="E55" s="558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7">
        <v>4680115885899</v>
      </c>
      <c r="E56" s="558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7">
        <v>4680115881419</v>
      </c>
      <c r="E57" s="558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45">
        <f>IFERROR(X52/H52,"0")+IFERROR(X53/H53,"0")+IFERROR(X54/H54,"0")+IFERROR(X55/H55,"0")+IFERROR(X56/H56,"0")+IFERROR(X57/H57,"0")</f>
        <v>9.2592592592592595</v>
      </c>
      <c r="Y58" s="545">
        <f>IFERROR(Y52/H52,"0")+IFERROR(Y53/H53,"0")+IFERROR(Y54/H54,"0")+IFERROR(Y55/H55,"0")+IFERROR(Y56/H56,"0")+IFERROR(Y57/H57,"0")</f>
        <v>10</v>
      </c>
      <c r="Z58" s="545">
        <f>IFERROR(IF(Z52="",0,Z52),"0")+IFERROR(IF(Z53="",0,Z53),"0")+IFERROR(IF(Z54="",0,Z54),"0")+IFERROR(IF(Z55="",0,Z55),"0")+IFERROR(IF(Z56="",0,Z56),"0")+IFERROR(IF(Z57="",0,Z57),"0")</f>
        <v>0.1898</v>
      </c>
      <c r="AA58" s="546"/>
      <c r="AB58" s="546"/>
      <c r="AC58" s="546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45">
        <f>IFERROR(SUM(X52:X57),"0")</f>
        <v>100</v>
      </c>
      <c r="Y59" s="545">
        <f>IFERROR(SUM(Y52:Y57),"0")</f>
        <v>108</v>
      </c>
      <c r="Z59" s="37"/>
      <c r="AA59" s="546"/>
      <c r="AB59" s="546"/>
      <c r="AC59" s="546"/>
    </row>
    <row r="60" spans="1:68" ht="14.25" hidden="1" customHeight="1" x14ac:dyDescent="0.25">
      <c r="A60" s="559" t="s">
        <v>135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7">
        <v>4680115881440</v>
      </c>
      <c r="E61" s="558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70</v>
      </c>
      <c r="Y61" s="544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7">
        <v>4680115885950</v>
      </c>
      <c r="E62" s="558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7">
        <v>4680115881433</v>
      </c>
      <c r="E63" s="558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45">
        <f>IFERROR(X61/H61,"0")+IFERROR(X62/H62,"0")+IFERROR(X63/H63,"0")</f>
        <v>6.481481481481481</v>
      </c>
      <c r="Y64" s="545">
        <f>IFERROR(Y61/H61,"0")+IFERROR(Y62/H62,"0")+IFERROR(Y63/H63,"0")</f>
        <v>7</v>
      </c>
      <c r="Z64" s="545">
        <f>IFERROR(IF(Z61="",0,Z61),"0")+IFERROR(IF(Z62="",0,Z62),"0")+IFERROR(IF(Z63="",0,Z63),"0")</f>
        <v>0.13286000000000001</v>
      </c>
      <c r="AA64" s="546"/>
      <c r="AB64" s="546"/>
      <c r="AC64" s="546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45">
        <f>IFERROR(SUM(X61:X63),"0")</f>
        <v>70</v>
      </c>
      <c r="Y65" s="545">
        <f>IFERROR(SUM(Y61:Y63),"0")</f>
        <v>75.600000000000009</v>
      </c>
      <c r="Z65" s="37"/>
      <c r="AA65" s="546"/>
      <c r="AB65" s="546"/>
      <c r="AC65" s="546"/>
    </row>
    <row r="66" spans="1:68" ht="14.25" hidden="1" customHeight="1" x14ac:dyDescent="0.25">
      <c r="A66" s="559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39"/>
      <c r="AB66" s="539"/>
      <c r="AC66" s="539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7">
        <v>4680115885073</v>
      </c>
      <c r="E67" s="55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7">
        <v>4680115885059</v>
      </c>
      <c r="E68" s="55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7">
        <v>4680115885097</v>
      </c>
      <c r="E69" s="558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9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39"/>
      <c r="AB72" s="539"/>
      <c r="AC72" s="539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7">
        <v>4680115881891</v>
      </c>
      <c r="E73" s="558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7">
        <v>4680115885769</v>
      </c>
      <c r="E74" s="558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7">
        <v>4680115884311</v>
      </c>
      <c r="E75" s="558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7">
        <v>4680115885929</v>
      </c>
      <c r="E76" s="558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7">
        <v>4680115884403</v>
      </c>
      <c r="E77" s="558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9" t="s">
        <v>165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39"/>
      <c r="AB80" s="539"/>
      <c r="AC80" s="539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7">
        <v>4680115881532</v>
      </c>
      <c r="E81" s="558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7">
        <v>4680115881464</v>
      </c>
      <c r="E82" s="558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93" t="s">
        <v>172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8"/>
      <c r="AB85" s="538"/>
      <c r="AC85" s="538"/>
    </row>
    <row r="86" spans="1:68" ht="14.25" hidden="1" customHeight="1" x14ac:dyDescent="0.25">
      <c r="A86" s="559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7">
        <v>4680115881327</v>
      </c>
      <c r="E87" s="558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50</v>
      </c>
      <c r="Y87" s="544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7">
        <v>4680115881518</v>
      </c>
      <c r="E88" s="558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5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7">
        <v>4680115881303</v>
      </c>
      <c r="E89" s="558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45">
        <f>IFERROR(X87/H87,"0")+IFERROR(X88/H88,"0")+IFERROR(X89/H89,"0")</f>
        <v>4.6296296296296298</v>
      </c>
      <c r="Y90" s="545">
        <f>IFERROR(Y87/H87,"0")+IFERROR(Y88/H88,"0")+IFERROR(Y89/H89,"0")</f>
        <v>5</v>
      </c>
      <c r="Z90" s="545">
        <f>IFERROR(IF(Z87="",0,Z87),"0")+IFERROR(IF(Z88="",0,Z88),"0")+IFERROR(IF(Z89="",0,Z89),"0")</f>
        <v>9.4899999999999998E-2</v>
      </c>
      <c r="AA90" s="546"/>
      <c r="AB90" s="546"/>
      <c r="AC90" s="546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45">
        <f>IFERROR(SUM(X87:X89),"0")</f>
        <v>50</v>
      </c>
      <c r="Y91" s="545">
        <f>IFERROR(SUM(Y87:Y89),"0")</f>
        <v>54</v>
      </c>
      <c r="Z91" s="37"/>
      <c r="AA91" s="546"/>
      <c r="AB91" s="546"/>
      <c r="AC91" s="546"/>
    </row>
    <row r="92" spans="1:68" ht="14.25" hidden="1" customHeight="1" x14ac:dyDescent="0.25">
      <c r="A92" s="559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7">
        <v>4607091386967</v>
      </c>
      <c r="E93" s="558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5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60</v>
      </c>
      <c r="Y93" s="544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63.844444444444449</v>
      </c>
      <c r="BN93" s="64">
        <f>IFERROR(Y93*I93/H93,"0")</f>
        <v>68.951999999999998</v>
      </c>
      <c r="BO93" s="64">
        <f>IFERROR(1/J93*(X93/H93),"0")</f>
        <v>0.11574074074074074</v>
      </c>
      <c r="BP93" s="64">
        <f>IFERROR(1/J93*(Y93/H93),"0")</f>
        <v>0.125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7">
        <v>4680115884953</v>
      </c>
      <c r="E94" s="558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7">
        <v>4607091385731</v>
      </c>
      <c r="E95" s="558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7">
        <v>4680115880894</v>
      </c>
      <c r="E96" s="558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3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9" t="s">
        <v>70</v>
      </c>
      <c r="Q97" s="570"/>
      <c r="R97" s="570"/>
      <c r="S97" s="570"/>
      <c r="T97" s="570"/>
      <c r="U97" s="570"/>
      <c r="V97" s="571"/>
      <c r="W97" s="37" t="s">
        <v>71</v>
      </c>
      <c r="X97" s="545">
        <f>IFERROR(X93/H93,"0")+IFERROR(X94/H94,"0")+IFERROR(X95/H95,"0")+IFERROR(X96/H96,"0")</f>
        <v>7.4074074074074074</v>
      </c>
      <c r="Y97" s="545">
        <f>IFERROR(Y93/H93,"0")+IFERROR(Y94/H94,"0")+IFERROR(Y95/H95,"0")+IFERROR(Y96/H96,"0")</f>
        <v>8</v>
      </c>
      <c r="Z97" s="545">
        <f>IFERROR(IF(Z93="",0,Z93),"0")+IFERROR(IF(Z94="",0,Z94),"0")+IFERROR(IF(Z95="",0,Z95),"0")+IFERROR(IF(Z96="",0,Z96),"0")</f>
        <v>0.15184</v>
      </c>
      <c r="AA97" s="546"/>
      <c r="AB97" s="546"/>
      <c r="AC97" s="546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9" t="s">
        <v>70</v>
      </c>
      <c r="Q98" s="570"/>
      <c r="R98" s="570"/>
      <c r="S98" s="570"/>
      <c r="T98" s="570"/>
      <c r="U98" s="570"/>
      <c r="V98" s="571"/>
      <c r="W98" s="37" t="s">
        <v>68</v>
      </c>
      <c r="X98" s="545">
        <f>IFERROR(SUM(X93:X96),"0")</f>
        <v>60</v>
      </c>
      <c r="Y98" s="545">
        <f>IFERROR(SUM(Y93:Y96),"0")</f>
        <v>64.8</v>
      </c>
      <c r="Z98" s="37"/>
      <c r="AA98" s="546"/>
      <c r="AB98" s="546"/>
      <c r="AC98" s="546"/>
    </row>
    <row r="99" spans="1:68" ht="16.5" hidden="1" customHeight="1" x14ac:dyDescent="0.25">
      <c r="A99" s="593" t="s">
        <v>192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8"/>
      <c r="AB99" s="538"/>
      <c r="AC99" s="538"/>
    </row>
    <row r="100" spans="1:68" ht="14.25" hidden="1" customHeight="1" x14ac:dyDescent="0.25">
      <c r="A100" s="559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39"/>
      <c r="AB100" s="539"/>
      <c r="AC100" s="539"/>
    </row>
    <row r="101" spans="1:68" ht="27" hidden="1" customHeight="1" x14ac:dyDescent="0.25">
      <c r="A101" s="54" t="s">
        <v>193</v>
      </c>
      <c r="B101" s="54" t="s">
        <v>194</v>
      </c>
      <c r="C101" s="31">
        <v>4301011514</v>
      </c>
      <c r="D101" s="557">
        <v>4680115882133</v>
      </c>
      <c r="E101" s="558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7">
        <v>4680115880269</v>
      </c>
      <c r="E102" s="558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7">
        <v>4680115880429</v>
      </c>
      <c r="E103" s="558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5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7">
        <v>4680115881457</v>
      </c>
      <c r="E104" s="558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53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9" t="s">
        <v>70</v>
      </c>
      <c r="Q105" s="570"/>
      <c r="R105" s="570"/>
      <c r="S105" s="570"/>
      <c r="T105" s="570"/>
      <c r="U105" s="570"/>
      <c r="V105" s="571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hidden="1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9" t="s">
        <v>70</v>
      </c>
      <c r="Q106" s="570"/>
      <c r="R106" s="570"/>
      <c r="S106" s="570"/>
      <c r="T106" s="570"/>
      <c r="U106" s="570"/>
      <c r="V106" s="571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hidden="1" customHeight="1" x14ac:dyDescent="0.25">
      <c r="A107" s="559" t="s">
        <v>135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39"/>
      <c r="AB107" s="539"/>
      <c r="AC107" s="539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7">
        <v>4680115881488</v>
      </c>
      <c r="E108" s="558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7">
        <v>4680115882775</v>
      </c>
      <c r="E109" s="558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7">
        <v>4680115880658</v>
      </c>
      <c r="E110" s="558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3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9" t="s">
        <v>70</v>
      </c>
      <c r="Q111" s="570"/>
      <c r="R111" s="570"/>
      <c r="S111" s="570"/>
      <c r="T111" s="570"/>
      <c r="U111" s="570"/>
      <c r="V111" s="571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9" t="s">
        <v>70</v>
      </c>
      <c r="Q112" s="570"/>
      <c r="R112" s="570"/>
      <c r="S112" s="570"/>
      <c r="T112" s="570"/>
      <c r="U112" s="570"/>
      <c r="V112" s="571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9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7">
        <v>4607091385168</v>
      </c>
      <c r="E114" s="558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100</v>
      </c>
      <c r="Y114" s="544">
        <f>IFERROR(IF(X114="",0,CEILING((X114/$H114),1)*$H114),"")</f>
        <v>105.3</v>
      </c>
      <c r="Z114" s="36">
        <f>IFERROR(IF(Y114=0,"",ROUNDUP(Y114/H114,0)*0.01898),"")</f>
        <v>0.24674000000000001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106.33333333333333</v>
      </c>
      <c r="BN114" s="64">
        <f>IFERROR(Y114*I114/H114,"0")</f>
        <v>111.96900000000001</v>
      </c>
      <c r="BO114" s="64">
        <f>IFERROR(1/J114*(X114/H114),"0")</f>
        <v>0.19290123456790123</v>
      </c>
      <c r="BP114" s="64">
        <f>IFERROR(1/J114*(Y114/H114),"0")</f>
        <v>0.203125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7">
        <v>4607091383256</v>
      </c>
      <c r="E115" s="558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4301051721</v>
      </c>
      <c r="D116" s="557">
        <v>4607091385748</v>
      </c>
      <c r="E116" s="558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5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7">
        <v>4680115884533</v>
      </c>
      <c r="E117" s="558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3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9" t="s">
        <v>70</v>
      </c>
      <c r="Q118" s="570"/>
      <c r="R118" s="570"/>
      <c r="S118" s="570"/>
      <c r="T118" s="570"/>
      <c r="U118" s="570"/>
      <c r="V118" s="571"/>
      <c r="W118" s="37" t="s">
        <v>71</v>
      </c>
      <c r="X118" s="545">
        <f>IFERROR(X114/H114,"0")+IFERROR(X115/H115,"0")+IFERROR(X116/H116,"0")+IFERROR(X117/H117,"0")</f>
        <v>12.345679012345679</v>
      </c>
      <c r="Y118" s="545">
        <f>IFERROR(Y114/H114,"0")+IFERROR(Y115/H115,"0")+IFERROR(Y116/H116,"0")+IFERROR(Y117/H117,"0")</f>
        <v>13</v>
      </c>
      <c r="Z118" s="545">
        <f>IFERROR(IF(Z114="",0,Z114),"0")+IFERROR(IF(Z115="",0,Z115),"0")+IFERROR(IF(Z116="",0,Z116),"0")+IFERROR(IF(Z117="",0,Z117),"0")</f>
        <v>0.24674000000000001</v>
      </c>
      <c r="AA118" s="546"/>
      <c r="AB118" s="546"/>
      <c r="AC118" s="546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9" t="s">
        <v>70</v>
      </c>
      <c r="Q119" s="570"/>
      <c r="R119" s="570"/>
      <c r="S119" s="570"/>
      <c r="T119" s="570"/>
      <c r="U119" s="570"/>
      <c r="V119" s="571"/>
      <c r="W119" s="37" t="s">
        <v>68</v>
      </c>
      <c r="X119" s="545">
        <f>IFERROR(SUM(X114:X117),"0")</f>
        <v>100</v>
      </c>
      <c r="Y119" s="545">
        <f>IFERROR(SUM(Y114:Y117),"0")</f>
        <v>105.3</v>
      </c>
      <c r="Z119" s="37"/>
      <c r="AA119" s="546"/>
      <c r="AB119" s="546"/>
      <c r="AC119" s="546"/>
    </row>
    <row r="120" spans="1:68" ht="14.25" hidden="1" customHeight="1" x14ac:dyDescent="0.25">
      <c r="A120" s="559" t="s">
        <v>165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39"/>
      <c r="AB120" s="539"/>
      <c r="AC120" s="539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7">
        <v>4680115882652</v>
      </c>
      <c r="E121" s="558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7">
        <v>4680115880238</v>
      </c>
      <c r="E122" s="558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3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5"/>
      <c r="P123" s="569" t="s">
        <v>70</v>
      </c>
      <c r="Q123" s="570"/>
      <c r="R123" s="570"/>
      <c r="S123" s="570"/>
      <c r="T123" s="570"/>
      <c r="U123" s="570"/>
      <c r="V123" s="571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9" t="s">
        <v>70</v>
      </c>
      <c r="Q124" s="570"/>
      <c r="R124" s="570"/>
      <c r="S124" s="570"/>
      <c r="T124" s="570"/>
      <c r="U124" s="570"/>
      <c r="V124" s="571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hidden="1" customHeight="1" x14ac:dyDescent="0.25">
      <c r="A125" s="593" t="s">
        <v>225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38"/>
      <c r="AB125" s="538"/>
      <c r="AC125" s="538"/>
    </row>
    <row r="126" spans="1:68" ht="14.25" hidden="1" customHeight="1" x14ac:dyDescent="0.25">
      <c r="A126" s="559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39"/>
      <c r="AB126" s="539"/>
      <c r="AC126" s="539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7">
        <v>4680115882577</v>
      </c>
      <c r="E127" s="558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7">
        <v>4680115882577</v>
      </c>
      <c r="E128" s="558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3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5"/>
      <c r="P129" s="569" t="s">
        <v>70</v>
      </c>
      <c r="Q129" s="570"/>
      <c r="R129" s="570"/>
      <c r="S129" s="570"/>
      <c r="T129" s="570"/>
      <c r="U129" s="570"/>
      <c r="V129" s="571"/>
      <c r="W129" s="37" t="s">
        <v>71</v>
      </c>
      <c r="X129" s="545">
        <f>IFERROR(X127/H127,"0")+IFERROR(X128/H128,"0")</f>
        <v>0</v>
      </c>
      <c r="Y129" s="545">
        <f>IFERROR(Y127/H127,"0")+IFERROR(Y128/H128,"0")</f>
        <v>0</v>
      </c>
      <c r="Z129" s="545">
        <f>IFERROR(IF(Z127="",0,Z127),"0")+IFERROR(IF(Z128="",0,Z128),"0")</f>
        <v>0</v>
      </c>
      <c r="AA129" s="546"/>
      <c r="AB129" s="546"/>
      <c r="AC129" s="546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9" t="s">
        <v>70</v>
      </c>
      <c r="Q130" s="570"/>
      <c r="R130" s="570"/>
      <c r="S130" s="570"/>
      <c r="T130" s="570"/>
      <c r="U130" s="570"/>
      <c r="V130" s="571"/>
      <c r="W130" s="37" t="s">
        <v>68</v>
      </c>
      <c r="X130" s="545">
        <f>IFERROR(SUM(X127:X128),"0")</f>
        <v>0</v>
      </c>
      <c r="Y130" s="545">
        <f>IFERROR(SUM(Y127:Y128),"0")</f>
        <v>0</v>
      </c>
      <c r="Z130" s="37"/>
      <c r="AA130" s="546"/>
      <c r="AB130" s="546"/>
      <c r="AC130" s="546"/>
    </row>
    <row r="131" spans="1:68" ht="14.25" hidden="1" customHeight="1" x14ac:dyDescent="0.25">
      <c r="A131" s="559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39"/>
      <c r="AB131" s="539"/>
      <c r="AC131" s="539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7">
        <v>4680115883444</v>
      </c>
      <c r="E132" s="558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7">
        <v>4680115883444</v>
      </c>
      <c r="E133" s="558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3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5"/>
      <c r="P134" s="569" t="s">
        <v>70</v>
      </c>
      <c r="Q134" s="570"/>
      <c r="R134" s="570"/>
      <c r="S134" s="570"/>
      <c r="T134" s="570"/>
      <c r="U134" s="570"/>
      <c r="V134" s="571"/>
      <c r="W134" s="37" t="s">
        <v>71</v>
      </c>
      <c r="X134" s="545">
        <f>IFERROR(X132/H132,"0")+IFERROR(X133/H133,"0")</f>
        <v>0</v>
      </c>
      <c r="Y134" s="545">
        <f>IFERROR(Y132/H132,"0")+IFERROR(Y133/H133,"0")</f>
        <v>0</v>
      </c>
      <c r="Z134" s="545">
        <f>IFERROR(IF(Z132="",0,Z132),"0")+IFERROR(IF(Z133="",0,Z133),"0")</f>
        <v>0</v>
      </c>
      <c r="AA134" s="546"/>
      <c r="AB134" s="546"/>
      <c r="AC134" s="546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9" t="s">
        <v>70</v>
      </c>
      <c r="Q135" s="570"/>
      <c r="R135" s="570"/>
      <c r="S135" s="570"/>
      <c r="T135" s="570"/>
      <c r="U135" s="570"/>
      <c r="V135" s="571"/>
      <c r="W135" s="37" t="s">
        <v>68</v>
      </c>
      <c r="X135" s="545">
        <f>IFERROR(SUM(X132:X133),"0")</f>
        <v>0</v>
      </c>
      <c r="Y135" s="545">
        <f>IFERROR(SUM(Y132:Y133),"0")</f>
        <v>0</v>
      </c>
      <c r="Z135" s="37"/>
      <c r="AA135" s="546"/>
      <c r="AB135" s="546"/>
      <c r="AC135" s="546"/>
    </row>
    <row r="136" spans="1:68" ht="14.25" hidden="1" customHeight="1" x14ac:dyDescent="0.25">
      <c r="A136" s="559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39"/>
      <c r="AB136" s="539"/>
      <c r="AC136" s="539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7">
        <v>4680115882584</v>
      </c>
      <c r="E137" s="558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7">
        <v>4680115882584</v>
      </c>
      <c r="E138" s="558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3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5"/>
      <c r="P139" s="569" t="s">
        <v>70</v>
      </c>
      <c r="Q139" s="570"/>
      <c r="R139" s="570"/>
      <c r="S139" s="570"/>
      <c r="T139" s="570"/>
      <c r="U139" s="570"/>
      <c r="V139" s="571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9" t="s">
        <v>70</v>
      </c>
      <c r="Q140" s="570"/>
      <c r="R140" s="570"/>
      <c r="S140" s="570"/>
      <c r="T140" s="570"/>
      <c r="U140" s="570"/>
      <c r="V140" s="571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hidden="1" customHeight="1" x14ac:dyDescent="0.25">
      <c r="A141" s="593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38"/>
      <c r="AB141" s="538"/>
      <c r="AC141" s="538"/>
    </row>
    <row r="142" spans="1:68" ht="14.25" hidden="1" customHeight="1" x14ac:dyDescent="0.25">
      <c r="A142" s="559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39"/>
      <c r="AB142" s="539"/>
      <c r="AC142" s="539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7">
        <v>4607091384604</v>
      </c>
      <c r="E143" s="558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7">
        <v>4680115886810</v>
      </c>
      <c r="E144" s="558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0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hidden="1" customHeight="1" x14ac:dyDescent="0.25">
      <c r="A147" s="559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39"/>
      <c r="AB147" s="539"/>
      <c r="AC147" s="539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7">
        <v>4607091387667</v>
      </c>
      <c r="E148" s="55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7">
        <v>4607091387636</v>
      </c>
      <c r="E149" s="558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7">
        <v>4607091382426</v>
      </c>
      <c r="E150" s="558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hidden="1" customHeight="1" x14ac:dyDescent="0.2">
      <c r="A153" s="624" t="s">
        <v>253</v>
      </c>
      <c r="B153" s="625"/>
      <c r="C153" s="625"/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625"/>
      <c r="O153" s="625"/>
      <c r="P153" s="625"/>
      <c r="Q153" s="625"/>
      <c r="R153" s="625"/>
      <c r="S153" s="625"/>
      <c r="T153" s="625"/>
      <c r="U153" s="625"/>
      <c r="V153" s="625"/>
      <c r="W153" s="625"/>
      <c r="X153" s="625"/>
      <c r="Y153" s="625"/>
      <c r="Z153" s="625"/>
      <c r="AA153" s="48"/>
      <c r="AB153" s="48"/>
      <c r="AC153" s="48"/>
    </row>
    <row r="154" spans="1:68" ht="16.5" hidden="1" customHeight="1" x14ac:dyDescent="0.25">
      <c r="A154" s="593" t="s">
        <v>254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38"/>
      <c r="AB154" s="538"/>
      <c r="AC154" s="538"/>
    </row>
    <row r="155" spans="1:68" ht="14.25" hidden="1" customHeight="1" x14ac:dyDescent="0.25">
      <c r="A155" s="559" t="s">
        <v>135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39"/>
      <c r="AB155" s="539"/>
      <c r="AC155" s="539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7">
        <v>4680115886223</v>
      </c>
      <c r="E156" s="558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hidden="1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hidden="1" customHeight="1" x14ac:dyDescent="0.25">
      <c r="A159" s="559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39"/>
      <c r="AB159" s="539"/>
      <c r="AC159" s="539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7">
        <v>4680115880993</v>
      </c>
      <c r="E160" s="558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7">
        <v>4680115881761</v>
      </c>
      <c r="E161" s="558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7">
        <v>4680115881563</v>
      </c>
      <c r="E162" s="558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7">
        <v>4680115880986</v>
      </c>
      <c r="E163" s="558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7">
        <v>4680115881785</v>
      </c>
      <c r="E164" s="558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7">
        <v>4680115886537</v>
      </c>
      <c r="E165" s="558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7">
        <v>4680115881679</v>
      </c>
      <c r="E166" s="558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7">
        <v>4680115880191</v>
      </c>
      <c r="E167" s="558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7">
        <v>4680115883963</v>
      </c>
      <c r="E168" s="558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0</v>
      </c>
      <c r="Y169" s="545">
        <f>IFERROR(Y160/H160,"0")+IFERROR(Y161/H161,"0")+IFERROR(Y162/H162,"0")+IFERROR(Y163/H163,"0")+IFERROR(Y164/H164,"0")+IFERROR(Y165/H165,"0")+IFERROR(Y166/H166,"0")+IFERROR(Y167/H167,"0")+IFERROR(Y168/H168,"0")</f>
        <v>0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6"/>
      <c r="AB169" s="546"/>
      <c r="AC169" s="546"/>
    </row>
    <row r="170" spans="1:68" hidden="1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45">
        <f>IFERROR(SUM(X160:X168),"0")</f>
        <v>0</v>
      </c>
      <c r="Y170" s="545">
        <f>IFERROR(SUM(Y160:Y168),"0")</f>
        <v>0</v>
      </c>
      <c r="Z170" s="37"/>
      <c r="AA170" s="546"/>
      <c r="AB170" s="546"/>
      <c r="AC170" s="546"/>
    </row>
    <row r="171" spans="1:68" ht="14.25" hidden="1" customHeight="1" x14ac:dyDescent="0.25">
      <c r="A171" s="559" t="s">
        <v>95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39"/>
      <c r="AB171" s="539"/>
      <c r="AC171" s="539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7">
        <v>4680115886780</v>
      </c>
      <c r="E172" s="55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7">
        <v>4680115886742</v>
      </c>
      <c r="E173" s="558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7">
        <v>4680115886766</v>
      </c>
      <c r="E174" s="558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hidden="1" customHeight="1" x14ac:dyDescent="0.25">
      <c r="A177" s="559" t="s">
        <v>291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39"/>
      <c r="AB177" s="539"/>
      <c r="AC177" s="539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7">
        <v>4680115886797</v>
      </c>
      <c r="E178" s="558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hidden="1" customHeight="1" x14ac:dyDescent="0.25">
      <c r="A181" s="593" t="s">
        <v>294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38"/>
      <c r="AB181" s="538"/>
      <c r="AC181" s="538"/>
    </row>
    <row r="182" spans="1:68" ht="14.25" hidden="1" customHeight="1" x14ac:dyDescent="0.25">
      <c r="A182" s="559" t="s">
        <v>103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39"/>
      <c r="AB182" s="539"/>
      <c r="AC182" s="539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7">
        <v>4680115881402</v>
      </c>
      <c r="E183" s="558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7">
        <v>4680115881396</v>
      </c>
      <c r="E184" s="558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hidden="1" customHeight="1" x14ac:dyDescent="0.25">
      <c r="A187" s="559" t="s">
        <v>135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39"/>
      <c r="AB187" s="539"/>
      <c r="AC187" s="539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7">
        <v>4680115882935</v>
      </c>
      <c r="E188" s="558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7">
        <v>4680115880764</v>
      </c>
      <c r="E189" s="558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hidden="1" customHeight="1" x14ac:dyDescent="0.25">
      <c r="A192" s="559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39"/>
      <c r="AB192" s="539"/>
      <c r="AC192" s="539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7">
        <v>4680115882683</v>
      </c>
      <c r="E193" s="55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7">
        <v>4680115882690</v>
      </c>
      <c r="E194" s="55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7">
        <v>4680115882669</v>
      </c>
      <c r="E195" s="558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7">
        <v>4680115882676</v>
      </c>
      <c r="E196" s="55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7">
        <v>4680115884014</v>
      </c>
      <c r="E197" s="558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7">
        <v>4680115884007</v>
      </c>
      <c r="E198" s="55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7">
        <v>4680115884038</v>
      </c>
      <c r="E199" s="558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7">
        <v>4680115884021</v>
      </c>
      <c r="E200" s="558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0</v>
      </c>
      <c r="Y201" s="545">
        <f>IFERROR(Y193/H193,"0")+IFERROR(Y194/H194,"0")+IFERROR(Y195/H195,"0")+IFERROR(Y196/H196,"0")+IFERROR(Y197/H197,"0")+IFERROR(Y198/H198,"0")+IFERROR(Y199/H199,"0")+IFERROR(Y200/H200,"0")</f>
        <v>0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6"/>
      <c r="AB201" s="546"/>
      <c r="AC201" s="546"/>
    </row>
    <row r="202" spans="1:68" hidden="1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45">
        <f>IFERROR(SUM(X193:X200),"0")</f>
        <v>0</v>
      </c>
      <c r="Y202" s="545">
        <f>IFERROR(SUM(Y193:Y200),"0")</f>
        <v>0</v>
      </c>
      <c r="Z202" s="37"/>
      <c r="AA202" s="546"/>
      <c r="AB202" s="546"/>
      <c r="AC202" s="546"/>
    </row>
    <row r="203" spans="1:68" ht="14.25" hidden="1" customHeight="1" x14ac:dyDescent="0.25">
      <c r="A203" s="559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39"/>
      <c r="AB203" s="539"/>
      <c r="AC203" s="539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7">
        <v>4680115881594</v>
      </c>
      <c r="E204" s="558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7">
        <v>4680115881617</v>
      </c>
      <c r="E205" s="558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7">
        <v>4680115880573</v>
      </c>
      <c r="E206" s="558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7">
        <v>4680115882195</v>
      </c>
      <c r="E207" s="558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7">
        <v>4680115882607</v>
      </c>
      <c r="E208" s="558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7">
        <v>4680115880092</v>
      </c>
      <c r="E209" s="55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7">
        <v>4680115880221</v>
      </c>
      <c r="E210" s="558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7">
        <v>4680115880504</v>
      </c>
      <c r="E211" s="558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7">
        <v>4680115882164</v>
      </c>
      <c r="E212" s="558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0</v>
      </c>
      <c r="Y212" s="544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0</v>
      </c>
      <c r="Y213" s="545">
        <f>IFERROR(Y204/H204,"0")+IFERROR(Y205/H205,"0")+IFERROR(Y206/H206,"0")+IFERROR(Y207/H207,"0")+IFERROR(Y208/H208,"0")+IFERROR(Y209/H209,"0")+IFERROR(Y210/H210,"0")+IFERROR(Y211/H211,"0")+IFERROR(Y212/H212,"0")</f>
        <v>0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6"/>
      <c r="AB213" s="546"/>
      <c r="AC213" s="546"/>
    </row>
    <row r="214" spans="1:68" hidden="1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45">
        <f>IFERROR(SUM(X204:X212),"0")</f>
        <v>0</v>
      </c>
      <c r="Y214" s="545">
        <f>IFERROR(SUM(Y204:Y212),"0")</f>
        <v>0</v>
      </c>
      <c r="Z214" s="37"/>
      <c r="AA214" s="546"/>
      <c r="AB214" s="546"/>
      <c r="AC214" s="546"/>
    </row>
    <row r="215" spans="1:68" ht="14.25" hidden="1" customHeight="1" x14ac:dyDescent="0.25">
      <c r="A215" s="559" t="s">
        <v>165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39"/>
      <c r="AB215" s="539"/>
      <c r="AC215" s="539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7">
        <v>4680115880818</v>
      </c>
      <c r="E216" s="558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7">
        <v>4680115880801</v>
      </c>
      <c r="E217" s="558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hidden="1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hidden="1" customHeight="1" x14ac:dyDescent="0.25">
      <c r="A220" s="593" t="s">
        <v>354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38"/>
      <c r="AB220" s="538"/>
      <c r="AC220" s="538"/>
    </row>
    <row r="221" spans="1:68" ht="14.25" hidden="1" customHeight="1" x14ac:dyDescent="0.25">
      <c r="A221" s="559" t="s">
        <v>103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39"/>
      <c r="AB221" s="539"/>
      <c r="AC221" s="539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7">
        <v>4680115884137</v>
      </c>
      <c r="E222" s="55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7">
        <v>4680115884236</v>
      </c>
      <c r="E223" s="55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7">
        <v>4680115884175</v>
      </c>
      <c r="E224" s="558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4301011824</v>
      </c>
      <c r="D225" s="557">
        <v>4680115884144</v>
      </c>
      <c r="E225" s="55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7">
        <v>4680115884144</v>
      </c>
      <c r="E226" s="55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72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7">
        <v>4680115886551</v>
      </c>
      <c r="E227" s="55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7">
        <v>4680115884182</v>
      </c>
      <c r="E228" s="558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4301011722</v>
      </c>
      <c r="D229" s="557">
        <v>4680115884205</v>
      </c>
      <c r="E229" s="55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7">
        <v>4680115884205</v>
      </c>
      <c r="E230" s="55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82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hidden="1" customHeight="1" x14ac:dyDescent="0.25">
      <c r="A233" s="559" t="s">
        <v>135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39"/>
      <c r="AB233" s="539"/>
      <c r="AC233" s="539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7">
        <v>4680115885981</v>
      </c>
      <c r="E234" s="558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hidden="1" customHeight="1" x14ac:dyDescent="0.25">
      <c r="A237" s="559" t="s">
        <v>381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9"/>
      <c r="AB237" s="539"/>
      <c r="AC237" s="539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7">
        <v>4680115886803</v>
      </c>
      <c r="E238" s="558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9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hidden="1" customHeight="1" x14ac:dyDescent="0.25">
      <c r="A241" s="559" t="s">
        <v>386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9"/>
      <c r="AB241" s="539"/>
      <c r="AC241" s="539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7">
        <v>4680115886704</v>
      </c>
      <c r="E242" s="558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7">
        <v>4680115886681</v>
      </c>
      <c r="E243" s="558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06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7">
        <v>4680115886735</v>
      </c>
      <c r="E244" s="558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9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7">
        <v>4680115886711</v>
      </c>
      <c r="E245" s="55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93" t="s">
        <v>397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38"/>
      <c r="AB248" s="538"/>
      <c r="AC248" s="538"/>
    </row>
    <row r="249" spans="1:68" ht="14.25" hidden="1" customHeight="1" x14ac:dyDescent="0.25">
      <c r="A249" s="559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39"/>
      <c r="AB249" s="539"/>
      <c r="AC249" s="539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7">
        <v>4680115885837</v>
      </c>
      <c r="E250" s="55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7">
        <v>4680115885851</v>
      </c>
      <c r="E251" s="55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7">
        <v>4680115885806</v>
      </c>
      <c r="E252" s="55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7">
        <v>4680115885844</v>
      </c>
      <c r="E253" s="55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7">
        <v>4680115885820</v>
      </c>
      <c r="E254" s="55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93" t="s">
        <v>413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38"/>
      <c r="AB257" s="538"/>
      <c r="AC257" s="538"/>
    </row>
    <row r="258" spans="1:68" ht="14.25" hidden="1" customHeight="1" x14ac:dyDescent="0.25">
      <c r="A258" s="559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39"/>
      <c r="AB258" s="539"/>
      <c r="AC258" s="539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7">
        <v>4607091383423</v>
      </c>
      <c r="E259" s="55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7">
        <v>4680115886957</v>
      </c>
      <c r="E260" s="55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562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7">
        <v>4680115885660</v>
      </c>
      <c r="E261" s="55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7">
        <v>4680115886773</v>
      </c>
      <c r="E262" s="55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04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93" t="s">
        <v>427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38"/>
      <c r="AB265" s="538"/>
      <c r="AC265" s="538"/>
    </row>
    <row r="266" spans="1:68" ht="14.25" hidden="1" customHeight="1" x14ac:dyDescent="0.25">
      <c r="A266" s="559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39"/>
      <c r="AB266" s="539"/>
      <c r="AC266" s="539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7">
        <v>4680115886186</v>
      </c>
      <c r="E267" s="55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7">
        <v>4680115881228</v>
      </c>
      <c r="E268" s="55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5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7">
        <v>4680115881211</v>
      </c>
      <c r="E269" s="55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93" t="s">
        <v>437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38"/>
      <c r="AB272" s="538"/>
      <c r="AC272" s="538"/>
    </row>
    <row r="273" spans="1:68" ht="14.25" hidden="1" customHeight="1" x14ac:dyDescent="0.25">
      <c r="A273" s="559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39"/>
      <c r="AB273" s="539"/>
      <c r="AC273" s="539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7">
        <v>4680115880344</v>
      </c>
      <c r="E274" s="55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9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9"/>
      <c r="AB277" s="539"/>
      <c r="AC277" s="539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7">
        <v>4680115884618</v>
      </c>
      <c r="E278" s="558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93" t="s">
        <v>444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38"/>
      <c r="AB281" s="538"/>
      <c r="AC281" s="538"/>
    </row>
    <row r="282" spans="1:68" ht="14.25" hidden="1" customHeight="1" x14ac:dyDescent="0.25">
      <c r="A282" s="559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39"/>
      <c r="AB282" s="539"/>
      <c r="AC282" s="539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7">
        <v>4680115883703</v>
      </c>
      <c r="E283" s="558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93" t="s">
        <v>449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38"/>
      <c r="AB286" s="538"/>
      <c r="AC286" s="538"/>
    </row>
    <row r="287" spans="1:68" ht="14.25" hidden="1" customHeight="1" x14ac:dyDescent="0.25">
      <c r="A287" s="559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9"/>
      <c r="AB287" s="539"/>
      <c r="AC287" s="539"/>
    </row>
    <row r="288" spans="1:68" ht="27" hidden="1" customHeight="1" x14ac:dyDescent="0.25">
      <c r="A288" s="54" t="s">
        <v>450</v>
      </c>
      <c r="B288" s="54" t="s">
        <v>451</v>
      </c>
      <c r="C288" s="31">
        <v>4301012126</v>
      </c>
      <c r="D288" s="557">
        <v>4607091386004</v>
      </c>
      <c r="E288" s="55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57">
        <v>4680115885615</v>
      </c>
      <c r="E289" s="55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456</v>
      </c>
      <c r="B290" s="54" t="s">
        <v>457</v>
      </c>
      <c r="C290" s="31">
        <v>4301011858</v>
      </c>
      <c r="D290" s="557">
        <v>4680115885646</v>
      </c>
      <c r="E290" s="55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7">
        <v>4680115885554</v>
      </c>
      <c r="E291" s="55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150</v>
      </c>
      <c r="Y291" s="544">
        <f t="shared" si="33"/>
        <v>151.20000000000002</v>
      </c>
      <c r="Z291" s="36">
        <f>IFERROR(IF(Y291=0,"",ROUNDUP(Y291/H291,0)*0.01898),"")</f>
        <v>0.26572000000000001</v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156.04166666666666</v>
      </c>
      <c r="BN291" s="64">
        <f t="shared" si="35"/>
        <v>157.29000000000002</v>
      </c>
      <c r="BO291" s="64">
        <f t="shared" si="36"/>
        <v>0.21701388888888887</v>
      </c>
      <c r="BP291" s="64">
        <f t="shared" si="37"/>
        <v>0.21875</v>
      </c>
    </row>
    <row r="292" spans="1:68" ht="27" hidden="1" customHeight="1" x14ac:dyDescent="0.25">
      <c r="A292" s="54" t="s">
        <v>462</v>
      </c>
      <c r="B292" s="54" t="s">
        <v>463</v>
      </c>
      <c r="C292" s="31">
        <v>4301011857</v>
      </c>
      <c r="D292" s="557">
        <v>4680115885622</v>
      </c>
      <c r="E292" s="55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7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464</v>
      </c>
      <c r="B293" s="54" t="s">
        <v>465</v>
      </c>
      <c r="C293" s="31">
        <v>4301011859</v>
      </c>
      <c r="D293" s="557">
        <v>4680115885608</v>
      </c>
      <c r="E293" s="55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0</v>
      </c>
      <c r="Y293" s="544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9" t="s">
        <v>70</v>
      </c>
      <c r="Q294" s="570"/>
      <c r="R294" s="570"/>
      <c r="S294" s="570"/>
      <c r="T294" s="570"/>
      <c r="U294" s="570"/>
      <c r="V294" s="571"/>
      <c r="W294" s="37" t="s">
        <v>71</v>
      </c>
      <c r="X294" s="545">
        <f>IFERROR(X288/H288,"0")+IFERROR(X289/H289,"0")+IFERROR(X290/H290,"0")+IFERROR(X291/H291,"0")+IFERROR(X292/H292,"0")+IFERROR(X293/H293,"0")</f>
        <v>13.888888888888888</v>
      </c>
      <c r="Y294" s="545">
        <f>IFERROR(Y288/H288,"0")+IFERROR(Y289/H289,"0")+IFERROR(Y290/H290,"0")+IFERROR(Y291/H291,"0")+IFERROR(Y292/H292,"0")+IFERROR(Y293/H293,"0")</f>
        <v>14</v>
      </c>
      <c r="Z294" s="545">
        <f>IFERROR(IF(Z288="",0,Z288),"0")+IFERROR(IF(Z289="",0,Z289),"0")+IFERROR(IF(Z290="",0,Z290),"0")+IFERROR(IF(Z291="",0,Z291),"0")+IFERROR(IF(Z292="",0,Z292),"0")+IFERROR(IF(Z293="",0,Z293),"0")</f>
        <v>0.26572000000000001</v>
      </c>
      <c r="AA294" s="546"/>
      <c r="AB294" s="546"/>
      <c r="AC294" s="546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9" t="s">
        <v>70</v>
      </c>
      <c r="Q295" s="570"/>
      <c r="R295" s="570"/>
      <c r="S295" s="570"/>
      <c r="T295" s="570"/>
      <c r="U295" s="570"/>
      <c r="V295" s="571"/>
      <c r="W295" s="37" t="s">
        <v>68</v>
      </c>
      <c r="X295" s="545">
        <f>IFERROR(SUM(X288:X293),"0")</f>
        <v>150</v>
      </c>
      <c r="Y295" s="545">
        <f>IFERROR(SUM(Y288:Y293),"0")</f>
        <v>151.20000000000002</v>
      </c>
      <c r="Z295" s="37"/>
      <c r="AA295" s="546"/>
      <c r="AB295" s="546"/>
      <c r="AC295" s="546"/>
    </row>
    <row r="296" spans="1:68" ht="14.25" hidden="1" customHeight="1" x14ac:dyDescent="0.25">
      <c r="A296" s="559" t="s">
        <v>63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7">
        <v>4607091387193</v>
      </c>
      <c r="E297" s="55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20</v>
      </c>
      <c r="Y297" s="544">
        <f t="shared" ref="Y297:Y303" si="38">IFERROR(IF(X297="",0,CEILING((X297/$H297),1)*$H297),"")</f>
        <v>21</v>
      </c>
      <c r="Z297" s="36">
        <f>IFERROR(IF(Y297=0,"",ROUNDUP(Y297/H297,0)*0.00902),"")</f>
        <v>4.5100000000000001E-2</v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21.285714285714281</v>
      </c>
      <c r="BN297" s="64">
        <f t="shared" ref="BN297:BN303" si="40">IFERROR(Y297*I297/H297,"0")</f>
        <v>22.349999999999998</v>
      </c>
      <c r="BO297" s="64">
        <f t="shared" ref="BO297:BO303" si="41">IFERROR(1/J297*(X297/H297),"0")</f>
        <v>3.6075036075036072E-2</v>
      </c>
      <c r="BP297" s="64">
        <f t="shared" ref="BP297:BP303" si="42">IFERROR(1/J297*(Y297/H297),"0")</f>
        <v>3.787878787878788E-2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7">
        <v>4607091387230</v>
      </c>
      <c r="E298" s="55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450</v>
      </c>
      <c r="Y298" s="544">
        <f t="shared" si="38"/>
        <v>453.6</v>
      </c>
      <c r="Z298" s="36">
        <f>IFERROR(IF(Y298=0,"",ROUNDUP(Y298/H298,0)*0.00902),"")</f>
        <v>0.97416000000000003</v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478.92857142857139</v>
      </c>
      <c r="BN298" s="64">
        <f t="shared" si="40"/>
        <v>482.76</v>
      </c>
      <c r="BO298" s="64">
        <f t="shared" si="41"/>
        <v>0.81168831168831168</v>
      </c>
      <c r="BP298" s="64">
        <f t="shared" si="42"/>
        <v>0.81818181818181823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4301031154</v>
      </c>
      <c r="D299" s="557">
        <v>4607091387292</v>
      </c>
      <c r="E299" s="55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476</v>
      </c>
      <c r="B300" s="54" t="s">
        <v>477</v>
      </c>
      <c r="C300" s="31">
        <v>4301031152</v>
      </c>
      <c r="D300" s="557">
        <v>4607091387285</v>
      </c>
      <c r="E300" s="55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4301031305</v>
      </c>
      <c r="D301" s="557">
        <v>4607091389845</v>
      </c>
      <c r="E301" s="55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481</v>
      </c>
      <c r="B302" s="54" t="s">
        <v>482</v>
      </c>
      <c r="C302" s="31">
        <v>4301031306</v>
      </c>
      <c r="D302" s="557">
        <v>4680115882881</v>
      </c>
      <c r="E302" s="55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483</v>
      </c>
      <c r="B303" s="54" t="s">
        <v>484</v>
      </c>
      <c r="C303" s="31">
        <v>4301031066</v>
      </c>
      <c r="D303" s="557">
        <v>4607091383836</v>
      </c>
      <c r="E303" s="55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9" t="s">
        <v>70</v>
      </c>
      <c r="Q304" s="570"/>
      <c r="R304" s="570"/>
      <c r="S304" s="570"/>
      <c r="T304" s="570"/>
      <c r="U304" s="570"/>
      <c r="V304" s="571"/>
      <c r="W304" s="37" t="s">
        <v>71</v>
      </c>
      <c r="X304" s="545">
        <f>IFERROR(X297/H297,"0")+IFERROR(X298/H298,"0")+IFERROR(X299/H299,"0")+IFERROR(X300/H300,"0")+IFERROR(X301/H301,"0")+IFERROR(X302/H302,"0")+IFERROR(X303/H303,"0")</f>
        <v>111.9047619047619</v>
      </c>
      <c r="Y304" s="545">
        <f>IFERROR(Y297/H297,"0")+IFERROR(Y298/H298,"0")+IFERROR(Y299/H299,"0")+IFERROR(Y300/H300,"0")+IFERROR(Y301/H301,"0")+IFERROR(Y302/H302,"0")+IFERROR(Y303/H303,"0")</f>
        <v>113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1.0192600000000001</v>
      </c>
      <c r="AA304" s="546"/>
      <c r="AB304" s="546"/>
      <c r="AC304" s="546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9" t="s">
        <v>70</v>
      </c>
      <c r="Q305" s="570"/>
      <c r="R305" s="570"/>
      <c r="S305" s="570"/>
      <c r="T305" s="570"/>
      <c r="U305" s="570"/>
      <c r="V305" s="571"/>
      <c r="W305" s="37" t="s">
        <v>68</v>
      </c>
      <c r="X305" s="545">
        <f>IFERROR(SUM(X297:X303),"0")</f>
        <v>470</v>
      </c>
      <c r="Y305" s="545">
        <f>IFERROR(SUM(Y297:Y303),"0")</f>
        <v>474.6</v>
      </c>
      <c r="Z305" s="37"/>
      <c r="AA305" s="546"/>
      <c r="AB305" s="546"/>
      <c r="AC305" s="546"/>
    </row>
    <row r="306" spans="1:68" ht="14.25" hidden="1" customHeight="1" x14ac:dyDescent="0.25">
      <c r="A306" s="559" t="s">
        <v>72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7">
        <v>4607091387766</v>
      </c>
      <c r="E307" s="55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1500</v>
      </c>
      <c r="Y307" s="544">
        <f>IFERROR(IF(X307="",0,CEILING((X307/$H307),1)*$H307),"")</f>
        <v>1505.3999999999999</v>
      </c>
      <c r="Z307" s="36">
        <f>IFERROR(IF(Y307=0,"",ROUNDUP(Y307/H307,0)*0.01898),"")</f>
        <v>3.6631400000000003</v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1598.6538461538464</v>
      </c>
      <c r="BN307" s="64">
        <f>IFERROR(Y307*I307/H307,"0")</f>
        <v>1604.4090000000001</v>
      </c>
      <c r="BO307" s="64">
        <f>IFERROR(1/J307*(X307/H307),"0")</f>
        <v>3.0048076923076925</v>
      </c>
      <c r="BP307" s="64">
        <f>IFERROR(1/J307*(Y307/H307),"0")</f>
        <v>3.015625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4301051818</v>
      </c>
      <c r="D308" s="557">
        <v>4607091387957</v>
      </c>
      <c r="E308" s="55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4301051819</v>
      </c>
      <c r="D309" s="557">
        <v>4607091387964</v>
      </c>
      <c r="E309" s="55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5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4301051734</v>
      </c>
      <c r="D310" s="557">
        <v>4680115884588</v>
      </c>
      <c r="E310" s="55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498</v>
      </c>
      <c r="B311" s="54" t="s">
        <v>499</v>
      </c>
      <c r="C311" s="31">
        <v>4301051578</v>
      </c>
      <c r="D311" s="557">
        <v>4607091387513</v>
      </c>
      <c r="E311" s="55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9" t="s">
        <v>70</v>
      </c>
      <c r="Q312" s="570"/>
      <c r="R312" s="570"/>
      <c r="S312" s="570"/>
      <c r="T312" s="570"/>
      <c r="U312" s="570"/>
      <c r="V312" s="571"/>
      <c r="W312" s="37" t="s">
        <v>71</v>
      </c>
      <c r="X312" s="545">
        <f>IFERROR(X307/H307,"0")+IFERROR(X308/H308,"0")+IFERROR(X309/H309,"0")+IFERROR(X310/H310,"0")+IFERROR(X311/H311,"0")</f>
        <v>192.30769230769232</v>
      </c>
      <c r="Y312" s="545">
        <f>IFERROR(Y307/H307,"0")+IFERROR(Y308/H308,"0")+IFERROR(Y309/H309,"0")+IFERROR(Y310/H310,"0")+IFERROR(Y311/H311,"0")</f>
        <v>193</v>
      </c>
      <c r="Z312" s="545">
        <f>IFERROR(IF(Z307="",0,Z307),"0")+IFERROR(IF(Z308="",0,Z308),"0")+IFERROR(IF(Z309="",0,Z309),"0")+IFERROR(IF(Z310="",0,Z310),"0")+IFERROR(IF(Z311="",0,Z311),"0")</f>
        <v>3.6631400000000003</v>
      </c>
      <c r="AA312" s="546"/>
      <c r="AB312" s="546"/>
      <c r="AC312" s="546"/>
    </row>
    <row r="313" spans="1:68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9" t="s">
        <v>70</v>
      </c>
      <c r="Q313" s="570"/>
      <c r="R313" s="570"/>
      <c r="S313" s="570"/>
      <c r="T313" s="570"/>
      <c r="U313" s="570"/>
      <c r="V313" s="571"/>
      <c r="W313" s="37" t="s">
        <v>68</v>
      </c>
      <c r="X313" s="545">
        <f>IFERROR(SUM(X307:X311),"0")</f>
        <v>1500</v>
      </c>
      <c r="Y313" s="545">
        <f>IFERROR(SUM(Y307:Y311),"0")</f>
        <v>1505.3999999999999</v>
      </c>
      <c r="Z313" s="37"/>
      <c r="AA313" s="546"/>
      <c r="AB313" s="546"/>
      <c r="AC313" s="546"/>
    </row>
    <row r="314" spans="1:68" ht="14.25" hidden="1" customHeight="1" x14ac:dyDescent="0.25">
      <c r="A314" s="559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9"/>
      <c r="AB314" s="539"/>
      <c r="AC314" s="539"/>
    </row>
    <row r="315" spans="1:68" ht="27" hidden="1" customHeight="1" x14ac:dyDescent="0.25">
      <c r="A315" s="54" t="s">
        <v>501</v>
      </c>
      <c r="B315" s="54" t="s">
        <v>502</v>
      </c>
      <c r="C315" s="31">
        <v>4301060387</v>
      </c>
      <c r="D315" s="557">
        <v>4607091380880</v>
      </c>
      <c r="E315" s="55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504</v>
      </c>
      <c r="B316" s="54" t="s">
        <v>505</v>
      </c>
      <c r="C316" s="31">
        <v>4301060406</v>
      </c>
      <c r="D316" s="557">
        <v>4607091384482</v>
      </c>
      <c r="E316" s="55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507</v>
      </c>
      <c r="B317" s="54" t="s">
        <v>508</v>
      </c>
      <c r="C317" s="31">
        <v>4301060484</v>
      </c>
      <c r="D317" s="557">
        <v>4607091380897</v>
      </c>
      <c r="E317" s="55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9" t="s">
        <v>70</v>
      </c>
      <c r="Q318" s="570"/>
      <c r="R318" s="570"/>
      <c r="S318" s="570"/>
      <c r="T318" s="570"/>
      <c r="U318" s="570"/>
      <c r="V318" s="571"/>
      <c r="W318" s="37" t="s">
        <v>71</v>
      </c>
      <c r="X318" s="545">
        <f>IFERROR(X315/H315,"0")+IFERROR(X316/H316,"0")+IFERROR(X317/H317,"0")</f>
        <v>0</v>
      </c>
      <c r="Y318" s="545">
        <f>IFERROR(Y315/H315,"0")+IFERROR(Y316/H316,"0")+IFERROR(Y317/H317,"0")</f>
        <v>0</v>
      </c>
      <c r="Z318" s="545">
        <f>IFERROR(IF(Z315="",0,Z315),"0")+IFERROR(IF(Z316="",0,Z316),"0")+IFERROR(IF(Z317="",0,Z317),"0")</f>
        <v>0</v>
      </c>
      <c r="AA318" s="546"/>
      <c r="AB318" s="546"/>
      <c r="AC318" s="546"/>
    </row>
    <row r="319" spans="1:68" hidden="1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9" t="s">
        <v>70</v>
      </c>
      <c r="Q319" s="570"/>
      <c r="R319" s="570"/>
      <c r="S319" s="570"/>
      <c r="T319" s="570"/>
      <c r="U319" s="570"/>
      <c r="V319" s="571"/>
      <c r="W319" s="37" t="s">
        <v>68</v>
      </c>
      <c r="X319" s="545">
        <f>IFERROR(SUM(X315:X317),"0")</f>
        <v>0</v>
      </c>
      <c r="Y319" s="545">
        <f>IFERROR(SUM(Y315:Y317),"0")</f>
        <v>0</v>
      </c>
      <c r="Z319" s="37"/>
      <c r="AA319" s="546"/>
      <c r="AB319" s="546"/>
      <c r="AC319" s="546"/>
    </row>
    <row r="320" spans="1:68" ht="14.25" hidden="1" customHeight="1" x14ac:dyDescent="0.25">
      <c r="A320" s="559" t="s">
        <v>95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9"/>
      <c r="AB320" s="539"/>
      <c r="AC320" s="539"/>
    </row>
    <row r="321" spans="1:68" ht="27" customHeight="1" x14ac:dyDescent="0.25">
      <c r="A321" s="54" t="s">
        <v>510</v>
      </c>
      <c r="B321" s="54" t="s">
        <v>511</v>
      </c>
      <c r="C321" s="31">
        <v>4301030235</v>
      </c>
      <c r="D321" s="557">
        <v>4607091388381</v>
      </c>
      <c r="E321" s="55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3</v>
      </c>
      <c r="Y321" s="544">
        <f>IFERROR(IF(X321="",0,CEILING((X321/$H321),1)*$H321),"")</f>
        <v>3.04</v>
      </c>
      <c r="Z321" s="36">
        <f>IFERROR(IF(Y321=0,"",ROUNDUP(Y321/H321,0)*0.00902),"")</f>
        <v>9.0200000000000002E-3</v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3.2861842105263159</v>
      </c>
      <c r="BN321" s="64">
        <f>IFERROR(Y321*I321/H321,"0")</f>
        <v>3.33</v>
      </c>
      <c r="BO321" s="64">
        <f>IFERROR(1/J321*(X321/H321),"0")</f>
        <v>7.4760765550239234E-3</v>
      </c>
      <c r="BP321" s="64">
        <f>IFERROR(1/J321*(Y321/H321),"0")</f>
        <v>7.575757575757576E-3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4301030232</v>
      </c>
      <c r="D322" s="557">
        <v>4607091388374</v>
      </c>
      <c r="E322" s="55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561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4301032015</v>
      </c>
      <c r="D323" s="557">
        <v>4607091383102</v>
      </c>
      <c r="E323" s="55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520</v>
      </c>
      <c r="B324" s="54" t="s">
        <v>521</v>
      </c>
      <c r="C324" s="31">
        <v>4301030233</v>
      </c>
      <c r="D324" s="557">
        <v>4607091388404</v>
      </c>
      <c r="E324" s="55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9" t="s">
        <v>70</v>
      </c>
      <c r="Q325" s="570"/>
      <c r="R325" s="570"/>
      <c r="S325" s="570"/>
      <c r="T325" s="570"/>
      <c r="U325" s="570"/>
      <c r="V325" s="571"/>
      <c r="W325" s="37" t="s">
        <v>71</v>
      </c>
      <c r="X325" s="545">
        <f>IFERROR(X321/H321,"0")+IFERROR(X322/H322,"0")+IFERROR(X323/H323,"0")+IFERROR(X324/H324,"0")</f>
        <v>0.98684210526315785</v>
      </c>
      <c r="Y325" s="545">
        <f>IFERROR(Y321/H321,"0")+IFERROR(Y322/H322,"0")+IFERROR(Y323/H323,"0")+IFERROR(Y324/H324,"0")</f>
        <v>1</v>
      </c>
      <c r="Z325" s="545">
        <f>IFERROR(IF(Z321="",0,Z321),"0")+IFERROR(IF(Z322="",0,Z322),"0")+IFERROR(IF(Z323="",0,Z323),"0")+IFERROR(IF(Z324="",0,Z324),"0")</f>
        <v>9.0200000000000002E-3</v>
      </c>
      <c r="AA325" s="546"/>
      <c r="AB325" s="546"/>
      <c r="AC325" s="546"/>
    </row>
    <row r="326" spans="1:68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9" t="s">
        <v>70</v>
      </c>
      <c r="Q326" s="570"/>
      <c r="R326" s="570"/>
      <c r="S326" s="570"/>
      <c r="T326" s="570"/>
      <c r="U326" s="570"/>
      <c r="V326" s="571"/>
      <c r="W326" s="37" t="s">
        <v>68</v>
      </c>
      <c r="X326" s="545">
        <f>IFERROR(SUM(X321:X324),"0")</f>
        <v>3</v>
      </c>
      <c r="Y326" s="545">
        <f>IFERROR(SUM(Y321:Y324),"0")</f>
        <v>3.04</v>
      </c>
      <c r="Z326" s="37"/>
      <c r="AA326" s="546"/>
      <c r="AB326" s="546"/>
      <c r="AC326" s="546"/>
    </row>
    <row r="327" spans="1:68" ht="14.25" hidden="1" customHeight="1" x14ac:dyDescent="0.25">
      <c r="A327" s="559" t="s">
        <v>522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9"/>
      <c r="AB327" s="539"/>
      <c r="AC327" s="539"/>
    </row>
    <row r="328" spans="1:68" ht="16.5" hidden="1" customHeight="1" x14ac:dyDescent="0.25">
      <c r="A328" s="54" t="s">
        <v>523</v>
      </c>
      <c r="B328" s="54" t="s">
        <v>524</v>
      </c>
      <c r="C328" s="31">
        <v>4301180007</v>
      </c>
      <c r="D328" s="557">
        <v>4680115881808</v>
      </c>
      <c r="E328" s="55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527</v>
      </c>
      <c r="B329" s="54" t="s">
        <v>528</v>
      </c>
      <c r="C329" s="31">
        <v>4301180006</v>
      </c>
      <c r="D329" s="557">
        <v>4680115881822</v>
      </c>
      <c r="E329" s="55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4301180001</v>
      </c>
      <c r="D330" s="557">
        <v>4680115880016</v>
      </c>
      <c r="E330" s="55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9" t="s">
        <v>70</v>
      </c>
      <c r="Q331" s="570"/>
      <c r="R331" s="570"/>
      <c r="S331" s="570"/>
      <c r="T331" s="570"/>
      <c r="U331" s="570"/>
      <c r="V331" s="571"/>
      <c r="W331" s="37" t="s">
        <v>71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9" t="s">
        <v>70</v>
      </c>
      <c r="Q332" s="570"/>
      <c r="R332" s="570"/>
      <c r="S332" s="570"/>
      <c r="T332" s="570"/>
      <c r="U332" s="570"/>
      <c r="V332" s="571"/>
      <c r="W332" s="37" t="s">
        <v>68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93" t="s">
        <v>531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8"/>
      <c r="AB333" s="538"/>
      <c r="AC333" s="538"/>
    </row>
    <row r="334" spans="1:68" ht="14.25" hidden="1" customHeight="1" x14ac:dyDescent="0.25">
      <c r="A334" s="559" t="s">
        <v>72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9"/>
      <c r="AB334" s="539"/>
      <c r="AC334" s="539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7">
        <v>4607091387919</v>
      </c>
      <c r="E335" s="55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70</v>
      </c>
      <c r="Y335" s="544">
        <f>IFERROR(IF(X335="",0,CEILING((X335/$H335),1)*$H335),"")</f>
        <v>72.899999999999991</v>
      </c>
      <c r="Z335" s="36">
        <f>IFERROR(IF(Y335=0,"",ROUNDUP(Y335/H335,0)*0.01898),"")</f>
        <v>0.17082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74.485185185185173</v>
      </c>
      <c r="BN335" s="64">
        <f>IFERROR(Y335*I335/H335,"0")</f>
        <v>77.570999999999998</v>
      </c>
      <c r="BO335" s="64">
        <f>IFERROR(1/J335*(X335/H335),"0")</f>
        <v>0.13503086419753088</v>
      </c>
      <c r="BP335" s="64">
        <f>IFERROR(1/J335*(Y335/H335),"0")</f>
        <v>0.140625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4301051461</v>
      </c>
      <c r="D336" s="557">
        <v>4680115883604</v>
      </c>
      <c r="E336" s="55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4301051864</v>
      </c>
      <c r="D337" s="557">
        <v>4680115883567</v>
      </c>
      <c r="E337" s="55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9" t="s">
        <v>70</v>
      </c>
      <c r="Q338" s="570"/>
      <c r="R338" s="570"/>
      <c r="S338" s="570"/>
      <c r="T338" s="570"/>
      <c r="U338" s="570"/>
      <c r="V338" s="571"/>
      <c r="W338" s="37" t="s">
        <v>71</v>
      </c>
      <c r="X338" s="545">
        <f>IFERROR(X335/H335,"0")+IFERROR(X336/H336,"0")+IFERROR(X337/H337,"0")</f>
        <v>8.6419753086419764</v>
      </c>
      <c r="Y338" s="545">
        <f>IFERROR(Y335/H335,"0")+IFERROR(Y336/H336,"0")+IFERROR(Y337/H337,"0")</f>
        <v>9</v>
      </c>
      <c r="Z338" s="545">
        <f>IFERROR(IF(Z335="",0,Z335),"0")+IFERROR(IF(Z336="",0,Z336),"0")+IFERROR(IF(Z337="",0,Z337),"0")</f>
        <v>0.17082</v>
      </c>
      <c r="AA338" s="546"/>
      <c r="AB338" s="546"/>
      <c r="AC338" s="546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9" t="s">
        <v>70</v>
      </c>
      <c r="Q339" s="570"/>
      <c r="R339" s="570"/>
      <c r="S339" s="570"/>
      <c r="T339" s="570"/>
      <c r="U339" s="570"/>
      <c r="V339" s="571"/>
      <c r="W339" s="37" t="s">
        <v>68</v>
      </c>
      <c r="X339" s="545">
        <f>IFERROR(SUM(X335:X337),"0")</f>
        <v>70</v>
      </c>
      <c r="Y339" s="545">
        <f>IFERROR(SUM(Y335:Y337),"0")</f>
        <v>72.899999999999991</v>
      </c>
      <c r="Z339" s="37"/>
      <c r="AA339" s="546"/>
      <c r="AB339" s="546"/>
      <c r="AC339" s="546"/>
    </row>
    <row r="340" spans="1:68" ht="27.75" hidden="1" customHeight="1" x14ac:dyDescent="0.2">
      <c r="A340" s="624" t="s">
        <v>541</v>
      </c>
      <c r="B340" s="625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5"/>
      <c r="O340" s="625"/>
      <c r="P340" s="625"/>
      <c r="Q340" s="625"/>
      <c r="R340" s="625"/>
      <c r="S340" s="625"/>
      <c r="T340" s="625"/>
      <c r="U340" s="625"/>
      <c r="V340" s="625"/>
      <c r="W340" s="625"/>
      <c r="X340" s="625"/>
      <c r="Y340" s="625"/>
      <c r="Z340" s="625"/>
      <c r="AA340" s="48"/>
      <c r="AB340" s="48"/>
      <c r="AC340" s="48"/>
    </row>
    <row r="341" spans="1:68" ht="16.5" hidden="1" customHeight="1" x14ac:dyDescent="0.25">
      <c r="A341" s="593" t="s">
        <v>542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8"/>
      <c r="AB341" s="538"/>
      <c r="AC341" s="538"/>
    </row>
    <row r="342" spans="1:68" ht="14.25" hidden="1" customHeight="1" x14ac:dyDescent="0.25">
      <c r="A342" s="559" t="s">
        <v>103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7">
        <v>4680115884847</v>
      </c>
      <c r="E343" s="55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190</v>
      </c>
      <c r="Y343" s="544">
        <f t="shared" ref="Y343:Y349" si="43">IFERROR(IF(X343="",0,CEILING((X343/$H343),1)*$H343),"")</f>
        <v>195</v>
      </c>
      <c r="Z343" s="36">
        <f>IFERROR(IF(Y343=0,"",ROUNDUP(Y343/H343,0)*0.02175),"")</f>
        <v>0.28275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196.08</v>
      </c>
      <c r="BN343" s="64">
        <f t="shared" ref="BN343:BN349" si="45">IFERROR(Y343*I343/H343,"0")</f>
        <v>201.23999999999998</v>
      </c>
      <c r="BO343" s="64">
        <f t="shared" ref="BO343:BO349" si="46">IFERROR(1/J343*(X343/H343),"0")</f>
        <v>0.26388888888888884</v>
      </c>
      <c r="BP343" s="64">
        <f t="shared" ref="BP343:BP349" si="47">IFERROR(1/J343*(Y343/H343),"0")</f>
        <v>0.27083333333333331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7">
        <v>4680115884854</v>
      </c>
      <c r="E344" s="55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190</v>
      </c>
      <c r="Y344" s="544">
        <f t="shared" si="43"/>
        <v>195</v>
      </c>
      <c r="Z344" s="36">
        <f>IFERROR(IF(Y344=0,"",ROUNDUP(Y344/H344,0)*0.02175),"")</f>
        <v>0.28275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196.08</v>
      </c>
      <c r="BN344" s="64">
        <f t="shared" si="45"/>
        <v>201.23999999999998</v>
      </c>
      <c r="BO344" s="64">
        <f t="shared" si="46"/>
        <v>0.26388888888888884</v>
      </c>
      <c r="BP344" s="64">
        <f t="shared" si="47"/>
        <v>0.27083333333333331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4301011832</v>
      </c>
      <c r="D345" s="557">
        <v>4607091383997</v>
      </c>
      <c r="E345" s="55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hidden="1" customHeight="1" x14ac:dyDescent="0.25">
      <c r="A346" s="54" t="s">
        <v>552</v>
      </c>
      <c r="B346" s="54" t="s">
        <v>553</v>
      </c>
      <c r="C346" s="31">
        <v>4301011867</v>
      </c>
      <c r="D346" s="557">
        <v>4680115884830</v>
      </c>
      <c r="E346" s="55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4301011433</v>
      </c>
      <c r="D347" s="557">
        <v>4680115882638</v>
      </c>
      <c r="E347" s="55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558</v>
      </c>
      <c r="B348" s="54" t="s">
        <v>559</v>
      </c>
      <c r="C348" s="31">
        <v>4301011952</v>
      </c>
      <c r="D348" s="557">
        <v>4680115884922</v>
      </c>
      <c r="E348" s="55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560</v>
      </c>
      <c r="B349" s="54" t="s">
        <v>561</v>
      </c>
      <c r="C349" s="31">
        <v>4301011868</v>
      </c>
      <c r="D349" s="557">
        <v>4680115884861</v>
      </c>
      <c r="E349" s="55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9" t="s">
        <v>70</v>
      </c>
      <c r="Q350" s="570"/>
      <c r="R350" s="570"/>
      <c r="S350" s="570"/>
      <c r="T350" s="570"/>
      <c r="U350" s="570"/>
      <c r="V350" s="571"/>
      <c r="W350" s="37" t="s">
        <v>71</v>
      </c>
      <c r="X350" s="545">
        <f>IFERROR(X343/H343,"0")+IFERROR(X344/H344,"0")+IFERROR(X345/H345,"0")+IFERROR(X346/H346,"0")+IFERROR(X347/H347,"0")+IFERROR(X348/H348,"0")+IFERROR(X349/H349,"0")</f>
        <v>25.333333333333332</v>
      </c>
      <c r="Y350" s="545">
        <f>IFERROR(Y343/H343,"0")+IFERROR(Y344/H344,"0")+IFERROR(Y345/H345,"0")+IFERROR(Y346/H346,"0")+IFERROR(Y347/H347,"0")+IFERROR(Y348/H348,"0")+IFERROR(Y349/H349,"0")</f>
        <v>26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0.5655</v>
      </c>
      <c r="AA350" s="546"/>
      <c r="AB350" s="546"/>
      <c r="AC350" s="546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9" t="s">
        <v>70</v>
      </c>
      <c r="Q351" s="570"/>
      <c r="R351" s="570"/>
      <c r="S351" s="570"/>
      <c r="T351" s="570"/>
      <c r="U351" s="570"/>
      <c r="V351" s="571"/>
      <c r="W351" s="37" t="s">
        <v>68</v>
      </c>
      <c r="X351" s="545">
        <f>IFERROR(SUM(X343:X349),"0")</f>
        <v>380</v>
      </c>
      <c r="Y351" s="545">
        <f>IFERROR(SUM(Y343:Y349),"0")</f>
        <v>390</v>
      </c>
      <c r="Z351" s="37"/>
      <c r="AA351" s="546"/>
      <c r="AB351" s="546"/>
      <c r="AC351" s="546"/>
    </row>
    <row r="352" spans="1:68" ht="14.25" hidden="1" customHeight="1" x14ac:dyDescent="0.25">
      <c r="A352" s="559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7">
        <v>4607091383980</v>
      </c>
      <c r="E353" s="55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1500</v>
      </c>
      <c r="Y353" s="544">
        <f>IFERROR(IF(X353="",0,CEILING((X353/$H353),1)*$H353),"")</f>
        <v>1500</v>
      </c>
      <c r="Z353" s="36">
        <f>IFERROR(IF(Y353=0,"",ROUNDUP(Y353/H353,0)*0.02175),"")</f>
        <v>2.1749999999999998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1548</v>
      </c>
      <c r="BN353" s="64">
        <f>IFERROR(Y353*I353/H353,"0")</f>
        <v>1548</v>
      </c>
      <c r="BO353" s="64">
        <f>IFERROR(1/J353*(X353/H353),"0")</f>
        <v>2.083333333333333</v>
      </c>
      <c r="BP353" s="64">
        <f>IFERROR(1/J353*(Y353/H353),"0")</f>
        <v>2.083333333333333</v>
      </c>
    </row>
    <row r="354" spans="1:68" ht="16.5" hidden="1" customHeight="1" x14ac:dyDescent="0.25">
      <c r="A354" s="54" t="s">
        <v>565</v>
      </c>
      <c r="B354" s="54" t="s">
        <v>566</v>
      </c>
      <c r="C354" s="31">
        <v>4301020179</v>
      </c>
      <c r="D354" s="557">
        <v>4607091384178</v>
      </c>
      <c r="E354" s="55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9" t="s">
        <v>70</v>
      </c>
      <c r="Q355" s="570"/>
      <c r="R355" s="570"/>
      <c r="S355" s="570"/>
      <c r="T355" s="570"/>
      <c r="U355" s="570"/>
      <c r="V355" s="571"/>
      <c r="W355" s="37" t="s">
        <v>71</v>
      </c>
      <c r="X355" s="545">
        <f>IFERROR(X353/H353,"0")+IFERROR(X354/H354,"0")</f>
        <v>100</v>
      </c>
      <c r="Y355" s="545">
        <f>IFERROR(Y353/H353,"0")+IFERROR(Y354/H354,"0")</f>
        <v>100</v>
      </c>
      <c r="Z355" s="545">
        <f>IFERROR(IF(Z353="",0,Z353),"0")+IFERROR(IF(Z354="",0,Z354),"0")</f>
        <v>2.1749999999999998</v>
      </c>
      <c r="AA355" s="546"/>
      <c r="AB355" s="546"/>
      <c r="AC355" s="546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9" t="s">
        <v>70</v>
      </c>
      <c r="Q356" s="570"/>
      <c r="R356" s="570"/>
      <c r="S356" s="570"/>
      <c r="T356" s="570"/>
      <c r="U356" s="570"/>
      <c r="V356" s="571"/>
      <c r="W356" s="37" t="s">
        <v>68</v>
      </c>
      <c r="X356" s="545">
        <f>IFERROR(SUM(X353:X354),"0")</f>
        <v>1500</v>
      </c>
      <c r="Y356" s="545">
        <f>IFERROR(SUM(Y353:Y354),"0")</f>
        <v>1500</v>
      </c>
      <c r="Z356" s="37"/>
      <c r="AA356" s="546"/>
      <c r="AB356" s="546"/>
      <c r="AC356" s="546"/>
    </row>
    <row r="357" spans="1:68" ht="14.25" hidden="1" customHeight="1" x14ac:dyDescent="0.25">
      <c r="A357" s="559" t="s">
        <v>72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9"/>
      <c r="AB357" s="539"/>
      <c r="AC357" s="539"/>
    </row>
    <row r="358" spans="1:68" ht="27" hidden="1" customHeight="1" x14ac:dyDescent="0.25">
      <c r="A358" s="54" t="s">
        <v>567</v>
      </c>
      <c r="B358" s="54" t="s">
        <v>568</v>
      </c>
      <c r="C358" s="31">
        <v>4301051903</v>
      </c>
      <c r="D358" s="557">
        <v>4607091383928</v>
      </c>
      <c r="E358" s="55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570</v>
      </c>
      <c r="B359" s="54" t="s">
        <v>571</v>
      </c>
      <c r="C359" s="31">
        <v>4301051897</v>
      </c>
      <c r="D359" s="557">
        <v>4607091384260</v>
      </c>
      <c r="E359" s="55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9" t="s">
        <v>70</v>
      </c>
      <c r="Q360" s="570"/>
      <c r="R360" s="570"/>
      <c r="S360" s="570"/>
      <c r="T360" s="570"/>
      <c r="U360" s="570"/>
      <c r="V360" s="571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9" t="s">
        <v>70</v>
      </c>
      <c r="Q361" s="570"/>
      <c r="R361" s="570"/>
      <c r="S361" s="570"/>
      <c r="T361" s="570"/>
      <c r="U361" s="570"/>
      <c r="V361" s="571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9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9"/>
      <c r="AB362" s="539"/>
      <c r="AC362" s="539"/>
    </row>
    <row r="363" spans="1:68" ht="16.5" hidden="1" customHeight="1" x14ac:dyDescent="0.25">
      <c r="A363" s="54" t="s">
        <v>573</v>
      </c>
      <c r="B363" s="54" t="s">
        <v>574</v>
      </c>
      <c r="C363" s="31">
        <v>4301060524</v>
      </c>
      <c r="D363" s="557">
        <v>4607091384673</v>
      </c>
      <c r="E363" s="55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9" t="s">
        <v>70</v>
      </c>
      <c r="Q364" s="570"/>
      <c r="R364" s="570"/>
      <c r="S364" s="570"/>
      <c r="T364" s="570"/>
      <c r="U364" s="570"/>
      <c r="V364" s="571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9" t="s">
        <v>70</v>
      </c>
      <c r="Q365" s="570"/>
      <c r="R365" s="570"/>
      <c r="S365" s="570"/>
      <c r="T365" s="570"/>
      <c r="U365" s="570"/>
      <c r="V365" s="571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93" t="s">
        <v>577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8"/>
      <c r="AB366" s="538"/>
      <c r="AC366" s="538"/>
    </row>
    <row r="367" spans="1:68" ht="14.25" hidden="1" customHeight="1" x14ac:dyDescent="0.25">
      <c r="A367" s="559" t="s">
        <v>103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9"/>
      <c r="AB367" s="539"/>
      <c r="AC367" s="539"/>
    </row>
    <row r="368" spans="1:68" ht="37.5" hidden="1" customHeight="1" x14ac:dyDescent="0.25">
      <c r="A368" s="54" t="s">
        <v>578</v>
      </c>
      <c r="B368" s="54" t="s">
        <v>579</v>
      </c>
      <c r="C368" s="31">
        <v>4301011873</v>
      </c>
      <c r="D368" s="557">
        <v>4680115881907</v>
      </c>
      <c r="E368" s="558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4301011875</v>
      </c>
      <c r="D369" s="557">
        <v>4680115884885</v>
      </c>
      <c r="E369" s="55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57">
        <v>4680115884908</v>
      </c>
      <c r="E370" s="55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3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9" t="s">
        <v>70</v>
      </c>
      <c r="Q371" s="570"/>
      <c r="R371" s="570"/>
      <c r="S371" s="570"/>
      <c r="T371" s="570"/>
      <c r="U371" s="570"/>
      <c r="V371" s="571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hidden="1" x14ac:dyDescent="0.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5"/>
      <c r="P372" s="569" t="s">
        <v>70</v>
      </c>
      <c r="Q372" s="570"/>
      <c r="R372" s="570"/>
      <c r="S372" s="570"/>
      <c r="T372" s="570"/>
      <c r="U372" s="570"/>
      <c r="V372" s="571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hidden="1" customHeight="1" x14ac:dyDescent="0.25">
      <c r="A373" s="559" t="s">
        <v>63</v>
      </c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  <c r="Z373" s="554"/>
      <c r="AA373" s="539"/>
      <c r="AB373" s="539"/>
      <c r="AC373" s="539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57">
        <v>4607091384802</v>
      </c>
      <c r="E374" s="55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9" t="s">
        <v>70</v>
      </c>
      <c r="Q375" s="570"/>
      <c r="R375" s="570"/>
      <c r="S375" s="570"/>
      <c r="T375" s="570"/>
      <c r="U375" s="570"/>
      <c r="V375" s="571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hidden="1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9" t="s">
        <v>70</v>
      </c>
      <c r="Q376" s="570"/>
      <c r="R376" s="570"/>
      <c r="S376" s="570"/>
      <c r="T376" s="570"/>
      <c r="U376" s="570"/>
      <c r="V376" s="571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9" t="s">
        <v>72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7">
        <v>4607091384246</v>
      </c>
      <c r="E378" s="55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550</v>
      </c>
      <c r="Y378" s="544">
        <f>IFERROR(IF(X378="",0,CEILING((X378/$H378),1)*$H378),"")</f>
        <v>558</v>
      </c>
      <c r="Z378" s="36">
        <f>IFERROR(IF(Y378=0,"",ROUNDUP(Y378/H378,0)*0.01898),"")</f>
        <v>1.17676</v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581.7166666666667</v>
      </c>
      <c r="BN378" s="64">
        <f>IFERROR(Y378*I378/H378,"0")</f>
        <v>590.178</v>
      </c>
      <c r="BO378" s="64">
        <f>IFERROR(1/J378*(X378/H378),"0")</f>
        <v>0.95486111111111116</v>
      </c>
      <c r="BP378" s="64">
        <f>IFERROR(1/J378*(Y378/H378),"0")</f>
        <v>0.96875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57">
        <v>4607091384253</v>
      </c>
      <c r="E379" s="55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9" t="s">
        <v>70</v>
      </c>
      <c r="Q380" s="570"/>
      <c r="R380" s="570"/>
      <c r="S380" s="570"/>
      <c r="T380" s="570"/>
      <c r="U380" s="570"/>
      <c r="V380" s="571"/>
      <c r="W380" s="37" t="s">
        <v>71</v>
      </c>
      <c r="X380" s="545">
        <f>IFERROR(X378/H378,"0")+IFERROR(X379/H379,"0")</f>
        <v>61.111111111111114</v>
      </c>
      <c r="Y380" s="545">
        <f>IFERROR(Y378/H378,"0")+IFERROR(Y379/H379,"0")</f>
        <v>62</v>
      </c>
      <c r="Z380" s="545">
        <f>IFERROR(IF(Z378="",0,Z378),"0")+IFERROR(IF(Z379="",0,Z379),"0")</f>
        <v>1.17676</v>
      </c>
      <c r="AA380" s="546"/>
      <c r="AB380" s="546"/>
      <c r="AC380" s="546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9" t="s">
        <v>70</v>
      </c>
      <c r="Q381" s="570"/>
      <c r="R381" s="570"/>
      <c r="S381" s="570"/>
      <c r="T381" s="570"/>
      <c r="U381" s="570"/>
      <c r="V381" s="571"/>
      <c r="W381" s="37" t="s">
        <v>68</v>
      </c>
      <c r="X381" s="545">
        <f>IFERROR(SUM(X378:X379),"0")</f>
        <v>550</v>
      </c>
      <c r="Y381" s="545">
        <f>IFERROR(SUM(Y378:Y379),"0")</f>
        <v>558</v>
      </c>
      <c r="Z381" s="37"/>
      <c r="AA381" s="546"/>
      <c r="AB381" s="546"/>
      <c r="AC381" s="546"/>
    </row>
    <row r="382" spans="1:68" ht="14.25" hidden="1" customHeight="1" x14ac:dyDescent="0.25">
      <c r="A382" s="559" t="s">
        <v>165</v>
      </c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4"/>
      <c r="P382" s="554"/>
      <c r="Q382" s="554"/>
      <c r="R382" s="554"/>
      <c r="S382" s="554"/>
      <c r="T382" s="554"/>
      <c r="U382" s="554"/>
      <c r="V382" s="554"/>
      <c r="W382" s="554"/>
      <c r="X382" s="554"/>
      <c r="Y382" s="554"/>
      <c r="Z382" s="554"/>
      <c r="AA382" s="539"/>
      <c r="AB382" s="539"/>
      <c r="AC382" s="539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57">
        <v>4607091389357</v>
      </c>
      <c r="E383" s="558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3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9" t="s">
        <v>70</v>
      </c>
      <c r="Q384" s="570"/>
      <c r="R384" s="570"/>
      <c r="S384" s="570"/>
      <c r="T384" s="570"/>
      <c r="U384" s="570"/>
      <c r="V384" s="571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hidden="1" x14ac:dyDescent="0.2">
      <c r="A385" s="554"/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5"/>
      <c r="P385" s="569" t="s">
        <v>70</v>
      </c>
      <c r="Q385" s="570"/>
      <c r="R385" s="570"/>
      <c r="S385" s="570"/>
      <c r="T385" s="570"/>
      <c r="U385" s="570"/>
      <c r="V385" s="571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hidden="1" customHeight="1" x14ac:dyDescent="0.2">
      <c r="A386" s="624" t="s">
        <v>597</v>
      </c>
      <c r="B386" s="625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5"/>
      <c r="O386" s="625"/>
      <c r="P386" s="625"/>
      <c r="Q386" s="625"/>
      <c r="R386" s="625"/>
      <c r="S386" s="625"/>
      <c r="T386" s="625"/>
      <c r="U386" s="625"/>
      <c r="V386" s="625"/>
      <c r="W386" s="625"/>
      <c r="X386" s="625"/>
      <c r="Y386" s="625"/>
      <c r="Z386" s="625"/>
      <c r="AA386" s="48"/>
      <c r="AB386" s="48"/>
      <c r="AC386" s="48"/>
    </row>
    <row r="387" spans="1:68" ht="16.5" hidden="1" customHeight="1" x14ac:dyDescent="0.25">
      <c r="A387" s="593" t="s">
        <v>598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38"/>
      <c r="AB387" s="538"/>
      <c r="AC387" s="538"/>
    </row>
    <row r="388" spans="1:68" ht="14.25" hidden="1" customHeight="1" x14ac:dyDescent="0.25">
      <c r="A388" s="559" t="s">
        <v>63</v>
      </c>
      <c r="B388" s="554"/>
      <c r="C388" s="554"/>
      <c r="D388" s="554"/>
      <c r="E388" s="554"/>
      <c r="F388" s="554"/>
      <c r="G388" s="554"/>
      <c r="H388" s="554"/>
      <c r="I388" s="554"/>
      <c r="J388" s="554"/>
      <c r="K388" s="554"/>
      <c r="L388" s="554"/>
      <c r="M388" s="554"/>
      <c r="N388" s="554"/>
      <c r="O388" s="554"/>
      <c r="P388" s="554"/>
      <c r="Q388" s="554"/>
      <c r="R388" s="554"/>
      <c r="S388" s="554"/>
      <c r="T388" s="554"/>
      <c r="U388" s="554"/>
      <c r="V388" s="554"/>
      <c r="W388" s="554"/>
      <c r="X388" s="554"/>
      <c r="Y388" s="554"/>
      <c r="Z388" s="554"/>
      <c r="AA388" s="539"/>
      <c r="AB388" s="539"/>
      <c r="AC388" s="539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57">
        <v>4680115886100</v>
      </c>
      <c r="E389" s="55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4301031406</v>
      </c>
      <c r="D390" s="557">
        <v>4680115886117</v>
      </c>
      <c r="E390" s="55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30</v>
      </c>
      <c r="Y390" s="544">
        <f t="shared" si="48"/>
        <v>32.400000000000006</v>
      </c>
      <c r="Z390" s="36">
        <f>IFERROR(IF(Y390=0,"",ROUNDUP(Y390/H390,0)*0.00902),"")</f>
        <v>5.4120000000000001E-2</v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31.166666666666668</v>
      </c>
      <c r="BN390" s="64">
        <f t="shared" si="50"/>
        <v>33.660000000000004</v>
      </c>
      <c r="BO390" s="64">
        <f t="shared" si="51"/>
        <v>4.208754208754209E-2</v>
      </c>
      <c r="BP390" s="64">
        <f t="shared" si="52"/>
        <v>4.5454545454545463E-2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4301031382</v>
      </c>
      <c r="D391" s="557">
        <v>4680115886117</v>
      </c>
      <c r="E391" s="558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57">
        <v>4680115886124</v>
      </c>
      <c r="E392" s="558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60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57">
        <v>4680115883147</v>
      </c>
      <c r="E393" s="558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4301031361</v>
      </c>
      <c r="D394" s="557">
        <v>4607091389524</v>
      </c>
      <c r="E394" s="55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4301031364</v>
      </c>
      <c r="D395" s="557">
        <v>4680115883161</v>
      </c>
      <c r="E395" s="558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4301031358</v>
      </c>
      <c r="D396" s="557">
        <v>4607091389531</v>
      </c>
      <c r="E396" s="55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4301031360</v>
      </c>
      <c r="D397" s="557">
        <v>4607091384345</v>
      </c>
      <c r="E397" s="558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5.5555555555555554</v>
      </c>
      <c r="Y398" s="545">
        <f>IFERROR(Y389/H389,"0")+IFERROR(Y390/H390,"0")+IFERROR(Y391/H391,"0")+IFERROR(Y392/H392,"0")+IFERROR(Y393/H393,"0")+IFERROR(Y394/H394,"0")+IFERROR(Y395/H395,"0")+IFERROR(Y396/H396,"0")+IFERROR(Y397/H397,"0")</f>
        <v>6.0000000000000009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5.4120000000000001E-2</v>
      </c>
      <c r="AA398" s="546"/>
      <c r="AB398" s="546"/>
      <c r="AC398" s="546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45">
        <f>IFERROR(SUM(X389:X397),"0")</f>
        <v>30</v>
      </c>
      <c r="Y399" s="545">
        <f>IFERROR(SUM(Y389:Y397),"0")</f>
        <v>32.400000000000006</v>
      </c>
      <c r="Z399" s="37"/>
      <c r="AA399" s="546"/>
      <c r="AB399" s="546"/>
      <c r="AC399" s="546"/>
    </row>
    <row r="400" spans="1:68" ht="14.25" hidden="1" customHeight="1" x14ac:dyDescent="0.25">
      <c r="A400" s="559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39"/>
      <c r="AB400" s="539"/>
      <c r="AC400" s="539"/>
    </row>
    <row r="401" spans="1:68" ht="27" hidden="1" customHeight="1" x14ac:dyDescent="0.25">
      <c r="A401" s="54" t="s">
        <v>622</v>
      </c>
      <c r="B401" s="54" t="s">
        <v>623</v>
      </c>
      <c r="C401" s="31">
        <v>4301051284</v>
      </c>
      <c r="D401" s="557">
        <v>4607091384352</v>
      </c>
      <c r="E401" s="558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625</v>
      </c>
      <c r="B402" s="54" t="s">
        <v>626</v>
      </c>
      <c r="C402" s="31">
        <v>4301051431</v>
      </c>
      <c r="D402" s="557">
        <v>4607091389654</v>
      </c>
      <c r="E402" s="558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93" t="s">
        <v>628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38"/>
      <c r="AB405" s="538"/>
      <c r="AC405" s="538"/>
    </row>
    <row r="406" spans="1:68" ht="14.25" hidden="1" customHeight="1" x14ac:dyDescent="0.25">
      <c r="A406" s="559" t="s">
        <v>135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9"/>
      <c r="AB406" s="539"/>
      <c r="AC406" s="539"/>
    </row>
    <row r="407" spans="1:68" ht="27" hidden="1" customHeight="1" x14ac:dyDescent="0.25">
      <c r="A407" s="54" t="s">
        <v>629</v>
      </c>
      <c r="B407" s="54" t="s">
        <v>630</v>
      </c>
      <c r="C407" s="31">
        <v>4301020319</v>
      </c>
      <c r="D407" s="557">
        <v>4680115885240</v>
      </c>
      <c r="E407" s="558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9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39"/>
      <c r="AB410" s="539"/>
      <c r="AC410" s="539"/>
    </row>
    <row r="411" spans="1:68" ht="27" customHeight="1" x14ac:dyDescent="0.25">
      <c r="A411" s="54" t="s">
        <v>632</v>
      </c>
      <c r="B411" s="54" t="s">
        <v>633</v>
      </c>
      <c r="C411" s="31">
        <v>4301031403</v>
      </c>
      <c r="D411" s="557">
        <v>4680115886094</v>
      </c>
      <c r="E411" s="558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10</v>
      </c>
      <c r="Y411" s="544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4301031363</v>
      </c>
      <c r="D412" s="557">
        <v>4607091389425</v>
      </c>
      <c r="E412" s="558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4301031373</v>
      </c>
      <c r="D413" s="557">
        <v>4680115880771</v>
      </c>
      <c r="E413" s="558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4301031359</v>
      </c>
      <c r="D414" s="557">
        <v>4607091389500</v>
      </c>
      <c r="E414" s="558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45">
        <f>IFERROR(X411/H411,"0")+IFERROR(X412/H412,"0")+IFERROR(X413/H413,"0")+IFERROR(X414/H414,"0")</f>
        <v>1.8518518518518516</v>
      </c>
      <c r="Y415" s="545">
        <f>IFERROR(Y411/H411,"0")+IFERROR(Y412/H412,"0")+IFERROR(Y413/H413,"0")+IFERROR(Y414/H414,"0")</f>
        <v>2</v>
      </c>
      <c r="Z415" s="545">
        <f>IFERROR(IF(Z411="",0,Z411),"0")+IFERROR(IF(Z412="",0,Z412),"0")+IFERROR(IF(Z413="",0,Z413),"0")+IFERROR(IF(Z414="",0,Z414),"0")</f>
        <v>1.804E-2</v>
      </c>
      <c r="AA415" s="546"/>
      <c r="AB415" s="546"/>
      <c r="AC415" s="546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45">
        <f>IFERROR(SUM(X411:X414),"0")</f>
        <v>10</v>
      </c>
      <c r="Y416" s="545">
        <f>IFERROR(SUM(Y411:Y414),"0")</f>
        <v>10.8</v>
      </c>
      <c r="Z416" s="37"/>
      <c r="AA416" s="546"/>
      <c r="AB416" s="546"/>
      <c r="AC416" s="546"/>
    </row>
    <row r="417" spans="1:68" ht="16.5" hidden="1" customHeight="1" x14ac:dyDescent="0.25">
      <c r="A417" s="593" t="s">
        <v>643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38"/>
      <c r="AB417" s="538"/>
      <c r="AC417" s="538"/>
    </row>
    <row r="418" spans="1:68" ht="14.25" hidden="1" customHeight="1" x14ac:dyDescent="0.25">
      <c r="A418" s="559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39"/>
      <c r="AB418" s="539"/>
      <c r="AC418" s="539"/>
    </row>
    <row r="419" spans="1:68" ht="27" hidden="1" customHeight="1" x14ac:dyDescent="0.25">
      <c r="A419" s="54" t="s">
        <v>644</v>
      </c>
      <c r="B419" s="54" t="s">
        <v>645</v>
      </c>
      <c r="C419" s="31">
        <v>4301031347</v>
      </c>
      <c r="D419" s="557">
        <v>4680115885110</v>
      </c>
      <c r="E419" s="558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93" t="s">
        <v>647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38"/>
      <c r="AB422" s="538"/>
      <c r="AC422" s="538"/>
    </row>
    <row r="423" spans="1:68" ht="14.25" hidden="1" customHeight="1" x14ac:dyDescent="0.25">
      <c r="A423" s="559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39"/>
      <c r="AB423" s="539"/>
      <c r="AC423" s="539"/>
    </row>
    <row r="424" spans="1:68" ht="27" hidden="1" customHeight="1" x14ac:dyDescent="0.25">
      <c r="A424" s="54" t="s">
        <v>648</v>
      </c>
      <c r="B424" s="54" t="s">
        <v>649</v>
      </c>
      <c r="C424" s="31">
        <v>4301031261</v>
      </c>
      <c r="D424" s="557">
        <v>4680115885103</v>
      </c>
      <c r="E424" s="558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24" t="s">
        <v>651</v>
      </c>
      <c r="B427" s="625"/>
      <c r="C427" s="625"/>
      <c r="D427" s="625"/>
      <c r="E427" s="625"/>
      <c r="F427" s="625"/>
      <c r="G427" s="625"/>
      <c r="H427" s="625"/>
      <c r="I427" s="625"/>
      <c r="J427" s="625"/>
      <c r="K427" s="625"/>
      <c r="L427" s="625"/>
      <c r="M427" s="625"/>
      <c r="N427" s="625"/>
      <c r="O427" s="625"/>
      <c r="P427" s="625"/>
      <c r="Q427" s="625"/>
      <c r="R427" s="625"/>
      <c r="S427" s="625"/>
      <c r="T427" s="625"/>
      <c r="U427" s="625"/>
      <c r="V427" s="625"/>
      <c r="W427" s="625"/>
      <c r="X427" s="625"/>
      <c r="Y427" s="625"/>
      <c r="Z427" s="625"/>
      <c r="AA427" s="48"/>
      <c r="AB427" s="48"/>
      <c r="AC427" s="48"/>
    </row>
    <row r="428" spans="1:68" ht="16.5" hidden="1" customHeight="1" x14ac:dyDescent="0.25">
      <c r="A428" s="593" t="s">
        <v>651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38"/>
      <c r="AB428" s="538"/>
      <c r="AC428" s="538"/>
    </row>
    <row r="429" spans="1:68" ht="14.25" hidden="1" customHeight="1" x14ac:dyDescent="0.25">
      <c r="A429" s="559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39"/>
      <c r="AB429" s="539"/>
      <c r="AC429" s="539"/>
    </row>
    <row r="430" spans="1:68" ht="27" hidden="1" customHeight="1" x14ac:dyDescent="0.25">
      <c r="A430" s="54" t="s">
        <v>652</v>
      </c>
      <c r="B430" s="54" t="s">
        <v>653</v>
      </c>
      <c r="C430" s="31">
        <v>4301011795</v>
      </c>
      <c r="D430" s="557">
        <v>4607091389067</v>
      </c>
      <c r="E430" s="55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53">IFERROR(IF(X430="",0,CEILING((X430/$H430),1)*$H430),"")</f>
        <v>0</v>
      </c>
      <c r="Z430" s="36" t="str">
        <f t="shared" ref="Z430:Z435" si="54">IFERROR(IF(Y430=0,"",ROUNDUP(Y430/H430,0)*0.01196),"")</f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0</v>
      </c>
      <c r="BN430" s="64">
        <f t="shared" ref="BN430:BN440" si="56">IFERROR(Y430*I430/H430,"0")</f>
        <v>0</v>
      </c>
      <c r="BO430" s="64">
        <f t="shared" ref="BO430:BO440" si="57">IFERROR(1/J430*(X430/H430),"0")</f>
        <v>0</v>
      </c>
      <c r="BP430" s="64">
        <f t="shared" ref="BP430:BP440" si="58">IFERROR(1/J430*(Y430/H430),"0")</f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4301011961</v>
      </c>
      <c r="D431" s="557">
        <v>4680115885271</v>
      </c>
      <c r="E431" s="55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7">
        <v>4680115885226</v>
      </c>
      <c r="E432" s="55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320</v>
      </c>
      <c r="Y432" s="544">
        <f t="shared" si="53"/>
        <v>322.08000000000004</v>
      </c>
      <c r="Z432" s="36">
        <f t="shared" si="54"/>
        <v>0.72955999999999999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341.81818181818181</v>
      </c>
      <c r="BN432" s="64">
        <f t="shared" si="56"/>
        <v>344.04</v>
      </c>
      <c r="BO432" s="64">
        <f t="shared" si="57"/>
        <v>0.58275058275058278</v>
      </c>
      <c r="BP432" s="64">
        <f t="shared" si="58"/>
        <v>0.58653846153846168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4301012145</v>
      </c>
      <c r="D433" s="557">
        <v>4607091383522</v>
      </c>
      <c r="E433" s="55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07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665</v>
      </c>
      <c r="B434" s="54" t="s">
        <v>666</v>
      </c>
      <c r="C434" s="31">
        <v>4301011774</v>
      </c>
      <c r="D434" s="557">
        <v>4680115884502</v>
      </c>
      <c r="E434" s="55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7">
        <v>4607091389104</v>
      </c>
      <c r="E435" s="55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30</v>
      </c>
      <c r="Y435" s="544">
        <f t="shared" si="53"/>
        <v>31.68</v>
      </c>
      <c r="Z435" s="36">
        <f t="shared" si="54"/>
        <v>7.1760000000000004E-2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32.04545454545454</v>
      </c>
      <c r="BN435" s="64">
        <f t="shared" si="56"/>
        <v>33.839999999999996</v>
      </c>
      <c r="BO435" s="64">
        <f t="shared" si="57"/>
        <v>5.4632867132867136E-2</v>
      </c>
      <c r="BP435" s="64">
        <f t="shared" si="58"/>
        <v>5.7692307692307696E-2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4301012125</v>
      </c>
      <c r="D436" s="557">
        <v>4680115886391</v>
      </c>
      <c r="E436" s="55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4301012035</v>
      </c>
      <c r="D437" s="557">
        <v>4680115880603</v>
      </c>
      <c r="E437" s="55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675</v>
      </c>
      <c r="B438" s="54" t="s">
        <v>676</v>
      </c>
      <c r="C438" s="31">
        <v>4301012036</v>
      </c>
      <c r="D438" s="557">
        <v>4680115882782</v>
      </c>
      <c r="E438" s="55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4301012050</v>
      </c>
      <c r="D439" s="557">
        <v>4680115885479</v>
      </c>
      <c r="E439" s="55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679</v>
      </c>
      <c r="B440" s="54" t="s">
        <v>680</v>
      </c>
      <c r="C440" s="31">
        <v>4301012034</v>
      </c>
      <c r="D440" s="557">
        <v>4607091389982</v>
      </c>
      <c r="E440" s="55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3"/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5"/>
      <c r="P441" s="569" t="s">
        <v>70</v>
      </c>
      <c r="Q441" s="570"/>
      <c r="R441" s="570"/>
      <c r="S441" s="570"/>
      <c r="T441" s="570"/>
      <c r="U441" s="570"/>
      <c r="V441" s="571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66.287878787878782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67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0.80132000000000003</v>
      </c>
      <c r="AA441" s="546"/>
      <c r="AB441" s="546"/>
      <c r="AC441" s="546"/>
    </row>
    <row r="442" spans="1:68" x14ac:dyDescent="0.2">
      <c r="A442" s="554"/>
      <c r="B442" s="554"/>
      <c r="C442" s="554"/>
      <c r="D442" s="554"/>
      <c r="E442" s="554"/>
      <c r="F442" s="554"/>
      <c r="G442" s="554"/>
      <c r="H442" s="554"/>
      <c r="I442" s="554"/>
      <c r="J442" s="554"/>
      <c r="K442" s="554"/>
      <c r="L442" s="554"/>
      <c r="M442" s="554"/>
      <c r="N442" s="554"/>
      <c r="O442" s="555"/>
      <c r="P442" s="569" t="s">
        <v>70</v>
      </c>
      <c r="Q442" s="570"/>
      <c r="R442" s="570"/>
      <c r="S442" s="570"/>
      <c r="T442" s="570"/>
      <c r="U442" s="570"/>
      <c r="V442" s="571"/>
      <c r="W442" s="37" t="s">
        <v>68</v>
      </c>
      <c r="X442" s="545">
        <f>IFERROR(SUM(X430:X440),"0")</f>
        <v>350</v>
      </c>
      <c r="Y442" s="545">
        <f>IFERROR(SUM(Y430:Y440),"0")</f>
        <v>353.76000000000005</v>
      </c>
      <c r="Z442" s="37"/>
      <c r="AA442" s="546"/>
      <c r="AB442" s="546"/>
      <c r="AC442" s="546"/>
    </row>
    <row r="443" spans="1:68" ht="14.25" hidden="1" customHeight="1" x14ac:dyDescent="0.25">
      <c r="A443" s="559" t="s">
        <v>135</v>
      </c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4"/>
      <c r="P443" s="554"/>
      <c r="Q443" s="554"/>
      <c r="R443" s="554"/>
      <c r="S443" s="554"/>
      <c r="T443" s="554"/>
      <c r="U443" s="554"/>
      <c r="V443" s="554"/>
      <c r="W443" s="554"/>
      <c r="X443" s="554"/>
      <c r="Y443" s="554"/>
      <c r="Z443" s="554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7">
        <v>4607091388930</v>
      </c>
      <c r="E444" s="55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280</v>
      </c>
      <c r="Y444" s="544">
        <f>IFERROR(IF(X444="",0,CEILING((X444/$H444),1)*$H444),"")</f>
        <v>285.12</v>
      </c>
      <c r="Z444" s="36">
        <f>IFERROR(IF(Y444=0,"",ROUNDUP(Y444/H444,0)*0.01196),"")</f>
        <v>0.64583999999999997</v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299.09090909090907</v>
      </c>
      <c r="BN444" s="64">
        <f>IFERROR(Y444*I444/H444,"0")</f>
        <v>304.55999999999995</v>
      </c>
      <c r="BO444" s="64">
        <f>IFERROR(1/J444*(X444/H444),"0")</f>
        <v>0.50990675990675993</v>
      </c>
      <c r="BP444" s="64">
        <f>IFERROR(1/J444*(Y444/H444),"0")</f>
        <v>0.51923076923076927</v>
      </c>
    </row>
    <row r="445" spans="1:68" ht="16.5" hidden="1" customHeight="1" x14ac:dyDescent="0.25">
      <c r="A445" s="54" t="s">
        <v>684</v>
      </c>
      <c r="B445" s="54" t="s">
        <v>685</v>
      </c>
      <c r="C445" s="31">
        <v>4301020384</v>
      </c>
      <c r="D445" s="557">
        <v>4680115886407</v>
      </c>
      <c r="E445" s="55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4301020385</v>
      </c>
      <c r="D446" s="557">
        <v>4680115880054</v>
      </c>
      <c r="E446" s="55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9" t="s">
        <v>70</v>
      </c>
      <c r="Q447" s="570"/>
      <c r="R447" s="570"/>
      <c r="S447" s="570"/>
      <c r="T447" s="570"/>
      <c r="U447" s="570"/>
      <c r="V447" s="571"/>
      <c r="W447" s="37" t="s">
        <v>71</v>
      </c>
      <c r="X447" s="545">
        <f>IFERROR(X444/H444,"0")+IFERROR(X445/H445,"0")+IFERROR(X446/H446,"0")</f>
        <v>53.030303030303031</v>
      </c>
      <c r="Y447" s="545">
        <f>IFERROR(Y444/H444,"0")+IFERROR(Y445/H445,"0")+IFERROR(Y446/H446,"0")</f>
        <v>54</v>
      </c>
      <c r="Z447" s="545">
        <f>IFERROR(IF(Z444="",0,Z444),"0")+IFERROR(IF(Z445="",0,Z445),"0")+IFERROR(IF(Z446="",0,Z446),"0")</f>
        <v>0.64583999999999997</v>
      </c>
      <c r="AA447" s="546"/>
      <c r="AB447" s="546"/>
      <c r="AC447" s="546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9" t="s">
        <v>70</v>
      </c>
      <c r="Q448" s="570"/>
      <c r="R448" s="570"/>
      <c r="S448" s="570"/>
      <c r="T448" s="570"/>
      <c r="U448" s="570"/>
      <c r="V448" s="571"/>
      <c r="W448" s="37" t="s">
        <v>68</v>
      </c>
      <c r="X448" s="545">
        <f>IFERROR(SUM(X444:X446),"0")</f>
        <v>280</v>
      </c>
      <c r="Y448" s="545">
        <f>IFERROR(SUM(Y444:Y446),"0")</f>
        <v>285.12</v>
      </c>
      <c r="Z448" s="37"/>
      <c r="AA448" s="546"/>
      <c r="AB448" s="546"/>
      <c r="AC448" s="546"/>
    </row>
    <row r="449" spans="1:68" ht="14.25" hidden="1" customHeight="1" x14ac:dyDescent="0.25">
      <c r="A449" s="559" t="s">
        <v>63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9"/>
      <c r="AB449" s="539"/>
      <c r="AC449" s="539"/>
    </row>
    <row r="450" spans="1:68" ht="27" hidden="1" customHeight="1" x14ac:dyDescent="0.25">
      <c r="A450" s="54" t="s">
        <v>688</v>
      </c>
      <c r="B450" s="54" t="s">
        <v>689</v>
      </c>
      <c r="C450" s="31">
        <v>4301031349</v>
      </c>
      <c r="D450" s="557">
        <v>4680115883116</v>
      </c>
      <c r="E450" s="55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7">
        <v>4680115883093</v>
      </c>
      <c r="E451" s="55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90</v>
      </c>
      <c r="Y451" s="544">
        <f t="shared" si="59"/>
        <v>95.04</v>
      </c>
      <c r="Z451" s="36">
        <f>IFERROR(IF(Y451=0,"",ROUNDUP(Y451/H451,0)*0.01196),"")</f>
        <v>0.21528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96.136363636363626</v>
      </c>
      <c r="BN451" s="64">
        <f t="shared" si="61"/>
        <v>101.52000000000001</v>
      </c>
      <c r="BO451" s="64">
        <f t="shared" si="62"/>
        <v>0.16389860139860138</v>
      </c>
      <c r="BP451" s="64">
        <f t="shared" si="63"/>
        <v>0.17307692307692307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7">
        <v>4680115883109</v>
      </c>
      <c r="E452" s="55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150</v>
      </c>
      <c r="Y452" s="544">
        <f t="shared" si="59"/>
        <v>153.12</v>
      </c>
      <c r="Z452" s="36">
        <f>IFERROR(IF(Y452=0,"",ROUNDUP(Y452/H452,0)*0.01196),"")</f>
        <v>0.34683999999999998</v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160.22727272727272</v>
      </c>
      <c r="BN452" s="64">
        <f t="shared" si="61"/>
        <v>163.56</v>
      </c>
      <c r="BO452" s="64">
        <f t="shared" si="62"/>
        <v>0.27316433566433568</v>
      </c>
      <c r="BP452" s="64">
        <f t="shared" si="63"/>
        <v>0.27884615384615385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4301031419</v>
      </c>
      <c r="D453" s="557">
        <v>4680115882072</v>
      </c>
      <c r="E453" s="55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4301031418</v>
      </c>
      <c r="D454" s="557">
        <v>4680115882102</v>
      </c>
      <c r="E454" s="55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4301031417</v>
      </c>
      <c r="D455" s="557">
        <v>4680115882096</v>
      </c>
      <c r="E455" s="55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3"/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5"/>
      <c r="P456" s="569" t="s">
        <v>70</v>
      </c>
      <c r="Q456" s="570"/>
      <c r="R456" s="570"/>
      <c r="S456" s="570"/>
      <c r="T456" s="570"/>
      <c r="U456" s="570"/>
      <c r="V456" s="571"/>
      <c r="W456" s="37" t="s">
        <v>71</v>
      </c>
      <c r="X456" s="545">
        <f>IFERROR(X450/H450,"0")+IFERROR(X451/H451,"0")+IFERROR(X452/H452,"0")+IFERROR(X453/H453,"0")+IFERROR(X454/H454,"0")+IFERROR(X455/H455,"0")</f>
        <v>45.454545454545453</v>
      </c>
      <c r="Y456" s="545">
        <f>IFERROR(Y450/H450,"0")+IFERROR(Y451/H451,"0")+IFERROR(Y452/H452,"0")+IFERROR(Y453/H453,"0")+IFERROR(Y454/H454,"0")+IFERROR(Y455/H455,"0")</f>
        <v>47</v>
      </c>
      <c r="Z456" s="545">
        <f>IFERROR(IF(Z450="",0,Z450),"0")+IFERROR(IF(Z451="",0,Z451),"0")+IFERROR(IF(Z452="",0,Z452),"0")+IFERROR(IF(Z453="",0,Z453),"0")+IFERROR(IF(Z454="",0,Z454),"0")+IFERROR(IF(Z455="",0,Z455),"0")</f>
        <v>0.56211999999999995</v>
      </c>
      <c r="AA456" s="546"/>
      <c r="AB456" s="546"/>
      <c r="AC456" s="546"/>
    </row>
    <row r="457" spans="1:68" x14ac:dyDescent="0.2">
      <c r="A457" s="554"/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5"/>
      <c r="P457" s="569" t="s">
        <v>70</v>
      </c>
      <c r="Q457" s="570"/>
      <c r="R457" s="570"/>
      <c r="S457" s="570"/>
      <c r="T457" s="570"/>
      <c r="U457" s="570"/>
      <c r="V457" s="571"/>
      <c r="W457" s="37" t="s">
        <v>68</v>
      </c>
      <c r="X457" s="545">
        <f>IFERROR(SUM(X450:X455),"0")</f>
        <v>240</v>
      </c>
      <c r="Y457" s="545">
        <f>IFERROR(SUM(Y450:Y455),"0")</f>
        <v>248.16000000000003</v>
      </c>
      <c r="Z457" s="37"/>
      <c r="AA457" s="546"/>
      <c r="AB457" s="546"/>
      <c r="AC457" s="546"/>
    </row>
    <row r="458" spans="1:68" ht="14.25" hidden="1" customHeight="1" x14ac:dyDescent="0.25">
      <c r="A458" s="559" t="s">
        <v>72</v>
      </c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  <c r="Z458" s="554"/>
      <c r="AA458" s="539"/>
      <c r="AB458" s="539"/>
      <c r="AC458" s="539"/>
    </row>
    <row r="459" spans="1:68" ht="16.5" hidden="1" customHeight="1" x14ac:dyDescent="0.25">
      <c r="A459" s="54" t="s">
        <v>703</v>
      </c>
      <c r="B459" s="54" t="s">
        <v>704</v>
      </c>
      <c r="C459" s="31">
        <v>4301051232</v>
      </c>
      <c r="D459" s="557">
        <v>4607091383409</v>
      </c>
      <c r="E459" s="55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706</v>
      </c>
      <c r="B460" s="54" t="s">
        <v>707</v>
      </c>
      <c r="C460" s="31">
        <v>4301051233</v>
      </c>
      <c r="D460" s="557">
        <v>4607091383416</v>
      </c>
      <c r="E460" s="55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4301051064</v>
      </c>
      <c r="D461" s="557">
        <v>4680115883536</v>
      </c>
      <c r="E461" s="55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9" t="s">
        <v>70</v>
      </c>
      <c r="Q462" s="570"/>
      <c r="R462" s="570"/>
      <c r="S462" s="570"/>
      <c r="T462" s="570"/>
      <c r="U462" s="570"/>
      <c r="V462" s="57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9" t="s">
        <v>70</v>
      </c>
      <c r="Q463" s="570"/>
      <c r="R463" s="570"/>
      <c r="S463" s="570"/>
      <c r="T463" s="570"/>
      <c r="U463" s="570"/>
      <c r="V463" s="57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24" t="s">
        <v>712</v>
      </c>
      <c r="B464" s="625"/>
      <c r="C464" s="625"/>
      <c r="D464" s="625"/>
      <c r="E464" s="625"/>
      <c r="F464" s="625"/>
      <c r="G464" s="625"/>
      <c r="H464" s="625"/>
      <c r="I464" s="625"/>
      <c r="J464" s="625"/>
      <c r="K464" s="625"/>
      <c r="L464" s="625"/>
      <c r="M464" s="625"/>
      <c r="N464" s="625"/>
      <c r="O464" s="625"/>
      <c r="P464" s="625"/>
      <c r="Q464" s="625"/>
      <c r="R464" s="625"/>
      <c r="S464" s="625"/>
      <c r="T464" s="625"/>
      <c r="U464" s="625"/>
      <c r="V464" s="625"/>
      <c r="W464" s="625"/>
      <c r="X464" s="625"/>
      <c r="Y464" s="625"/>
      <c r="Z464" s="625"/>
      <c r="AA464" s="48"/>
      <c r="AB464" s="48"/>
      <c r="AC464" s="48"/>
    </row>
    <row r="465" spans="1:68" ht="16.5" hidden="1" customHeight="1" x14ac:dyDescent="0.25">
      <c r="A465" s="593" t="s">
        <v>712</v>
      </c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  <c r="Z465" s="554"/>
      <c r="AA465" s="538"/>
      <c r="AB465" s="538"/>
      <c r="AC465" s="538"/>
    </row>
    <row r="466" spans="1:68" ht="14.25" hidden="1" customHeight="1" x14ac:dyDescent="0.25">
      <c r="A466" s="559" t="s">
        <v>103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4"/>
      <c r="Y466" s="554"/>
      <c r="Z466" s="554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4301011763</v>
      </c>
      <c r="D467" s="557">
        <v>4640242181011</v>
      </c>
      <c r="E467" s="55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4301011585</v>
      </c>
      <c r="D468" s="557">
        <v>4640242180441</v>
      </c>
      <c r="E468" s="55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7">
        <v>4640242180564</v>
      </c>
      <c r="E469" s="55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190</v>
      </c>
      <c r="Y469" s="544">
        <f>IFERROR(IF(X469="",0,CEILING((X469/$H469),1)*$H469),"")</f>
        <v>192</v>
      </c>
      <c r="Z469" s="36">
        <f>IFERROR(IF(Y469=0,"",ROUNDUP(Y469/H469,0)*0.01898),"")</f>
        <v>0.30368000000000001</v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196.88750000000002</v>
      </c>
      <c r="BN469" s="64">
        <f>IFERROR(Y469*I469/H469,"0")</f>
        <v>198.96</v>
      </c>
      <c r="BO469" s="64">
        <f>IFERROR(1/J469*(X469/H469),"0")</f>
        <v>0.24739583333333334</v>
      </c>
      <c r="BP469" s="64">
        <f>IFERROR(1/J469*(Y469/H469),"0")</f>
        <v>0.25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4301011764</v>
      </c>
      <c r="D470" s="557">
        <v>4640242181189</v>
      </c>
      <c r="E470" s="55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3"/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5"/>
      <c r="P471" s="569" t="s">
        <v>70</v>
      </c>
      <c r="Q471" s="570"/>
      <c r="R471" s="570"/>
      <c r="S471" s="570"/>
      <c r="T471" s="570"/>
      <c r="U471" s="570"/>
      <c r="V471" s="571"/>
      <c r="W471" s="37" t="s">
        <v>71</v>
      </c>
      <c r="X471" s="545">
        <f>IFERROR(X467/H467,"0")+IFERROR(X468/H468,"0")+IFERROR(X469/H469,"0")+IFERROR(X470/H470,"0")</f>
        <v>15.833333333333334</v>
      </c>
      <c r="Y471" s="545">
        <f>IFERROR(Y467/H467,"0")+IFERROR(Y468/H468,"0")+IFERROR(Y469/H469,"0")+IFERROR(Y470/H470,"0")</f>
        <v>16</v>
      </c>
      <c r="Z471" s="545">
        <f>IFERROR(IF(Z467="",0,Z467),"0")+IFERROR(IF(Z468="",0,Z468),"0")+IFERROR(IF(Z469="",0,Z469),"0")+IFERROR(IF(Z470="",0,Z470),"0")</f>
        <v>0.30368000000000001</v>
      </c>
      <c r="AA471" s="546"/>
      <c r="AB471" s="546"/>
      <c r="AC471" s="546"/>
    </row>
    <row r="472" spans="1:68" x14ac:dyDescent="0.2">
      <c r="A472" s="554"/>
      <c r="B472" s="554"/>
      <c r="C472" s="554"/>
      <c r="D472" s="554"/>
      <c r="E472" s="554"/>
      <c r="F472" s="554"/>
      <c r="G472" s="554"/>
      <c r="H472" s="554"/>
      <c r="I472" s="554"/>
      <c r="J472" s="554"/>
      <c r="K472" s="554"/>
      <c r="L472" s="554"/>
      <c r="M472" s="554"/>
      <c r="N472" s="554"/>
      <c r="O472" s="555"/>
      <c r="P472" s="569" t="s">
        <v>70</v>
      </c>
      <c r="Q472" s="570"/>
      <c r="R472" s="570"/>
      <c r="S472" s="570"/>
      <c r="T472" s="570"/>
      <c r="U472" s="570"/>
      <c r="V472" s="571"/>
      <c r="W472" s="37" t="s">
        <v>68</v>
      </c>
      <c r="X472" s="545">
        <f>IFERROR(SUM(X467:X470),"0")</f>
        <v>190</v>
      </c>
      <c r="Y472" s="545">
        <f>IFERROR(SUM(Y467:Y470),"0")</f>
        <v>192</v>
      </c>
      <c r="Z472" s="37"/>
      <c r="AA472" s="546"/>
      <c r="AB472" s="546"/>
      <c r="AC472" s="546"/>
    </row>
    <row r="473" spans="1:68" ht="14.25" hidden="1" customHeight="1" x14ac:dyDescent="0.25">
      <c r="A473" s="559" t="s">
        <v>135</v>
      </c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4"/>
      <c r="P473" s="554"/>
      <c r="Q473" s="554"/>
      <c r="R473" s="554"/>
      <c r="S473" s="554"/>
      <c r="T473" s="554"/>
      <c r="U473" s="554"/>
      <c r="V473" s="554"/>
      <c r="W473" s="554"/>
      <c r="X473" s="554"/>
      <c r="Y473" s="554"/>
      <c r="Z473" s="554"/>
      <c r="AA473" s="539"/>
      <c r="AB473" s="539"/>
      <c r="AC473" s="539"/>
    </row>
    <row r="474" spans="1:68" ht="27" hidden="1" customHeight="1" x14ac:dyDescent="0.25">
      <c r="A474" s="54" t="s">
        <v>724</v>
      </c>
      <c r="B474" s="54" t="s">
        <v>725</v>
      </c>
      <c r="C474" s="31">
        <v>4301020400</v>
      </c>
      <c r="D474" s="557">
        <v>4640242180519</v>
      </c>
      <c r="E474" s="55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4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4301020260</v>
      </c>
      <c r="D475" s="557">
        <v>4640242180526</v>
      </c>
      <c r="E475" s="55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69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4301020295</v>
      </c>
      <c r="D476" s="557">
        <v>4640242181363</v>
      </c>
      <c r="E476" s="55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9" t="s">
        <v>70</v>
      </c>
      <c r="Q477" s="570"/>
      <c r="R477" s="570"/>
      <c r="S477" s="570"/>
      <c r="T477" s="570"/>
      <c r="U477" s="570"/>
      <c r="V477" s="57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9" t="s">
        <v>70</v>
      </c>
      <c r="Q478" s="570"/>
      <c r="R478" s="570"/>
      <c r="S478" s="570"/>
      <c r="T478" s="570"/>
      <c r="U478" s="570"/>
      <c r="V478" s="57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9" t="s">
        <v>63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9"/>
      <c r="AB479" s="539"/>
      <c r="AC479" s="539"/>
    </row>
    <row r="480" spans="1:68" ht="27" hidden="1" customHeight="1" x14ac:dyDescent="0.25">
      <c r="A480" s="54" t="s">
        <v>734</v>
      </c>
      <c r="B480" s="54" t="s">
        <v>735</v>
      </c>
      <c r="C480" s="31">
        <v>4301031280</v>
      </c>
      <c r="D480" s="557">
        <v>4640242180816</v>
      </c>
      <c r="E480" s="55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737</v>
      </c>
      <c r="B481" s="54" t="s">
        <v>738</v>
      </c>
      <c r="C481" s="31">
        <v>4301031244</v>
      </c>
      <c r="D481" s="557">
        <v>4640242180595</v>
      </c>
      <c r="E481" s="55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9" t="s">
        <v>70</v>
      </c>
      <c r="Q482" s="570"/>
      <c r="R482" s="570"/>
      <c r="S482" s="570"/>
      <c r="T482" s="570"/>
      <c r="U482" s="570"/>
      <c r="V482" s="571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9" t="s">
        <v>70</v>
      </c>
      <c r="Q483" s="570"/>
      <c r="R483" s="570"/>
      <c r="S483" s="570"/>
      <c r="T483" s="570"/>
      <c r="U483" s="570"/>
      <c r="V483" s="571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9" t="s">
        <v>72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7">
        <v>4640242180533</v>
      </c>
      <c r="E485" s="55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16</v>
      </c>
      <c r="Y485" s="544">
        <f>IFERROR(IF(X485="",0,CEILING((X485/$H485),1)*$H485),"")</f>
        <v>18</v>
      </c>
      <c r="Z485" s="36">
        <f>IFERROR(IF(Y485=0,"",ROUNDUP(Y485/H485,0)*0.01898),"")</f>
        <v>3.7960000000000001E-2</v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16.922666666666668</v>
      </c>
      <c r="BN485" s="64">
        <f>IFERROR(Y485*I485/H485,"0")</f>
        <v>19.038</v>
      </c>
      <c r="BO485" s="64">
        <f>IFERROR(1/J485*(X485/H485),"0")</f>
        <v>2.7777777777777776E-2</v>
      </c>
      <c r="BP485" s="64">
        <f>IFERROR(1/J485*(Y485/H485),"0")</f>
        <v>3.125E-2</v>
      </c>
    </row>
    <row r="486" spans="1:68" x14ac:dyDescent="0.2">
      <c r="A486" s="553"/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5"/>
      <c r="P486" s="569" t="s">
        <v>70</v>
      </c>
      <c r="Q486" s="570"/>
      <c r="R486" s="570"/>
      <c r="S486" s="570"/>
      <c r="T486" s="570"/>
      <c r="U486" s="570"/>
      <c r="V486" s="571"/>
      <c r="W486" s="37" t="s">
        <v>71</v>
      </c>
      <c r="X486" s="545">
        <f>IFERROR(X485/H485,"0")</f>
        <v>1.7777777777777777</v>
      </c>
      <c r="Y486" s="545">
        <f>IFERROR(Y485/H485,"0")</f>
        <v>2</v>
      </c>
      <c r="Z486" s="545">
        <f>IFERROR(IF(Z485="",0,Z485),"0")</f>
        <v>3.7960000000000001E-2</v>
      </c>
      <c r="AA486" s="546"/>
      <c r="AB486" s="546"/>
      <c r="AC486" s="546"/>
    </row>
    <row r="487" spans="1:68" x14ac:dyDescent="0.2">
      <c r="A487" s="554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9" t="s">
        <v>70</v>
      </c>
      <c r="Q487" s="570"/>
      <c r="R487" s="570"/>
      <c r="S487" s="570"/>
      <c r="T487" s="570"/>
      <c r="U487" s="570"/>
      <c r="V487" s="571"/>
      <c r="W487" s="37" t="s">
        <v>68</v>
      </c>
      <c r="X487" s="545">
        <f>IFERROR(SUM(X485:X485),"0")</f>
        <v>16</v>
      </c>
      <c r="Y487" s="545">
        <f>IFERROR(SUM(Y485:Y485),"0")</f>
        <v>18</v>
      </c>
      <c r="Z487" s="37"/>
      <c r="AA487" s="546"/>
      <c r="AB487" s="546"/>
      <c r="AC487" s="546"/>
    </row>
    <row r="488" spans="1:68" ht="14.25" hidden="1" customHeight="1" x14ac:dyDescent="0.25">
      <c r="A488" s="559" t="s">
        <v>165</v>
      </c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4"/>
      <c r="P488" s="554"/>
      <c r="Q488" s="554"/>
      <c r="R488" s="554"/>
      <c r="S488" s="554"/>
      <c r="T488" s="554"/>
      <c r="U488" s="554"/>
      <c r="V488" s="554"/>
      <c r="W488" s="554"/>
      <c r="X488" s="554"/>
      <c r="Y488" s="554"/>
      <c r="Z488" s="554"/>
      <c r="AA488" s="539"/>
      <c r="AB488" s="539"/>
      <c r="AC488" s="539"/>
    </row>
    <row r="489" spans="1:68" ht="27" hidden="1" customHeight="1" x14ac:dyDescent="0.25">
      <c r="A489" s="54" t="s">
        <v>743</v>
      </c>
      <c r="B489" s="54" t="s">
        <v>744</v>
      </c>
      <c r="C489" s="31">
        <v>4301060491</v>
      </c>
      <c r="D489" s="557">
        <v>4640242180120</v>
      </c>
      <c r="E489" s="55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69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746</v>
      </c>
      <c r="B490" s="54" t="s">
        <v>747</v>
      </c>
      <c r="C490" s="31">
        <v>4301060493</v>
      </c>
      <c r="D490" s="557">
        <v>4640242180137</v>
      </c>
      <c r="E490" s="55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3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5"/>
      <c r="P491" s="569" t="s">
        <v>70</v>
      </c>
      <c r="Q491" s="570"/>
      <c r="R491" s="570"/>
      <c r="S491" s="570"/>
      <c r="T491" s="570"/>
      <c r="U491" s="570"/>
      <c r="V491" s="57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555"/>
      <c r="P492" s="569" t="s">
        <v>70</v>
      </c>
      <c r="Q492" s="570"/>
      <c r="R492" s="570"/>
      <c r="S492" s="570"/>
      <c r="T492" s="570"/>
      <c r="U492" s="570"/>
      <c r="V492" s="57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93" t="s">
        <v>749</v>
      </c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554"/>
      <c r="P493" s="554"/>
      <c r="Q493" s="554"/>
      <c r="R493" s="554"/>
      <c r="S493" s="554"/>
      <c r="T493" s="554"/>
      <c r="U493" s="554"/>
      <c r="V493" s="554"/>
      <c r="W493" s="554"/>
      <c r="X493" s="554"/>
      <c r="Y493" s="554"/>
      <c r="Z493" s="554"/>
      <c r="AA493" s="538"/>
      <c r="AB493" s="538"/>
      <c r="AC493" s="538"/>
    </row>
    <row r="494" spans="1:68" ht="14.25" hidden="1" customHeight="1" x14ac:dyDescent="0.25">
      <c r="A494" s="559" t="s">
        <v>135</v>
      </c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4"/>
      <c r="P494" s="554"/>
      <c r="Q494" s="554"/>
      <c r="R494" s="554"/>
      <c r="S494" s="554"/>
      <c r="T494" s="554"/>
      <c r="U494" s="554"/>
      <c r="V494" s="554"/>
      <c r="W494" s="554"/>
      <c r="X494" s="554"/>
      <c r="Y494" s="554"/>
      <c r="Z494" s="554"/>
      <c r="AA494" s="539"/>
      <c r="AB494" s="539"/>
      <c r="AC494" s="539"/>
    </row>
    <row r="495" spans="1:68" ht="27" hidden="1" customHeight="1" x14ac:dyDescent="0.25">
      <c r="A495" s="54" t="s">
        <v>750</v>
      </c>
      <c r="B495" s="54" t="s">
        <v>751</v>
      </c>
      <c r="C495" s="31">
        <v>4301020314</v>
      </c>
      <c r="D495" s="557">
        <v>4640242180090</v>
      </c>
      <c r="E495" s="55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48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3"/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5"/>
      <c r="P496" s="569" t="s">
        <v>70</v>
      </c>
      <c r="Q496" s="570"/>
      <c r="R496" s="570"/>
      <c r="S496" s="570"/>
      <c r="T496" s="570"/>
      <c r="U496" s="570"/>
      <c r="V496" s="57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4"/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5"/>
      <c r="P497" s="569" t="s">
        <v>70</v>
      </c>
      <c r="Q497" s="570"/>
      <c r="R497" s="570"/>
      <c r="S497" s="570"/>
      <c r="T497" s="570"/>
      <c r="U497" s="570"/>
      <c r="V497" s="57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4"/>
      <c r="B498" s="554"/>
      <c r="C498" s="554"/>
      <c r="D498" s="554"/>
      <c r="E498" s="554"/>
      <c r="F498" s="554"/>
      <c r="G498" s="554"/>
      <c r="H498" s="554"/>
      <c r="I498" s="554"/>
      <c r="J498" s="554"/>
      <c r="K498" s="554"/>
      <c r="L498" s="554"/>
      <c r="M498" s="554"/>
      <c r="N498" s="554"/>
      <c r="O498" s="715"/>
      <c r="P498" s="616" t="s">
        <v>754</v>
      </c>
      <c r="Q498" s="617"/>
      <c r="R498" s="617"/>
      <c r="S498" s="617"/>
      <c r="T498" s="617"/>
      <c r="U498" s="617"/>
      <c r="V498" s="618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6123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6207.08</v>
      </c>
      <c r="Z498" s="37"/>
      <c r="AA498" s="546"/>
      <c r="AB498" s="546"/>
      <c r="AC498" s="546"/>
    </row>
    <row r="499" spans="1:32" x14ac:dyDescent="0.2">
      <c r="A499" s="554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715"/>
      <c r="P499" s="616" t="s">
        <v>755</v>
      </c>
      <c r="Q499" s="617"/>
      <c r="R499" s="617"/>
      <c r="S499" s="617"/>
      <c r="T499" s="617"/>
      <c r="U499" s="617"/>
      <c r="V499" s="618"/>
      <c r="W499" s="37" t="s">
        <v>68</v>
      </c>
      <c r="X499" s="545">
        <f>IFERROR(SUM(BM22:BM495),"0")</f>
        <v>6442.4906275264711</v>
      </c>
      <c r="Y499" s="545">
        <f>IFERROR(SUM(BN22:BN495),"0")</f>
        <v>6531.067</v>
      </c>
      <c r="Z499" s="37"/>
      <c r="AA499" s="546"/>
      <c r="AB499" s="546"/>
      <c r="AC499" s="546"/>
    </row>
    <row r="500" spans="1:32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715"/>
      <c r="P500" s="616" t="s">
        <v>756</v>
      </c>
      <c r="Q500" s="617"/>
      <c r="R500" s="617"/>
      <c r="S500" s="617"/>
      <c r="T500" s="617"/>
      <c r="U500" s="617"/>
      <c r="V500" s="618"/>
      <c r="W500" s="37" t="s">
        <v>757</v>
      </c>
      <c r="X500" s="38">
        <f>ROUNDUP(SUM(BO22:BO495),0)</f>
        <v>11</v>
      </c>
      <c r="Y500" s="38">
        <f>ROUNDUP(SUM(BP22:BP495),0)</f>
        <v>11</v>
      </c>
      <c r="Z500" s="37"/>
      <c r="AA500" s="546"/>
      <c r="AB500" s="546"/>
      <c r="AC500" s="546"/>
    </row>
    <row r="501" spans="1:32" x14ac:dyDescent="0.2">
      <c r="A501" s="554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5"/>
      <c r="P501" s="616" t="s">
        <v>758</v>
      </c>
      <c r="Q501" s="617"/>
      <c r="R501" s="617"/>
      <c r="S501" s="617"/>
      <c r="T501" s="617"/>
      <c r="U501" s="617"/>
      <c r="V501" s="618"/>
      <c r="W501" s="37" t="s">
        <v>68</v>
      </c>
      <c r="X501" s="545">
        <f>GrossWeightTotal+PalletQtyTotal*25</f>
        <v>6717.4906275264711</v>
      </c>
      <c r="Y501" s="545">
        <f>GrossWeightTotalR+PalletQtyTotalR*25</f>
        <v>6806.067</v>
      </c>
      <c r="Z501" s="37"/>
      <c r="AA501" s="546"/>
      <c r="AB501" s="546"/>
      <c r="AC501" s="546"/>
    </row>
    <row r="502" spans="1:32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5"/>
      <c r="P502" s="616" t="s">
        <v>759</v>
      </c>
      <c r="Q502" s="617"/>
      <c r="R502" s="617"/>
      <c r="S502" s="617"/>
      <c r="T502" s="617"/>
      <c r="U502" s="617"/>
      <c r="V502" s="618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745.089307541062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756</v>
      </c>
      <c r="Z502" s="37"/>
      <c r="AA502" s="546"/>
      <c r="AB502" s="546"/>
      <c r="AC502" s="546"/>
    </row>
    <row r="503" spans="1:32" ht="14.25" hidden="1" customHeight="1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5"/>
      <c r="P503" s="616" t="s">
        <v>760</v>
      </c>
      <c r="Q503" s="617"/>
      <c r="R503" s="617"/>
      <c r="S503" s="617"/>
      <c r="T503" s="617"/>
      <c r="U503" s="617"/>
      <c r="V503" s="618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12.293459999999998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90" t="s">
        <v>101</v>
      </c>
      <c r="D505" s="636"/>
      <c r="E505" s="636"/>
      <c r="F505" s="636"/>
      <c r="G505" s="636"/>
      <c r="H505" s="637"/>
      <c r="I505" s="590" t="s">
        <v>253</v>
      </c>
      <c r="J505" s="636"/>
      <c r="K505" s="636"/>
      <c r="L505" s="636"/>
      <c r="M505" s="636"/>
      <c r="N505" s="636"/>
      <c r="O505" s="636"/>
      <c r="P505" s="636"/>
      <c r="Q505" s="636"/>
      <c r="R505" s="636"/>
      <c r="S505" s="637"/>
      <c r="T505" s="590" t="s">
        <v>541</v>
      </c>
      <c r="U505" s="637"/>
      <c r="V505" s="590" t="s">
        <v>597</v>
      </c>
      <c r="W505" s="636"/>
      <c r="X505" s="636"/>
      <c r="Y505" s="637"/>
      <c r="Z505" s="540" t="s">
        <v>651</v>
      </c>
      <c r="AA505" s="590" t="s">
        <v>712</v>
      </c>
      <c r="AB505" s="637"/>
      <c r="AC505" s="52"/>
      <c r="AF505" s="541"/>
    </row>
    <row r="506" spans="1:32" ht="14.25" customHeight="1" thickTop="1" x14ac:dyDescent="0.2">
      <c r="A506" s="736" t="s">
        <v>763</v>
      </c>
      <c r="B506" s="590" t="s">
        <v>62</v>
      </c>
      <c r="C506" s="590" t="s">
        <v>102</v>
      </c>
      <c r="D506" s="590" t="s">
        <v>117</v>
      </c>
      <c r="E506" s="590" t="s">
        <v>172</v>
      </c>
      <c r="F506" s="590" t="s">
        <v>192</v>
      </c>
      <c r="G506" s="590" t="s">
        <v>225</v>
      </c>
      <c r="H506" s="590" t="s">
        <v>101</v>
      </c>
      <c r="I506" s="590" t="s">
        <v>254</v>
      </c>
      <c r="J506" s="590" t="s">
        <v>294</v>
      </c>
      <c r="K506" s="590" t="s">
        <v>354</v>
      </c>
      <c r="L506" s="590" t="s">
        <v>397</v>
      </c>
      <c r="M506" s="590" t="s">
        <v>413</v>
      </c>
      <c r="N506" s="541"/>
      <c r="O506" s="590" t="s">
        <v>427</v>
      </c>
      <c r="P506" s="590" t="s">
        <v>437</v>
      </c>
      <c r="Q506" s="590" t="s">
        <v>444</v>
      </c>
      <c r="R506" s="590" t="s">
        <v>449</v>
      </c>
      <c r="S506" s="590" t="s">
        <v>531</v>
      </c>
      <c r="T506" s="590" t="s">
        <v>542</v>
      </c>
      <c r="U506" s="590" t="s">
        <v>577</v>
      </c>
      <c r="V506" s="590" t="s">
        <v>598</v>
      </c>
      <c r="W506" s="590" t="s">
        <v>628</v>
      </c>
      <c r="X506" s="590" t="s">
        <v>643</v>
      </c>
      <c r="Y506" s="590" t="s">
        <v>647</v>
      </c>
      <c r="Z506" s="590" t="s">
        <v>651</v>
      </c>
      <c r="AA506" s="590" t="s">
        <v>712</v>
      </c>
      <c r="AB506" s="590" t="s">
        <v>749</v>
      </c>
      <c r="AC506" s="52"/>
      <c r="AF506" s="541"/>
    </row>
    <row r="507" spans="1:32" ht="13.5" customHeight="1" thickBot="1" x14ac:dyDescent="0.25">
      <c r="A507" s="737"/>
      <c r="B507" s="591"/>
      <c r="C507" s="591"/>
      <c r="D507" s="591"/>
      <c r="E507" s="591"/>
      <c r="F507" s="591"/>
      <c r="G507" s="591"/>
      <c r="H507" s="591"/>
      <c r="I507" s="591"/>
      <c r="J507" s="591"/>
      <c r="K507" s="591"/>
      <c r="L507" s="591"/>
      <c r="M507" s="591"/>
      <c r="N507" s="541"/>
      <c r="O507" s="591"/>
      <c r="P507" s="591"/>
      <c r="Q507" s="591"/>
      <c r="R507" s="591"/>
      <c r="S507" s="591"/>
      <c r="T507" s="591"/>
      <c r="U507" s="591"/>
      <c r="V507" s="591"/>
      <c r="W507" s="591"/>
      <c r="X507" s="591"/>
      <c r="Y507" s="591"/>
      <c r="Z507" s="591"/>
      <c r="AA507" s="591"/>
      <c r="AB507" s="591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4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183.60000000000002</v>
      </c>
      <c r="E508" s="46">
        <f>IFERROR(Y87*1,"0")+IFERROR(Y88*1,"0")+IFERROR(Y89*1,"0")+IFERROR(Y93*1,"0")+IFERROR(Y94*1,"0")+IFERROR(Y95*1,"0")+IFERROR(Y96*1,"0")</f>
        <v>118.8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105.3</v>
      </c>
      <c r="G508" s="46">
        <f>IFERROR(Y127*1,"0")+IFERROR(Y128*1,"0")+IFERROR(Y132*1,"0")+IFERROR(Y133*1,"0")+IFERROR(Y137*1,"0")+IFERROR(Y138*1,"0")</f>
        <v>0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2134.2399999999998</v>
      </c>
      <c r="S508" s="46">
        <f>IFERROR(Y335*1,"0")+IFERROR(Y336*1,"0")+IFERROR(Y337*1,"0")</f>
        <v>72.899999999999991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1890</v>
      </c>
      <c r="U508" s="46">
        <f>IFERROR(Y368*1,"0")+IFERROR(Y369*1,"0")+IFERROR(Y370*1,"0")+IFERROR(Y374*1,"0")+IFERROR(Y378*1,"0")+IFERROR(Y379*1,"0")+IFERROR(Y383*1,"0")</f>
        <v>558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32.400000000000006</v>
      </c>
      <c r="W508" s="46">
        <f>IFERROR(Y407*1,"0")+IFERROR(Y411*1,"0")+IFERROR(Y412*1,"0")+IFERROR(Y413*1,"0")+IFERROR(Y414*1,"0")</f>
        <v>10.8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887.04000000000008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210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9"/>
        <filter val="1 500,00"/>
        <filter val="1,00"/>
        <filter val="1,78"/>
        <filter val="1,85"/>
        <filter val="10,00"/>
        <filter val="100,00"/>
        <filter val="11"/>
        <filter val="111,90"/>
        <filter val="12,35"/>
        <filter val="13,89"/>
        <filter val="15,83"/>
        <filter val="150,00"/>
        <filter val="16,00"/>
        <filter val="190,00"/>
        <filter val="192,31"/>
        <filter val="20,00"/>
        <filter val="240,00"/>
        <filter val="25,33"/>
        <filter val="280,00"/>
        <filter val="3,00"/>
        <filter val="30,00"/>
        <filter val="320,00"/>
        <filter val="350,00"/>
        <filter val="380,00"/>
        <filter val="4,00"/>
        <filter val="4,63"/>
        <filter val="45,45"/>
        <filter val="450,00"/>
        <filter val="470,00"/>
        <filter val="5,56"/>
        <filter val="50,00"/>
        <filter val="53,03"/>
        <filter val="550,00"/>
        <filter val="6 123,00"/>
        <filter val="6 442,49"/>
        <filter val="6 717,49"/>
        <filter val="6,48"/>
        <filter val="60,00"/>
        <filter val="61,11"/>
        <filter val="66,29"/>
        <filter val="7,41"/>
        <filter val="70,00"/>
        <filter val="745,09"/>
        <filter val="8,64"/>
        <filter val="9,26"/>
        <filter val="90,00"/>
      </filters>
    </filterColumn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P101:T101"/>
    <mergeCell ref="A255:O256"/>
    <mergeCell ref="A441:O442"/>
    <mergeCell ref="A92:Z92"/>
    <mergeCell ref="P338:V338"/>
    <mergeCell ref="P71:V71"/>
    <mergeCell ref="P313:V313"/>
    <mergeCell ref="P202:V202"/>
    <mergeCell ref="D230:E230"/>
    <mergeCell ref="D168:E168"/>
    <mergeCell ref="P137:T137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26:T26"/>
    <mergeCell ref="P324:T324"/>
    <mergeCell ref="A270:O271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19:Z19"/>
    <mergeCell ref="P310:T310"/>
    <mergeCell ref="A5:C5"/>
    <mergeCell ref="P64:V64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P450:T450"/>
    <mergeCell ref="P15:T16"/>
    <mergeCell ref="P43:T43"/>
    <mergeCell ref="P65:V65"/>
    <mergeCell ref="D74:E74"/>
    <mergeCell ref="P87:T87"/>
    <mergeCell ref="D68:E68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D335:E335"/>
    <mergeCell ref="A203:Z203"/>
    <mergeCell ref="A375:O376"/>
    <mergeCell ref="P245:T245"/>
    <mergeCell ref="D188:E188"/>
    <mergeCell ref="D424:E424"/>
    <mergeCell ref="A237:Z237"/>
    <mergeCell ref="A473:Z473"/>
    <mergeCell ref="P135:V135"/>
    <mergeCell ref="P191:V191"/>
    <mergeCell ref="A187:Z187"/>
    <mergeCell ref="A423:Z423"/>
    <mergeCell ref="P420:V420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F506:F507"/>
    <mergeCell ref="P476:T476"/>
    <mergeCell ref="P184:T184"/>
    <mergeCell ref="D432:E432"/>
    <mergeCell ref="A179:O180"/>
    <mergeCell ref="C506:C507"/>
    <mergeCell ref="Z506:Z507"/>
    <mergeCell ref="P409:V409"/>
    <mergeCell ref="A405:Z405"/>
    <mergeCell ref="A482:O483"/>
    <mergeCell ref="A403:O404"/>
    <mergeCell ref="P481:T481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A387:Z387"/>
    <mergeCell ref="D470:E470"/>
    <mergeCell ref="A373:Z373"/>
    <mergeCell ref="D238:E238"/>
    <mergeCell ref="P328:T328"/>
    <mergeCell ref="P474:T474"/>
    <mergeCell ref="D224:E224"/>
    <mergeCell ref="A398:O399"/>
    <mergeCell ref="P401:T401"/>
    <mergeCell ref="P462:V462"/>
    <mergeCell ref="A287:Z287"/>
    <mergeCell ref="A281:Z281"/>
    <mergeCell ref="P399:V399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Q506:Q507"/>
    <mergeCell ref="A70:O71"/>
    <mergeCell ref="D117:E117"/>
    <mergeCell ref="A239:O240"/>
    <mergeCell ref="P413:T413"/>
    <mergeCell ref="P242:T242"/>
    <mergeCell ref="D353:E353"/>
    <mergeCell ref="P407:T407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P244:T244"/>
    <mergeCell ref="P394:T394"/>
    <mergeCell ref="A380:O381"/>
    <mergeCell ref="D315:E315"/>
    <mergeCell ref="D302:E302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  <mergeCell ref="A80:Z80"/>
    <mergeCell ref="P91:V91"/>
    <mergeCell ref="D144:E144"/>
    <mergeCell ref="D82:E82"/>
    <mergeCell ref="P139:V13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2025-09-30T11:08:11Z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