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EC88AC-CA04-441D-A7B0-C8EB66972B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Y152" i="1" s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P68" i="1"/>
  <c r="BP67" i="1"/>
  <c r="BO67" i="1"/>
  <c r="BN67" i="1"/>
  <c r="BM67" i="1"/>
  <c r="Z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42" i="1" l="1"/>
  <c r="BN42" i="1"/>
  <c r="Z61" i="1"/>
  <c r="BN61" i="1"/>
  <c r="Z75" i="1"/>
  <c r="BN75" i="1"/>
  <c r="Y97" i="1"/>
  <c r="Z104" i="1"/>
  <c r="BN104" i="1"/>
  <c r="Z116" i="1"/>
  <c r="BN116" i="1"/>
  <c r="Z165" i="1"/>
  <c r="BN165" i="1"/>
  <c r="Z194" i="1"/>
  <c r="BN194" i="1"/>
  <c r="Z204" i="1"/>
  <c r="BN204" i="1"/>
  <c r="Z212" i="1"/>
  <c r="BN212" i="1"/>
  <c r="Z250" i="1"/>
  <c r="BN250" i="1"/>
  <c r="Z289" i="1"/>
  <c r="BN289" i="1"/>
  <c r="Z299" i="1"/>
  <c r="BN299" i="1"/>
  <c r="Z309" i="1"/>
  <c r="BN309" i="1"/>
  <c r="Z323" i="1"/>
  <c r="BN323" i="1"/>
  <c r="Z346" i="1"/>
  <c r="BN346" i="1"/>
  <c r="Z392" i="1"/>
  <c r="BN392" i="1"/>
  <c r="Z407" i="1"/>
  <c r="Z408" i="1" s="1"/>
  <c r="BN407" i="1"/>
  <c r="BP407" i="1"/>
  <c r="Z411" i="1"/>
  <c r="BN411" i="1"/>
  <c r="Z439" i="1"/>
  <c r="BN439" i="1"/>
  <c r="Z455" i="1"/>
  <c r="BN455" i="1"/>
  <c r="Z469" i="1"/>
  <c r="BN469" i="1"/>
  <c r="Z476" i="1"/>
  <c r="BN476" i="1"/>
  <c r="J9" i="1"/>
  <c r="BP243" i="1"/>
  <c r="BN243" i="1"/>
  <c r="Z243" i="1"/>
  <c r="BP259" i="1"/>
  <c r="BN259" i="1"/>
  <c r="Z259" i="1"/>
  <c r="BP268" i="1"/>
  <c r="BN268" i="1"/>
  <c r="Z26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BP390" i="1"/>
  <c r="BN390" i="1"/>
  <c r="Z390" i="1"/>
  <c r="BP402" i="1"/>
  <c r="BN402" i="1"/>
  <c r="Z402" i="1"/>
  <c r="BP437" i="1"/>
  <c r="BN437" i="1"/>
  <c r="Z437" i="1"/>
  <c r="BP453" i="1"/>
  <c r="BN453" i="1"/>
  <c r="Z453" i="1"/>
  <c r="Y471" i="1"/>
  <c r="BP467" i="1"/>
  <c r="BN467" i="1"/>
  <c r="Z467" i="1"/>
  <c r="F9" i="1"/>
  <c r="F10" i="1"/>
  <c r="Z22" i="1"/>
  <c r="Z23" i="1" s="1"/>
  <c r="BN22" i="1"/>
  <c r="BP22" i="1"/>
  <c r="Z26" i="1"/>
  <c r="BN26" i="1"/>
  <c r="Z30" i="1"/>
  <c r="BN30" i="1"/>
  <c r="Z53" i="1"/>
  <c r="BN53" i="1"/>
  <c r="Z57" i="1"/>
  <c r="BN57" i="1"/>
  <c r="Z63" i="1"/>
  <c r="BN63" i="1"/>
  <c r="Y71" i="1"/>
  <c r="Z69" i="1"/>
  <c r="BN69" i="1"/>
  <c r="Y70" i="1"/>
  <c r="Z73" i="1"/>
  <c r="BN73" i="1"/>
  <c r="Z77" i="1"/>
  <c r="BN77" i="1"/>
  <c r="Z88" i="1"/>
  <c r="BN88" i="1"/>
  <c r="Z93" i="1"/>
  <c r="BN93" i="1"/>
  <c r="BP93" i="1"/>
  <c r="Z102" i="1"/>
  <c r="BN102" i="1"/>
  <c r="Z108" i="1"/>
  <c r="BN108" i="1"/>
  <c r="Z114" i="1"/>
  <c r="BN114" i="1"/>
  <c r="BP114" i="1"/>
  <c r="Y119" i="1"/>
  <c r="Z122" i="1"/>
  <c r="BN122" i="1"/>
  <c r="Z127" i="1"/>
  <c r="Z129" i="1" s="1"/>
  <c r="BN127" i="1"/>
  <c r="Z137" i="1"/>
  <c r="BN137" i="1"/>
  <c r="BP137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Y214" i="1"/>
  <c r="Z206" i="1"/>
  <c r="BN206" i="1"/>
  <c r="Z210" i="1"/>
  <c r="BN210" i="1"/>
  <c r="Z216" i="1"/>
  <c r="BN216" i="1"/>
  <c r="BP216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Y246" i="1"/>
  <c r="BP252" i="1"/>
  <c r="BN252" i="1"/>
  <c r="Z252" i="1"/>
  <c r="BP260" i="1"/>
  <c r="BN260" i="1"/>
  <c r="Z260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Y372" i="1"/>
  <c r="BP368" i="1"/>
  <c r="BN368" i="1"/>
  <c r="Z368" i="1"/>
  <c r="BP394" i="1"/>
  <c r="BN394" i="1"/>
  <c r="Z394" i="1"/>
  <c r="BP413" i="1"/>
  <c r="BN413" i="1"/>
  <c r="Z413" i="1"/>
  <c r="BP445" i="1"/>
  <c r="BN445" i="1"/>
  <c r="Z445" i="1"/>
  <c r="BP459" i="1"/>
  <c r="BN459" i="1"/>
  <c r="Z459" i="1"/>
  <c r="BP480" i="1"/>
  <c r="BN480" i="1"/>
  <c r="Z480" i="1"/>
  <c r="Y264" i="1"/>
  <c r="W508" i="1"/>
  <c r="Y415" i="1"/>
  <c r="BP117" i="1"/>
  <c r="BN117" i="1"/>
  <c r="Z117" i="1"/>
  <c r="Y124" i="1"/>
  <c r="BP121" i="1"/>
  <c r="BN121" i="1"/>
  <c r="Z121" i="1"/>
  <c r="BP138" i="1"/>
  <c r="BN138" i="1"/>
  <c r="Z138" i="1"/>
  <c r="Y140" i="1"/>
  <c r="H508" i="1"/>
  <c r="Y145" i="1"/>
  <c r="BP143" i="1"/>
  <c r="BN143" i="1"/>
  <c r="Z143" i="1"/>
  <c r="BP150" i="1"/>
  <c r="BN150" i="1"/>
  <c r="Z150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217" i="1"/>
  <c r="BN217" i="1"/>
  <c r="Z217" i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56" i="1"/>
  <c r="BP253" i="1"/>
  <c r="BN253" i="1"/>
  <c r="Z253" i="1"/>
  <c r="BP262" i="1"/>
  <c r="BN262" i="1"/>
  <c r="Z262" i="1"/>
  <c r="O508" i="1"/>
  <c r="Y270" i="1"/>
  <c r="BP267" i="1"/>
  <c r="BN267" i="1"/>
  <c r="Z267" i="1"/>
  <c r="Y271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08" i="1"/>
  <c r="Y44" i="1"/>
  <c r="BP41" i="1"/>
  <c r="BN41" i="1"/>
  <c r="Z41" i="1"/>
  <c r="BP54" i="1"/>
  <c r="BN54" i="1"/>
  <c r="Z54" i="1"/>
  <c r="Y58" i="1"/>
  <c r="BP62" i="1"/>
  <c r="BN62" i="1"/>
  <c r="Z62" i="1"/>
  <c r="Z64" i="1" s="1"/>
  <c r="BP74" i="1"/>
  <c r="BN74" i="1"/>
  <c r="Z74" i="1"/>
  <c r="Y78" i="1"/>
  <c r="BP82" i="1"/>
  <c r="BN82" i="1"/>
  <c r="Z82" i="1"/>
  <c r="Z83" i="1" s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X498" i="1"/>
  <c r="Y32" i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Y65" i="1"/>
  <c r="Y64" i="1"/>
  <c r="BP68" i="1"/>
  <c r="BN68" i="1"/>
  <c r="Z68" i="1"/>
  <c r="Z70" i="1" s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BP128" i="1"/>
  <c r="BN128" i="1"/>
  <c r="Z128" i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Z255" i="1"/>
  <c r="BP251" i="1"/>
  <c r="BN251" i="1"/>
  <c r="Z251" i="1"/>
  <c r="L508" i="1"/>
  <c r="Y255" i="1"/>
  <c r="BP261" i="1"/>
  <c r="BN261" i="1"/>
  <c r="Z261" i="1"/>
  <c r="Z263" i="1" s="1"/>
  <c r="BP269" i="1"/>
  <c r="BN269" i="1"/>
  <c r="Z269" i="1"/>
  <c r="Y276" i="1"/>
  <c r="Y279" i="1"/>
  <c r="BP278" i="1"/>
  <c r="Y280" i="1"/>
  <c r="Y284" i="1"/>
  <c r="BP283" i="1"/>
  <c r="BN283" i="1"/>
  <c r="Z283" i="1"/>
  <c r="Z284" i="1" s="1"/>
  <c r="Y285" i="1"/>
  <c r="R508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08" i="1"/>
  <c r="Y398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U508" i="1"/>
  <c r="H9" i="1"/>
  <c r="B508" i="1"/>
  <c r="X499" i="1"/>
  <c r="X500" i="1"/>
  <c r="X502" i="1"/>
  <c r="Y24" i="1"/>
  <c r="G508" i="1"/>
  <c r="Y129" i="1"/>
  <c r="M508" i="1"/>
  <c r="Y263" i="1"/>
  <c r="Z274" i="1"/>
  <c r="Z275" i="1" s="1"/>
  <c r="BN274" i="1"/>
  <c r="BP274" i="1"/>
  <c r="Y275" i="1"/>
  <c r="Z278" i="1"/>
  <c r="Z279" i="1" s="1"/>
  <c r="BN278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18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Y339" i="1"/>
  <c r="T508" i="1"/>
  <c r="Y350" i="1"/>
  <c r="BP343" i="1"/>
  <c r="BN343" i="1"/>
  <c r="Z343" i="1"/>
  <c r="BP347" i="1"/>
  <c r="BN347" i="1"/>
  <c r="Z347" i="1"/>
  <c r="Y355" i="1"/>
  <c r="BP359" i="1"/>
  <c r="BN359" i="1"/>
  <c r="Z359" i="1"/>
  <c r="Z360" i="1" s="1"/>
  <c r="Y361" i="1"/>
  <c r="BP369" i="1"/>
  <c r="BN369" i="1"/>
  <c r="Z369" i="1"/>
  <c r="Y380" i="1"/>
  <c r="BP391" i="1"/>
  <c r="BN391" i="1"/>
  <c r="Z391" i="1"/>
  <c r="BP395" i="1"/>
  <c r="BN395" i="1"/>
  <c r="Z395" i="1"/>
  <c r="Y403" i="1"/>
  <c r="BP412" i="1"/>
  <c r="BN412" i="1"/>
  <c r="Z412" i="1"/>
  <c r="BP432" i="1"/>
  <c r="BN432" i="1"/>
  <c r="Z432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Y462" i="1"/>
  <c r="Q508" i="1"/>
  <c r="Y50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62" i="1" l="1"/>
  <c r="Z246" i="1"/>
  <c r="Z471" i="1"/>
  <c r="Z371" i="1"/>
  <c r="Z331" i="1"/>
  <c r="Z218" i="1"/>
  <c r="Z175" i="1"/>
  <c r="Z145" i="1"/>
  <c r="Z139" i="1"/>
  <c r="Z312" i="1"/>
  <c r="Z78" i="1"/>
  <c r="Z32" i="1"/>
  <c r="Y500" i="1"/>
  <c r="Z447" i="1"/>
  <c r="Z415" i="1"/>
  <c r="Z350" i="1"/>
  <c r="Z304" i="1"/>
  <c r="Y502" i="1"/>
  <c r="Z111" i="1"/>
  <c r="Y499" i="1"/>
  <c r="Y501" i="1" s="1"/>
  <c r="Z213" i="1"/>
  <c r="Z123" i="1"/>
  <c r="Z456" i="1"/>
  <c r="Y498" i="1"/>
  <c r="Z477" i="1"/>
  <c r="Z398" i="1"/>
  <c r="Z58" i="1"/>
  <c r="Z90" i="1"/>
  <c r="Z44" i="1"/>
  <c r="Z201" i="1"/>
  <c r="Z325" i="1"/>
  <c r="X501" i="1"/>
  <c r="Z441" i="1"/>
  <c r="Z338" i="1"/>
  <c r="Z294" i="1"/>
  <c r="Z105" i="1"/>
  <c r="Z270" i="1"/>
  <c r="Z231" i="1"/>
  <c r="Z169" i="1"/>
  <c r="Z503" i="1" l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<sst xmlns="http://schemas.openxmlformats.org/spreadsheetml/2006/main" count="2180" uniqueCount="794">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</sst>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6" t="s">
        <v>0</v>
      </c>
      <c r="E1" s="598"/>
      <c r="F1" s="598"/>
      <c r="G1" s="12" t="s">
        <v>1</v>
      </c>
      <c r="H1" s="626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597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85" t="s">
        <v>8</v>
      </c>
      <c r="B5" s="617"/>
      <c r="C5" s="618"/>
      <c r="D5" s="627"/>
      <c r="E5" s="628"/>
      <c r="F5" s="839" t="s">
        <v>9</v>
      </c>
      <c r="G5" s="618"/>
      <c r="H5" s="627" t="s">
        <v>793</v>
      </c>
      <c r="I5" s="787"/>
      <c r="J5" s="787"/>
      <c r="K5" s="787"/>
      <c r="L5" s="787"/>
      <c r="M5" s="628"/>
      <c r="N5" s="58"/>
      <c r="P5" s="24" t="s">
        <v>10</v>
      </c>
      <c r="Q5" s="849">
        <v>45932</v>
      </c>
      <c r="R5" s="666"/>
      <c r="T5" s="721" t="s">
        <v>11</v>
      </c>
      <c r="U5" s="715"/>
      <c r="V5" s="723" t="s">
        <v>12</v>
      </c>
      <c r="W5" s="666"/>
      <c r="AB5" s="51"/>
      <c r="AC5" s="51"/>
      <c r="AD5" s="51"/>
      <c r="AE5" s="51"/>
    </row>
    <row r="6" spans="1:32" s="537" customFormat="1" ht="24" customHeight="1" x14ac:dyDescent="0.2">
      <c r="A6" s="685" t="s">
        <v>13</v>
      </c>
      <c r="B6" s="617"/>
      <c r="C6" s="618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6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558"/>
      <c r="T6" s="714" t="s">
        <v>16</v>
      </c>
      <c r="U6" s="715"/>
      <c r="V6" s="740" t="s">
        <v>17</v>
      </c>
      <c r="W6" s="57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54"/>
      <c r="U7" s="715"/>
      <c r="V7" s="741"/>
      <c r="W7" s="742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70"/>
      <c r="C8" s="571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90">
        <v>0.45833333333333331</v>
      </c>
      <c r="R8" s="632"/>
      <c r="T8" s="554"/>
      <c r="U8" s="715"/>
      <c r="V8" s="741"/>
      <c r="W8" s="742"/>
      <c r="AB8" s="51"/>
      <c r="AC8" s="51"/>
      <c r="AD8" s="51"/>
      <c r="AE8" s="51"/>
    </row>
    <row r="9" spans="1:32" s="537" customFormat="1" ht="39.950000000000003" customHeight="1" x14ac:dyDescent="0.2">
      <c r="A9" s="6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73"/>
      <c r="E9" s="568"/>
      <c r="F9" s="6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35"/>
      <c r="P9" s="26" t="s">
        <v>20</v>
      </c>
      <c r="Q9" s="677"/>
      <c r="R9" s="678"/>
      <c r="T9" s="554"/>
      <c r="U9" s="715"/>
      <c r="V9" s="743"/>
      <c r="W9" s="744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73"/>
      <c r="E10" s="568"/>
      <c r="F10" s="6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76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21</v>
      </c>
      <c r="Q10" s="716"/>
      <c r="R10" s="717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5"/>
      <c r="R11" s="666"/>
      <c r="U11" s="24" t="s">
        <v>26</v>
      </c>
      <c r="V11" s="808" t="s">
        <v>27</v>
      </c>
      <c r="W11" s="67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2" t="s">
        <v>28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18"/>
      <c r="N12" s="62"/>
      <c r="P12" s="24" t="s">
        <v>29</v>
      </c>
      <c r="Q12" s="690"/>
      <c r="R12" s="632"/>
      <c r="S12" s="23"/>
      <c r="U12" s="24"/>
      <c r="V12" s="598"/>
      <c r="W12" s="554"/>
      <c r="AB12" s="51"/>
      <c r="AC12" s="51"/>
      <c r="AD12" s="51"/>
      <c r="AE12" s="51"/>
    </row>
    <row r="13" spans="1:32" s="537" customFormat="1" ht="23.25" customHeight="1" x14ac:dyDescent="0.2">
      <c r="A13" s="702" t="s">
        <v>30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18"/>
      <c r="N13" s="62"/>
      <c r="O13" s="26"/>
      <c r="P13" s="26" t="s">
        <v>31</v>
      </c>
      <c r="Q13" s="808"/>
      <c r="R13" s="6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2" t="s">
        <v>32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0" t="s">
        <v>33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8"/>
      <c r="N15" s="63"/>
      <c r="P15" s="706" t="s">
        <v>34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7"/>
      <c r="Q16" s="707"/>
      <c r="R16" s="707"/>
      <c r="S16" s="707"/>
      <c r="T16" s="7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35</v>
      </c>
      <c r="B17" s="584" t="s">
        <v>36</v>
      </c>
      <c r="C17" s="682" t="s">
        <v>37</v>
      </c>
      <c r="D17" s="584" t="s">
        <v>38</v>
      </c>
      <c r="E17" s="65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584" t="s">
        <v>47</v>
      </c>
      <c r="O17" s="584" t="s">
        <v>48</v>
      </c>
      <c r="P17" s="584" t="s">
        <v>49</v>
      </c>
      <c r="Q17" s="656"/>
      <c r="R17" s="656"/>
      <c r="S17" s="656"/>
      <c r="T17" s="657"/>
      <c r="U17" s="748" t="s">
        <v>50</v>
      </c>
      <c r="V17" s="618"/>
      <c r="W17" s="584" t="s">
        <v>51</v>
      </c>
      <c r="X17" s="584" t="s">
        <v>52</v>
      </c>
      <c r="Y17" s="863" t="s">
        <v>53</v>
      </c>
      <c r="Z17" s="785" t="s">
        <v>54</v>
      </c>
      <c r="AA17" s="773" t="s">
        <v>55</v>
      </c>
      <c r="AB17" s="773" t="s">
        <v>56</v>
      </c>
      <c r="AC17" s="773" t="s">
        <v>57</v>
      </c>
      <c r="AD17" s="77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85"/>
      <c r="B18" s="585"/>
      <c r="C18" s="585"/>
      <c r="D18" s="658"/>
      <c r="E18" s="660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8"/>
      <c r="Q18" s="659"/>
      <c r="R18" s="659"/>
      <c r="S18" s="659"/>
      <c r="T18" s="660"/>
      <c r="U18" s="67" t="s">
        <v>60</v>
      </c>
      <c r="V18" s="67" t="s">
        <v>61</v>
      </c>
      <c r="W18" s="585"/>
      <c r="X18" s="585"/>
      <c r="Y18" s="864"/>
      <c r="Z18" s="786"/>
      <c r="AA18" s="774"/>
      <c r="AB18" s="774"/>
      <c r="AC18" s="774"/>
      <c r="AD18" s="836"/>
      <c r="AE18" s="837"/>
      <c r="AF18" s="838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593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hidden="1" customHeight="1" x14ac:dyDescent="0.25">
      <c r="A21" s="559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4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9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7">
        <v>4680115887350</v>
      </c>
      <c r="E26" s="55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9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7">
        <v>4680115885912</v>
      </c>
      <c r="E27" s="558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7">
        <v>4607091388237</v>
      </c>
      <c r="E28" s="558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6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7">
        <v>4680115886230</v>
      </c>
      <c r="E29" s="558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7">
        <v>4680115885905</v>
      </c>
      <c r="E30" s="558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7">
        <v>4607091388244</v>
      </c>
      <c r="E31" s="558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3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5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9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7">
        <v>4607091388503</v>
      </c>
      <c r="E35" s="558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3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55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24" t="s">
        <v>101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593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8"/>
      <c r="AB39" s="538"/>
      <c r="AC39" s="538"/>
    </row>
    <row r="40" spans="1:68" ht="14.25" hidden="1" customHeight="1" x14ac:dyDescent="0.25">
      <c r="A40" s="559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7">
        <v>4607091385670</v>
      </c>
      <c r="E41" s="558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141</v>
      </c>
      <c r="Y41" s="54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146.67916666666665</v>
      </c>
      <c r="BN41" s="64">
        <f>IFERROR(Y41*I41/H41,"0")</f>
        <v>157.29000000000002</v>
      </c>
      <c r="BO41" s="64">
        <f>IFERROR(1/J41*(X41/H41),"0")</f>
        <v>0.20399305555555555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7">
        <v>4607091385687</v>
      </c>
      <c r="E42" s="558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164</v>
      </c>
      <c r="Y42" s="544">
        <f>IFERROR(IF(X42="",0,CEILING((X42/$H42),1)*$H42),"")</f>
        <v>164</v>
      </c>
      <c r="Z42" s="36">
        <f>IFERROR(IF(Y42=0,"",ROUNDUP(Y42/H42,0)*0.00902),"")</f>
        <v>0.36982000000000004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172.60999999999999</v>
      </c>
      <c r="BN42" s="64">
        <f>IFERROR(Y42*I42/H42,"0")</f>
        <v>172.60999999999999</v>
      </c>
      <c r="BO42" s="64">
        <f>IFERROR(1/J42*(X42/H42),"0")</f>
        <v>0.31060606060606061</v>
      </c>
      <c r="BP42" s="64">
        <f>IFERROR(1/J42*(Y42/H42),"0")</f>
        <v>0.31060606060606061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7">
        <v>4680115882539</v>
      </c>
      <c r="E43" s="558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3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45">
        <f>IFERROR(X41/H41,"0")+IFERROR(X42/H42,"0")+IFERROR(X43/H43,"0")</f>
        <v>54.055555555555557</v>
      </c>
      <c r="Y44" s="545">
        <f>IFERROR(Y41/H41,"0")+IFERROR(Y42/H42,"0")+IFERROR(Y43/H43,"0")</f>
        <v>55</v>
      </c>
      <c r="Z44" s="545">
        <f>IFERROR(IF(Z41="",0,Z41),"0")+IFERROR(IF(Z42="",0,Z42),"0")+IFERROR(IF(Z43="",0,Z43),"0")</f>
        <v>0.63553999999999999</v>
      </c>
      <c r="AA44" s="546"/>
      <c r="AB44" s="546"/>
      <c r="AC44" s="546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5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45">
        <f>IFERROR(SUM(X41:X43),"0")</f>
        <v>305</v>
      </c>
      <c r="Y45" s="545">
        <f>IFERROR(SUM(Y41:Y43),"0")</f>
        <v>315.20000000000005</v>
      </c>
      <c r="Z45" s="37"/>
      <c r="AA45" s="546"/>
      <c r="AB45" s="546"/>
      <c r="AC45" s="546"/>
    </row>
    <row r="46" spans="1:68" ht="14.25" hidden="1" customHeight="1" x14ac:dyDescent="0.25">
      <c r="A46" s="559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7">
        <v>4680115884915</v>
      </c>
      <c r="E47" s="558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5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3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5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93" t="s">
        <v>117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8"/>
      <c r="AB50" s="538"/>
      <c r="AC50" s="538"/>
    </row>
    <row r="51" spans="1:68" ht="14.25" hidden="1" customHeight="1" x14ac:dyDescent="0.25">
      <c r="A51" s="559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39"/>
      <c r="AB51" s="539"/>
      <c r="AC51" s="539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7">
        <v>4680115885882</v>
      </c>
      <c r="E52" s="558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7">
        <v>4680115881426</v>
      </c>
      <c r="E53" s="558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7">
        <v>4680115880283</v>
      </c>
      <c r="E54" s="558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7">
        <v>4680115881525</v>
      </c>
      <c r="E55" s="558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7">
        <v>4680115885899</v>
      </c>
      <c r="E56" s="558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7">
        <v>4680115881419</v>
      </c>
      <c r="E57" s="558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322</v>
      </c>
      <c r="Y57" s="544">
        <f t="shared" si="6"/>
        <v>324</v>
      </c>
      <c r="Z57" s="36">
        <f>IFERROR(IF(Y57=0,"",ROUNDUP(Y57/H57,0)*0.00902),"")</f>
        <v>0.64944000000000002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337.02666666666664</v>
      </c>
      <c r="BN57" s="64">
        <f t="shared" si="8"/>
        <v>339.12</v>
      </c>
      <c r="BO57" s="64">
        <f t="shared" si="9"/>
        <v>0.54208754208754206</v>
      </c>
      <c r="BP57" s="64">
        <f t="shared" si="10"/>
        <v>0.54545454545454541</v>
      </c>
    </row>
    <row r="58" spans="1:68" x14ac:dyDescent="0.2">
      <c r="A58" s="553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45">
        <f>IFERROR(X52/H52,"0")+IFERROR(X53/H53,"0")+IFERROR(X54/H54,"0")+IFERROR(X55/H55,"0")+IFERROR(X56/H56,"0")+IFERROR(X57/H57,"0")</f>
        <v>71.555555555555557</v>
      </c>
      <c r="Y58" s="545">
        <f>IFERROR(Y52/H52,"0")+IFERROR(Y53/H53,"0")+IFERROR(Y54/H54,"0")+IFERROR(Y55/H55,"0")+IFERROR(Y56/H56,"0")+IFERROR(Y57/H57,"0")</f>
        <v>72</v>
      </c>
      <c r="Z58" s="545">
        <f>IFERROR(IF(Z52="",0,Z52),"0")+IFERROR(IF(Z53="",0,Z53),"0")+IFERROR(IF(Z54="",0,Z54),"0")+IFERROR(IF(Z55="",0,Z55),"0")+IFERROR(IF(Z56="",0,Z56),"0")+IFERROR(IF(Z57="",0,Z57),"0")</f>
        <v>0.64944000000000002</v>
      </c>
      <c r="AA58" s="546"/>
      <c r="AB58" s="546"/>
      <c r="AC58" s="546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5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45">
        <f>IFERROR(SUM(X52:X57),"0")</f>
        <v>322</v>
      </c>
      <c r="Y59" s="545">
        <f>IFERROR(SUM(Y52:Y57),"0")</f>
        <v>324</v>
      </c>
      <c r="Z59" s="37"/>
      <c r="AA59" s="546"/>
      <c r="AB59" s="546"/>
      <c r="AC59" s="546"/>
    </row>
    <row r="60" spans="1:68" ht="14.25" hidden="1" customHeight="1" x14ac:dyDescent="0.25">
      <c r="A60" s="559" t="s">
        <v>135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7">
        <v>4680115881440</v>
      </c>
      <c r="E61" s="558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962</v>
      </c>
      <c r="Y61" s="544">
        <f>IFERROR(IF(X61="",0,CEILING((X61/$H61),1)*$H61),"")</f>
        <v>972.00000000000011</v>
      </c>
      <c r="Z61" s="36">
        <f>IFERROR(IF(Y61=0,"",ROUNDUP(Y61/H61,0)*0.01898),"")</f>
        <v>1.7081999999999999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1000.7472222222221</v>
      </c>
      <c r="BN61" s="64">
        <f>IFERROR(Y61*I61/H61,"0")</f>
        <v>1011.15</v>
      </c>
      <c r="BO61" s="64">
        <f>IFERROR(1/J61*(X61/H61),"0")</f>
        <v>1.3917824074074072</v>
      </c>
      <c r="BP61" s="64">
        <f>IFERROR(1/J61*(Y61/H61),"0")</f>
        <v>1.40625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7">
        <v>4680115885950</v>
      </c>
      <c r="E62" s="558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7">
        <v>4680115881433</v>
      </c>
      <c r="E63" s="558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85</v>
      </c>
      <c r="Y63" s="544">
        <f>IFERROR(IF(X63="",0,CEILING((X63/$H63),1)*$H63),"")</f>
        <v>86.4</v>
      </c>
      <c r="Z63" s="36">
        <f>IFERROR(IF(Y63=0,"",ROUNDUP(Y63/H63,0)*0.00651),"")</f>
        <v>0.20832000000000001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90.666666666666657</v>
      </c>
      <c r="BN63" s="64">
        <f>IFERROR(Y63*I63/H63,"0")</f>
        <v>92.16</v>
      </c>
      <c r="BO63" s="64">
        <f>IFERROR(1/J63*(X63/H63),"0")</f>
        <v>0.17297517297517298</v>
      </c>
      <c r="BP63" s="64">
        <f>IFERROR(1/J63*(Y63/H63),"0")</f>
        <v>0.17582417582417584</v>
      </c>
    </row>
    <row r="64" spans="1:68" x14ac:dyDescent="0.2">
      <c r="A64" s="553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45">
        <f>IFERROR(X61/H61,"0")+IFERROR(X62/H62,"0")+IFERROR(X63/H63,"0")</f>
        <v>120.55555555555554</v>
      </c>
      <c r="Y64" s="545">
        <f>IFERROR(Y61/H61,"0")+IFERROR(Y62/H62,"0")+IFERROR(Y63/H63,"0")</f>
        <v>122</v>
      </c>
      <c r="Z64" s="545">
        <f>IFERROR(IF(Z61="",0,Z61),"0")+IFERROR(IF(Z62="",0,Z62),"0")+IFERROR(IF(Z63="",0,Z63),"0")</f>
        <v>1.91652</v>
      </c>
      <c r="AA64" s="546"/>
      <c r="AB64" s="546"/>
      <c r="AC64" s="546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5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45">
        <f>IFERROR(SUM(X61:X63),"0")</f>
        <v>1047</v>
      </c>
      <c r="Y65" s="545">
        <f>IFERROR(SUM(Y61:Y63),"0")</f>
        <v>1058.4000000000001</v>
      </c>
      <c r="Z65" s="37"/>
      <c r="AA65" s="546"/>
      <c r="AB65" s="546"/>
      <c r="AC65" s="546"/>
    </row>
    <row r="66" spans="1:68" ht="14.25" hidden="1" customHeight="1" x14ac:dyDescent="0.25">
      <c r="A66" s="559" t="s">
        <v>63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7">
        <v>4680115885073</v>
      </c>
      <c r="E67" s="55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7">
        <v>4680115885059</v>
      </c>
      <c r="E68" s="55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7">
        <v>4680115885097</v>
      </c>
      <c r="E69" s="558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3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5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9" t="s">
        <v>72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7">
        <v>4680115881891</v>
      </c>
      <c r="E73" s="558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7">
        <v>4680115885769</v>
      </c>
      <c r="E74" s="558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1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7">
        <v>4680115884311</v>
      </c>
      <c r="E75" s="558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7">
        <v>4680115885929</v>
      </c>
      <c r="E76" s="558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7">
        <v>4680115884403</v>
      </c>
      <c r="E77" s="558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3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5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9" t="s">
        <v>165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7">
        <v>4680115881532</v>
      </c>
      <c r="E81" s="558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7">
        <v>4680115881464</v>
      </c>
      <c r="E82" s="558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3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5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93" t="s">
        <v>172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8"/>
      <c r="AB85" s="538"/>
      <c r="AC85" s="538"/>
    </row>
    <row r="86" spans="1:68" ht="14.25" hidden="1" customHeight="1" x14ac:dyDescent="0.25">
      <c r="A86" s="559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39"/>
      <c r="AB86" s="539"/>
      <c r="AC86" s="539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7">
        <v>4680115881327</v>
      </c>
      <c r="E87" s="558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0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7">
        <v>4680115881518</v>
      </c>
      <c r="E88" s="558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5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7">
        <v>4680115881303</v>
      </c>
      <c r="E89" s="558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204</v>
      </c>
      <c r="Y89" s="544">
        <f>IFERROR(IF(X89="",0,CEILING((X89/$H89),1)*$H89),"")</f>
        <v>207</v>
      </c>
      <c r="Z89" s="36">
        <f>IFERROR(IF(Y89=0,"",ROUNDUP(Y89/H89,0)*0.00902),"")</f>
        <v>0.41492000000000001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213.52</v>
      </c>
      <c r="BN89" s="64">
        <f>IFERROR(Y89*I89/H89,"0")</f>
        <v>216.66</v>
      </c>
      <c r="BO89" s="64">
        <f>IFERROR(1/J89*(X89/H89),"0")</f>
        <v>0.34343434343434348</v>
      </c>
      <c r="BP89" s="64">
        <f>IFERROR(1/J89*(Y89/H89),"0")</f>
        <v>0.34848484848484851</v>
      </c>
    </row>
    <row r="90" spans="1:68" x14ac:dyDescent="0.2">
      <c r="A90" s="553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45">
        <f>IFERROR(X87/H87,"0")+IFERROR(X88/H88,"0")+IFERROR(X89/H89,"0")</f>
        <v>45.333333333333336</v>
      </c>
      <c r="Y90" s="545">
        <f>IFERROR(Y87/H87,"0")+IFERROR(Y88/H88,"0")+IFERROR(Y89/H89,"0")</f>
        <v>46</v>
      </c>
      <c r="Z90" s="545">
        <f>IFERROR(IF(Z87="",0,Z87),"0")+IFERROR(IF(Z88="",0,Z88),"0")+IFERROR(IF(Z89="",0,Z89),"0")</f>
        <v>0.41492000000000001</v>
      </c>
      <c r="AA90" s="546"/>
      <c r="AB90" s="546"/>
      <c r="AC90" s="546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5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45">
        <f>IFERROR(SUM(X87:X89),"0")</f>
        <v>204</v>
      </c>
      <c r="Y91" s="545">
        <f>IFERROR(SUM(Y87:Y89),"0")</f>
        <v>207</v>
      </c>
      <c r="Z91" s="37"/>
      <c r="AA91" s="546"/>
      <c r="AB91" s="546"/>
      <c r="AC91" s="546"/>
    </row>
    <row r="92" spans="1:68" ht="14.25" hidden="1" customHeight="1" x14ac:dyDescent="0.25">
      <c r="A92" s="559" t="s">
        <v>72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7">
        <v>4607091386967</v>
      </c>
      <c r="E93" s="558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5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56</v>
      </c>
      <c r="Y93" s="544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59.58814814814815</v>
      </c>
      <c r="BN93" s="64">
        <f>IFERROR(Y93*I93/H93,"0")</f>
        <v>60.332999999999991</v>
      </c>
      <c r="BO93" s="64">
        <f>IFERROR(1/J93*(X93/H93),"0")</f>
        <v>0.1080246913580247</v>
      </c>
      <c r="BP93" s="64">
        <f>IFERROR(1/J93*(Y93/H93),"0")</f>
        <v>0.109375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7">
        <v>4680115884953</v>
      </c>
      <c r="E94" s="558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7">
        <v>4607091385731</v>
      </c>
      <c r="E95" s="558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5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194</v>
      </c>
      <c r="Y95" s="544">
        <f>IFERROR(IF(X95="",0,CEILING((X95/$H95),1)*$H95),"")</f>
        <v>194.4</v>
      </c>
      <c r="Z95" s="36">
        <f>IFERROR(IF(Y95=0,"",ROUNDUP(Y95/H95,0)*0.00651),"")</f>
        <v>0.46872000000000003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212.10666666666665</v>
      </c>
      <c r="BN95" s="64">
        <f>IFERROR(Y95*I95/H95,"0")</f>
        <v>212.54399999999998</v>
      </c>
      <c r="BO95" s="64">
        <f>IFERROR(1/J95*(X95/H95),"0")</f>
        <v>0.39479039479039479</v>
      </c>
      <c r="BP95" s="64">
        <f>IFERROR(1/J95*(Y95/H95),"0")</f>
        <v>0.39560439560439564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7">
        <v>4680115880894</v>
      </c>
      <c r="E96" s="558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3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9" t="s">
        <v>70</v>
      </c>
      <c r="Q97" s="570"/>
      <c r="R97" s="570"/>
      <c r="S97" s="570"/>
      <c r="T97" s="570"/>
      <c r="U97" s="570"/>
      <c r="V97" s="571"/>
      <c r="W97" s="37" t="s">
        <v>71</v>
      </c>
      <c r="X97" s="545">
        <f>IFERROR(X93/H93,"0")+IFERROR(X94/H94,"0")+IFERROR(X95/H95,"0")+IFERROR(X96/H96,"0")</f>
        <v>78.76543209876543</v>
      </c>
      <c r="Y97" s="545">
        <f>IFERROR(Y93/H93,"0")+IFERROR(Y94/H94,"0")+IFERROR(Y95/H95,"0")+IFERROR(Y96/H96,"0")</f>
        <v>79</v>
      </c>
      <c r="Z97" s="545">
        <f>IFERROR(IF(Z93="",0,Z93),"0")+IFERROR(IF(Z94="",0,Z94),"0")+IFERROR(IF(Z95="",0,Z95),"0")+IFERROR(IF(Z96="",0,Z96),"0")</f>
        <v>0.60158</v>
      </c>
      <c r="AA97" s="546"/>
      <c r="AB97" s="546"/>
      <c r="AC97" s="546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5"/>
      <c r="P98" s="569" t="s">
        <v>70</v>
      </c>
      <c r="Q98" s="570"/>
      <c r="R98" s="570"/>
      <c r="S98" s="570"/>
      <c r="T98" s="570"/>
      <c r="U98" s="570"/>
      <c r="V98" s="571"/>
      <c r="W98" s="37" t="s">
        <v>68</v>
      </c>
      <c r="X98" s="545">
        <f>IFERROR(SUM(X93:X96),"0")</f>
        <v>250</v>
      </c>
      <c r="Y98" s="545">
        <f>IFERROR(SUM(Y93:Y96),"0")</f>
        <v>251.1</v>
      </c>
      <c r="Z98" s="37"/>
      <c r="AA98" s="546"/>
      <c r="AB98" s="546"/>
      <c r="AC98" s="546"/>
    </row>
    <row r="99" spans="1:68" ht="16.5" hidden="1" customHeight="1" x14ac:dyDescent="0.25">
      <c r="A99" s="593" t="s">
        <v>192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8"/>
      <c r="AB99" s="538"/>
      <c r="AC99" s="538"/>
    </row>
    <row r="100" spans="1:68" ht="14.25" hidden="1" customHeight="1" x14ac:dyDescent="0.25">
      <c r="A100" s="559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7">
        <v>4680115882133</v>
      </c>
      <c r="E101" s="558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4</v>
      </c>
      <c r="Y101" s="544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4.1611111111111105</v>
      </c>
      <c r="BN101" s="64">
        <f>IFERROR(Y101*I101/H101,"0")</f>
        <v>11.234999999999999</v>
      </c>
      <c r="BO101" s="64">
        <f>IFERROR(1/J101*(X101/H101),"0")</f>
        <v>5.7870370370370367E-3</v>
      </c>
      <c r="BP101" s="64">
        <f>IFERROR(1/J101*(Y101/H101),"0")</f>
        <v>1.5625E-2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7">
        <v>4680115880269</v>
      </c>
      <c r="E102" s="558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38</v>
      </c>
      <c r="Y102" s="544">
        <f>IFERROR(IF(X102="",0,CEILING((X102/$H102),1)*$H102),"")</f>
        <v>41.25</v>
      </c>
      <c r="Z102" s="36">
        <f>IFERROR(IF(Y102=0,"",ROUNDUP(Y102/H102,0)*0.00902),"")</f>
        <v>9.9220000000000003E-2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40.128</v>
      </c>
      <c r="BN102" s="64">
        <f>IFERROR(Y102*I102/H102,"0")</f>
        <v>43.559999999999995</v>
      </c>
      <c r="BO102" s="64">
        <f>IFERROR(1/J102*(X102/H102),"0")</f>
        <v>7.6767676767676762E-2</v>
      </c>
      <c r="BP102" s="64">
        <f>IFERROR(1/J102*(Y102/H102),"0")</f>
        <v>8.3333333333333343E-2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7">
        <v>4680115880429</v>
      </c>
      <c r="E103" s="558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5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27</v>
      </c>
      <c r="Y103" s="544">
        <f>IFERROR(IF(X103="",0,CEILING((X103/$H103),1)*$H103),"")</f>
        <v>27</v>
      </c>
      <c r="Z103" s="36">
        <f>IFERROR(IF(Y103=0,"",ROUNDUP(Y103/H103,0)*0.00902),"")</f>
        <v>5.4120000000000001E-2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28.26</v>
      </c>
      <c r="BN103" s="64">
        <f>IFERROR(Y103*I103/H103,"0")</f>
        <v>28.26</v>
      </c>
      <c r="BO103" s="64">
        <f>IFERROR(1/J103*(X103/H103),"0")</f>
        <v>4.5454545454545456E-2</v>
      </c>
      <c r="BP103" s="64">
        <f>IFERROR(1/J103*(Y103/H103),"0")</f>
        <v>4.5454545454545456E-2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7">
        <v>4680115881457</v>
      </c>
      <c r="E104" s="558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3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9" t="s">
        <v>70</v>
      </c>
      <c r="Q105" s="570"/>
      <c r="R105" s="570"/>
      <c r="S105" s="570"/>
      <c r="T105" s="570"/>
      <c r="U105" s="570"/>
      <c r="V105" s="571"/>
      <c r="W105" s="37" t="s">
        <v>71</v>
      </c>
      <c r="X105" s="545">
        <f>IFERROR(X101/H101,"0")+IFERROR(X102/H102,"0")+IFERROR(X103/H103,"0")+IFERROR(X104/H104,"0")</f>
        <v>16.503703703703703</v>
      </c>
      <c r="Y105" s="545">
        <f>IFERROR(Y101/H101,"0")+IFERROR(Y102/H102,"0")+IFERROR(Y103/H103,"0")+IFERROR(Y104/H104,"0")</f>
        <v>18</v>
      </c>
      <c r="Z105" s="545">
        <f>IFERROR(IF(Z101="",0,Z101),"0")+IFERROR(IF(Z102="",0,Z102),"0")+IFERROR(IF(Z103="",0,Z103),"0")+IFERROR(IF(Z104="",0,Z104),"0")</f>
        <v>0.17232</v>
      </c>
      <c r="AA105" s="546"/>
      <c r="AB105" s="546"/>
      <c r="AC105" s="546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5"/>
      <c r="P106" s="569" t="s">
        <v>70</v>
      </c>
      <c r="Q106" s="570"/>
      <c r="R106" s="570"/>
      <c r="S106" s="570"/>
      <c r="T106" s="570"/>
      <c r="U106" s="570"/>
      <c r="V106" s="571"/>
      <c r="W106" s="37" t="s">
        <v>68</v>
      </c>
      <c r="X106" s="545">
        <f>IFERROR(SUM(X101:X104),"0")</f>
        <v>69</v>
      </c>
      <c r="Y106" s="545">
        <f>IFERROR(SUM(Y101:Y104),"0")</f>
        <v>79.05</v>
      </c>
      <c r="Z106" s="37"/>
      <c r="AA106" s="546"/>
      <c r="AB106" s="546"/>
      <c r="AC106" s="546"/>
    </row>
    <row r="107" spans="1:68" ht="14.25" hidden="1" customHeight="1" x14ac:dyDescent="0.25">
      <c r="A107" s="559" t="s">
        <v>135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7">
        <v>4680115881488</v>
      </c>
      <c r="E108" s="558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7">
        <v>4680115882775</v>
      </c>
      <c r="E109" s="558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7">
        <v>4680115880658</v>
      </c>
      <c r="E110" s="558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3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9" t="s">
        <v>70</v>
      </c>
      <c r="Q111" s="570"/>
      <c r="R111" s="570"/>
      <c r="S111" s="570"/>
      <c r="T111" s="570"/>
      <c r="U111" s="570"/>
      <c r="V111" s="57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5"/>
      <c r="P112" s="569" t="s">
        <v>70</v>
      </c>
      <c r="Q112" s="570"/>
      <c r="R112" s="570"/>
      <c r="S112" s="570"/>
      <c r="T112" s="570"/>
      <c r="U112" s="570"/>
      <c r="V112" s="57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9" t="s">
        <v>72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7">
        <v>4607091385168</v>
      </c>
      <c r="E114" s="558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138</v>
      </c>
      <c r="Y114" s="544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146.74</v>
      </c>
      <c r="BN114" s="64">
        <f>IFERROR(Y114*I114/H114,"0")</f>
        <v>155.03399999999996</v>
      </c>
      <c r="BO114" s="64">
        <f>IFERROR(1/J114*(X114/H114),"0")</f>
        <v>0.26620370370370372</v>
      </c>
      <c r="BP114" s="64">
        <f>IFERROR(1/J114*(Y114/H114),"0")</f>
        <v>0.28125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7">
        <v>4607091383256</v>
      </c>
      <c r="E115" s="558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42</v>
      </c>
      <c r="Y115" s="544">
        <f>IFERROR(IF(X115="",0,CEILING((X115/$H115),1)*$H115),"")</f>
        <v>43.56</v>
      </c>
      <c r="Z115" s="36">
        <f>IFERROR(IF(Y115=0,"",ROUNDUP(Y115/H115,0)*0.00651),"")</f>
        <v>0.14322000000000001</v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47.218181818181819</v>
      </c>
      <c r="BN115" s="64">
        <f>IFERROR(Y115*I115/H115,"0")</f>
        <v>48.972000000000001</v>
      </c>
      <c r="BO115" s="64">
        <f>IFERROR(1/J115*(X115/H115),"0")</f>
        <v>0.11655011655011656</v>
      </c>
      <c r="BP115" s="64">
        <f>IFERROR(1/J115*(Y115/H115),"0")</f>
        <v>0.12087912087912089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7">
        <v>4607091385748</v>
      </c>
      <c r="E116" s="558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5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51</v>
      </c>
      <c r="Y116" s="544">
        <f>IFERROR(IF(X116="",0,CEILING((X116/$H116),1)*$H116),"")</f>
        <v>51.300000000000004</v>
      </c>
      <c r="Z116" s="36">
        <f>IFERROR(IF(Y116=0,"",ROUNDUP(Y116/H116,0)*0.00651),"")</f>
        <v>0.12369000000000001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55.759999999999991</v>
      </c>
      <c r="BN116" s="64">
        <f>IFERROR(Y116*I116/H116,"0")</f>
        <v>56.088000000000001</v>
      </c>
      <c r="BO116" s="64">
        <f>IFERROR(1/J116*(X116/H116),"0")</f>
        <v>0.10378510378510379</v>
      </c>
      <c r="BP116" s="64">
        <f>IFERROR(1/J116*(Y116/H116),"0")</f>
        <v>0.1043956043956044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7">
        <v>4680115884533</v>
      </c>
      <c r="E117" s="558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3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9" t="s">
        <v>70</v>
      </c>
      <c r="Q118" s="570"/>
      <c r="R118" s="570"/>
      <c r="S118" s="570"/>
      <c r="T118" s="570"/>
      <c r="U118" s="570"/>
      <c r="V118" s="571"/>
      <c r="W118" s="37" t="s">
        <v>71</v>
      </c>
      <c r="X118" s="545">
        <f>IFERROR(X114/H114,"0")+IFERROR(X115/H115,"0")+IFERROR(X116/H116,"0")+IFERROR(X117/H117,"0")</f>
        <v>57.138047138047142</v>
      </c>
      <c r="Y118" s="545">
        <f>IFERROR(Y114/H114,"0")+IFERROR(Y115/H115,"0")+IFERROR(Y116/H116,"0")+IFERROR(Y117/H117,"0")</f>
        <v>59</v>
      </c>
      <c r="Z118" s="545">
        <f>IFERROR(IF(Z114="",0,Z114),"0")+IFERROR(IF(Z115="",0,Z115),"0")+IFERROR(IF(Z116="",0,Z116),"0")+IFERROR(IF(Z117="",0,Z117),"0")</f>
        <v>0.60855000000000004</v>
      </c>
      <c r="AA118" s="546"/>
      <c r="AB118" s="546"/>
      <c r="AC118" s="546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5"/>
      <c r="P119" s="569" t="s">
        <v>70</v>
      </c>
      <c r="Q119" s="570"/>
      <c r="R119" s="570"/>
      <c r="S119" s="570"/>
      <c r="T119" s="570"/>
      <c r="U119" s="570"/>
      <c r="V119" s="571"/>
      <c r="W119" s="37" t="s">
        <v>68</v>
      </c>
      <c r="X119" s="545">
        <f>IFERROR(SUM(X114:X117),"0")</f>
        <v>231</v>
      </c>
      <c r="Y119" s="545">
        <f>IFERROR(SUM(Y114:Y117),"0")</f>
        <v>240.66</v>
      </c>
      <c r="Z119" s="37"/>
      <c r="AA119" s="546"/>
      <c r="AB119" s="546"/>
      <c r="AC119" s="546"/>
    </row>
    <row r="120" spans="1:68" ht="14.25" hidden="1" customHeight="1" x14ac:dyDescent="0.25">
      <c r="A120" s="559" t="s">
        <v>165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7">
        <v>4680115882652</v>
      </c>
      <c r="E121" s="558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7">
        <v>4680115880238</v>
      </c>
      <c r="E122" s="558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3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5"/>
      <c r="P123" s="569" t="s">
        <v>70</v>
      </c>
      <c r="Q123" s="570"/>
      <c r="R123" s="570"/>
      <c r="S123" s="570"/>
      <c r="T123" s="570"/>
      <c r="U123" s="570"/>
      <c r="V123" s="57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5"/>
      <c r="P124" s="569" t="s">
        <v>70</v>
      </c>
      <c r="Q124" s="570"/>
      <c r="R124" s="570"/>
      <c r="S124" s="570"/>
      <c r="T124" s="570"/>
      <c r="U124" s="570"/>
      <c r="V124" s="57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93" t="s">
        <v>225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38"/>
      <c r="AB125" s="538"/>
      <c r="AC125" s="538"/>
    </row>
    <row r="126" spans="1:68" ht="14.25" hidden="1" customHeight="1" x14ac:dyDescent="0.25">
      <c r="A126" s="559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7">
        <v>4680115882577</v>
      </c>
      <c r="E127" s="558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7">
        <v>4680115882577</v>
      </c>
      <c r="E128" s="558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77</v>
      </c>
      <c r="Y128" s="544">
        <f>IFERROR(IF(X128="",0,CEILING((X128/$H128),1)*$H128),"")</f>
        <v>80</v>
      </c>
      <c r="Z128" s="36">
        <f>IFERROR(IF(Y128=0,"",ROUNDUP(Y128/H128,0)*0.00651),"")</f>
        <v>0.16275000000000001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81.331249999999997</v>
      </c>
      <c r="BN128" s="64">
        <f>IFERROR(Y128*I128/H128,"0")</f>
        <v>84.499999999999986</v>
      </c>
      <c r="BO128" s="64">
        <f>IFERROR(1/J128*(X128/H128),"0")</f>
        <v>0.13221153846153846</v>
      </c>
      <c r="BP128" s="64">
        <f>IFERROR(1/J128*(Y128/H128),"0")</f>
        <v>0.13736263736263737</v>
      </c>
    </row>
    <row r="129" spans="1:68" x14ac:dyDescent="0.2">
      <c r="A129" s="553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5"/>
      <c r="P129" s="569" t="s">
        <v>70</v>
      </c>
      <c r="Q129" s="570"/>
      <c r="R129" s="570"/>
      <c r="S129" s="570"/>
      <c r="T129" s="570"/>
      <c r="U129" s="570"/>
      <c r="V129" s="571"/>
      <c r="W129" s="37" t="s">
        <v>71</v>
      </c>
      <c r="X129" s="545">
        <f>IFERROR(X127/H127,"0")+IFERROR(X128/H128,"0")</f>
        <v>24.0625</v>
      </c>
      <c r="Y129" s="545">
        <f>IFERROR(Y127/H127,"0")+IFERROR(Y128/H128,"0")</f>
        <v>25</v>
      </c>
      <c r="Z129" s="545">
        <f>IFERROR(IF(Z127="",0,Z127),"0")+IFERROR(IF(Z128="",0,Z128),"0")</f>
        <v>0.16275000000000001</v>
      </c>
      <c r="AA129" s="546"/>
      <c r="AB129" s="546"/>
      <c r="AC129" s="546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55"/>
      <c r="P130" s="569" t="s">
        <v>70</v>
      </c>
      <c r="Q130" s="570"/>
      <c r="R130" s="570"/>
      <c r="S130" s="570"/>
      <c r="T130" s="570"/>
      <c r="U130" s="570"/>
      <c r="V130" s="571"/>
      <c r="W130" s="37" t="s">
        <v>68</v>
      </c>
      <c r="X130" s="545">
        <f>IFERROR(SUM(X127:X128),"0")</f>
        <v>77</v>
      </c>
      <c r="Y130" s="545">
        <f>IFERROR(SUM(Y127:Y128),"0")</f>
        <v>80</v>
      </c>
      <c r="Z130" s="37"/>
      <c r="AA130" s="546"/>
      <c r="AB130" s="546"/>
      <c r="AC130" s="546"/>
    </row>
    <row r="131" spans="1:68" ht="14.25" hidden="1" customHeight="1" x14ac:dyDescent="0.25">
      <c r="A131" s="559" t="s">
        <v>63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7">
        <v>4680115883444</v>
      </c>
      <c r="E132" s="558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46</v>
      </c>
      <c r="Y132" s="544">
        <f>IFERROR(IF(X132="",0,CEILING((X132/$H132),1)*$H132),"")</f>
        <v>47.599999999999994</v>
      </c>
      <c r="Z132" s="36">
        <f>IFERROR(IF(Y132=0,"",ROUNDUP(Y132/H132,0)*0.00651),"")</f>
        <v>0.11067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50.402857142857151</v>
      </c>
      <c r="BN132" s="64">
        <f>IFERROR(Y132*I132/H132,"0")</f>
        <v>52.156000000000006</v>
      </c>
      <c r="BO132" s="64">
        <f>IFERROR(1/J132*(X132/H132),"0")</f>
        <v>9.0266875981161718E-2</v>
      </c>
      <c r="BP132" s="64">
        <f>IFERROR(1/J132*(Y132/H132),"0")</f>
        <v>9.3406593406593408E-2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7">
        <v>4680115883444</v>
      </c>
      <c r="E133" s="558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3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5"/>
      <c r="P134" s="569" t="s">
        <v>70</v>
      </c>
      <c r="Q134" s="570"/>
      <c r="R134" s="570"/>
      <c r="S134" s="570"/>
      <c r="T134" s="570"/>
      <c r="U134" s="570"/>
      <c r="V134" s="571"/>
      <c r="W134" s="37" t="s">
        <v>71</v>
      </c>
      <c r="X134" s="545">
        <f>IFERROR(X132/H132,"0")+IFERROR(X133/H133,"0")</f>
        <v>16.428571428571431</v>
      </c>
      <c r="Y134" s="545">
        <f>IFERROR(Y132/H132,"0")+IFERROR(Y133/H133,"0")</f>
        <v>17</v>
      </c>
      <c r="Z134" s="545">
        <f>IFERROR(IF(Z132="",0,Z132),"0")+IFERROR(IF(Z133="",0,Z133),"0")</f>
        <v>0.11067</v>
      </c>
      <c r="AA134" s="546"/>
      <c r="AB134" s="546"/>
      <c r="AC134" s="546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55"/>
      <c r="P135" s="569" t="s">
        <v>70</v>
      </c>
      <c r="Q135" s="570"/>
      <c r="R135" s="570"/>
      <c r="S135" s="570"/>
      <c r="T135" s="570"/>
      <c r="U135" s="570"/>
      <c r="V135" s="571"/>
      <c r="W135" s="37" t="s">
        <v>68</v>
      </c>
      <c r="X135" s="545">
        <f>IFERROR(SUM(X132:X133),"0")</f>
        <v>46</v>
      </c>
      <c r="Y135" s="545">
        <f>IFERROR(SUM(Y132:Y133),"0")</f>
        <v>47.599999999999994</v>
      </c>
      <c r="Z135" s="37"/>
      <c r="AA135" s="546"/>
      <c r="AB135" s="546"/>
      <c r="AC135" s="546"/>
    </row>
    <row r="136" spans="1:68" ht="14.25" hidden="1" customHeight="1" x14ac:dyDescent="0.25">
      <c r="A136" s="559" t="s">
        <v>72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7">
        <v>4680115882584</v>
      </c>
      <c r="E137" s="558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7">
        <v>4680115882584</v>
      </c>
      <c r="E138" s="558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73</v>
      </c>
      <c r="Y138" s="544">
        <f>IFERROR(IF(X138="",0,CEILING((X138/$H138),1)*$H138),"")</f>
        <v>73.92</v>
      </c>
      <c r="Z138" s="36">
        <f>IFERROR(IF(Y138=0,"",ROUNDUP(Y138/H138,0)*0.00651),"")</f>
        <v>0.18228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80.410606060606057</v>
      </c>
      <c r="BN138" s="64">
        <f>IFERROR(Y138*I138/H138,"0")</f>
        <v>81.423999999999992</v>
      </c>
      <c r="BO138" s="64">
        <f>IFERROR(1/J138*(X138/H138),"0")</f>
        <v>0.15193140193140192</v>
      </c>
      <c r="BP138" s="64">
        <f>IFERROR(1/J138*(Y138/H138),"0")</f>
        <v>0.15384615384615385</v>
      </c>
    </row>
    <row r="139" spans="1:68" x14ac:dyDescent="0.2">
      <c r="A139" s="553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5"/>
      <c r="P139" s="569" t="s">
        <v>70</v>
      </c>
      <c r="Q139" s="570"/>
      <c r="R139" s="570"/>
      <c r="S139" s="570"/>
      <c r="T139" s="570"/>
      <c r="U139" s="570"/>
      <c r="V139" s="571"/>
      <c r="W139" s="37" t="s">
        <v>71</v>
      </c>
      <c r="X139" s="545">
        <f>IFERROR(X137/H137,"0")+IFERROR(X138/H138,"0")</f>
        <v>27.651515151515149</v>
      </c>
      <c r="Y139" s="545">
        <f>IFERROR(Y137/H137,"0")+IFERROR(Y138/H138,"0")</f>
        <v>28</v>
      </c>
      <c r="Z139" s="545">
        <f>IFERROR(IF(Z137="",0,Z137),"0")+IFERROR(IF(Z138="",0,Z138),"0")</f>
        <v>0.18228</v>
      </c>
      <c r="AA139" s="546"/>
      <c r="AB139" s="546"/>
      <c r="AC139" s="546"/>
    </row>
    <row r="140" spans="1:68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5"/>
      <c r="P140" s="569" t="s">
        <v>70</v>
      </c>
      <c r="Q140" s="570"/>
      <c r="R140" s="570"/>
      <c r="S140" s="570"/>
      <c r="T140" s="570"/>
      <c r="U140" s="570"/>
      <c r="V140" s="571"/>
      <c r="W140" s="37" t="s">
        <v>68</v>
      </c>
      <c r="X140" s="545">
        <f>IFERROR(SUM(X137:X138),"0")</f>
        <v>73</v>
      </c>
      <c r="Y140" s="545">
        <f>IFERROR(SUM(Y137:Y138),"0")</f>
        <v>73.92</v>
      </c>
      <c r="Z140" s="37"/>
      <c r="AA140" s="546"/>
      <c r="AB140" s="546"/>
      <c r="AC140" s="546"/>
    </row>
    <row r="141" spans="1:68" ht="16.5" hidden="1" customHeight="1" x14ac:dyDescent="0.25">
      <c r="A141" s="593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38"/>
      <c r="AB141" s="538"/>
      <c r="AC141" s="538"/>
    </row>
    <row r="142" spans="1:68" ht="14.25" hidden="1" customHeight="1" x14ac:dyDescent="0.25">
      <c r="A142" s="559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7">
        <v>4607091384604</v>
      </c>
      <c r="E143" s="558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29</v>
      </c>
      <c r="Y143" s="544">
        <f>IFERROR(IF(X143="",0,CEILING((X143/$H143),1)*$H143),"")</f>
        <v>32</v>
      </c>
      <c r="Z143" s="36">
        <f>IFERROR(IF(Y143=0,"",ROUNDUP(Y143/H143,0)*0.00902),"")</f>
        <v>7.2160000000000002E-2</v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30.522500000000001</v>
      </c>
      <c r="BN143" s="64">
        <f>IFERROR(Y143*I143/H143,"0")</f>
        <v>33.68</v>
      </c>
      <c r="BO143" s="64">
        <f>IFERROR(1/J143*(X143/H143),"0")</f>
        <v>5.4924242424242424E-2</v>
      </c>
      <c r="BP143" s="64">
        <f>IFERROR(1/J143*(Y143/H143),"0")</f>
        <v>6.0606060606060608E-2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7">
        <v>4680115886810</v>
      </c>
      <c r="E144" s="558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0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3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45">
        <f>IFERROR(X143/H143,"0")+IFERROR(X144/H144,"0")</f>
        <v>7.25</v>
      </c>
      <c r="Y145" s="545">
        <f>IFERROR(Y143/H143,"0")+IFERROR(Y144/H144,"0")</f>
        <v>8</v>
      </c>
      <c r="Z145" s="545">
        <f>IFERROR(IF(Z143="",0,Z143),"0")+IFERROR(IF(Z144="",0,Z144),"0")</f>
        <v>7.2160000000000002E-2</v>
      </c>
      <c r="AA145" s="546"/>
      <c r="AB145" s="546"/>
      <c r="AC145" s="546"/>
    </row>
    <row r="146" spans="1:68" x14ac:dyDescent="0.2">
      <c r="A146" s="554"/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5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45">
        <f>IFERROR(SUM(X143:X144),"0")</f>
        <v>29</v>
      </c>
      <c r="Y146" s="545">
        <f>IFERROR(SUM(Y143:Y144),"0")</f>
        <v>32</v>
      </c>
      <c r="Z146" s="37"/>
      <c r="AA146" s="546"/>
      <c r="AB146" s="546"/>
      <c r="AC146" s="546"/>
    </row>
    <row r="147" spans="1:68" ht="14.25" hidden="1" customHeight="1" x14ac:dyDescent="0.25">
      <c r="A147" s="559" t="s">
        <v>63</v>
      </c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54"/>
      <c r="P147" s="554"/>
      <c r="Q147" s="554"/>
      <c r="R147" s="554"/>
      <c r="S147" s="554"/>
      <c r="T147" s="554"/>
      <c r="U147" s="554"/>
      <c r="V147" s="554"/>
      <c r="W147" s="554"/>
      <c r="X147" s="554"/>
      <c r="Y147" s="554"/>
      <c r="Z147" s="554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7">
        <v>4607091387667</v>
      </c>
      <c r="E148" s="55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81</v>
      </c>
      <c r="Y148" s="544">
        <f>IFERROR(IF(X148="",0,CEILING((X148/$H148),1)*$H148),"")</f>
        <v>81</v>
      </c>
      <c r="Z148" s="36">
        <f>IFERROR(IF(Y148=0,"",ROUNDUP(Y148/H148,0)*0.01898),"")</f>
        <v>0.17082</v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86.265000000000015</v>
      </c>
      <c r="BN148" s="64">
        <f>IFERROR(Y148*I148/H148,"0")</f>
        <v>86.265000000000015</v>
      </c>
      <c r="BO148" s="64">
        <f>IFERROR(1/J148*(X148/H148),"0")</f>
        <v>0.140625</v>
      </c>
      <c r="BP148" s="64">
        <f>IFERROR(1/J148*(Y148/H148),"0")</f>
        <v>0.140625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7">
        <v>4607091387636</v>
      </c>
      <c r="E149" s="558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7">
        <v>4607091382426</v>
      </c>
      <c r="E150" s="558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3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45">
        <f>IFERROR(X148/H148,"0")+IFERROR(X149/H149,"0")+IFERROR(X150/H150,"0")</f>
        <v>9</v>
      </c>
      <c r="Y151" s="545">
        <f>IFERROR(Y148/H148,"0")+IFERROR(Y149/H149,"0")+IFERROR(Y150/H150,"0")</f>
        <v>9</v>
      </c>
      <c r="Z151" s="545">
        <f>IFERROR(IF(Z148="",0,Z148),"0")+IFERROR(IF(Z149="",0,Z149),"0")+IFERROR(IF(Z150="",0,Z150),"0")</f>
        <v>0.17082</v>
      </c>
      <c r="AA151" s="546"/>
      <c r="AB151" s="546"/>
      <c r="AC151" s="546"/>
    </row>
    <row r="152" spans="1:68" x14ac:dyDescent="0.2">
      <c r="A152" s="554"/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5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45">
        <f>IFERROR(SUM(X148:X150),"0")</f>
        <v>81</v>
      </c>
      <c r="Y152" s="545">
        <f>IFERROR(SUM(Y148:Y150),"0")</f>
        <v>81</v>
      </c>
      <c r="Z152" s="37"/>
      <c r="AA152" s="546"/>
      <c r="AB152" s="546"/>
      <c r="AC152" s="546"/>
    </row>
    <row r="153" spans="1:68" ht="27.75" hidden="1" customHeight="1" x14ac:dyDescent="0.2">
      <c r="A153" s="624" t="s">
        <v>253</v>
      </c>
      <c r="B153" s="625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5"/>
      <c r="O153" s="625"/>
      <c r="P153" s="625"/>
      <c r="Q153" s="625"/>
      <c r="R153" s="625"/>
      <c r="S153" s="625"/>
      <c r="T153" s="625"/>
      <c r="U153" s="625"/>
      <c r="V153" s="625"/>
      <c r="W153" s="625"/>
      <c r="X153" s="625"/>
      <c r="Y153" s="625"/>
      <c r="Z153" s="625"/>
      <c r="AA153" s="48"/>
      <c r="AB153" s="48"/>
      <c r="AC153" s="48"/>
    </row>
    <row r="154" spans="1:68" ht="16.5" hidden="1" customHeight="1" x14ac:dyDescent="0.25">
      <c r="A154" s="593" t="s">
        <v>254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38"/>
      <c r="AB154" s="538"/>
      <c r="AC154" s="538"/>
    </row>
    <row r="155" spans="1:68" ht="14.25" hidden="1" customHeight="1" x14ac:dyDescent="0.25">
      <c r="A155" s="559" t="s">
        <v>135</v>
      </c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4"/>
      <c r="P155" s="554"/>
      <c r="Q155" s="554"/>
      <c r="R155" s="554"/>
      <c r="S155" s="554"/>
      <c r="T155" s="554"/>
      <c r="U155" s="554"/>
      <c r="V155" s="554"/>
      <c r="W155" s="554"/>
      <c r="X155" s="554"/>
      <c r="Y155" s="554"/>
      <c r="Z155" s="554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7">
        <v>4680115886223</v>
      </c>
      <c r="E156" s="558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3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5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4"/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5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9" t="s">
        <v>63</v>
      </c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54"/>
      <c r="P159" s="554"/>
      <c r="Q159" s="554"/>
      <c r="R159" s="554"/>
      <c r="S159" s="554"/>
      <c r="T159" s="554"/>
      <c r="U159" s="554"/>
      <c r="V159" s="554"/>
      <c r="W159" s="554"/>
      <c r="X159" s="554"/>
      <c r="Y159" s="554"/>
      <c r="Z159" s="554"/>
      <c r="AA159" s="539"/>
      <c r="AB159" s="539"/>
      <c r="AC159" s="539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7">
        <v>4680115880993</v>
      </c>
      <c r="E160" s="558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7">
        <v>4680115881761</v>
      </c>
      <c r="E161" s="558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7">
        <v>4680115881563</v>
      </c>
      <c r="E162" s="558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102</v>
      </c>
      <c r="Y162" s="544">
        <f t="shared" si="11"/>
        <v>105</v>
      </c>
      <c r="Z162" s="36">
        <f>IFERROR(IF(Y162=0,"",ROUNDUP(Y162/H162,0)*0.00902),"")</f>
        <v>0.22550000000000001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107.1</v>
      </c>
      <c r="BN162" s="64">
        <f t="shared" si="13"/>
        <v>110.25</v>
      </c>
      <c r="BO162" s="64">
        <f t="shared" si="14"/>
        <v>0.18398268398268397</v>
      </c>
      <c r="BP162" s="64">
        <f t="shared" si="15"/>
        <v>0.18939393939393939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7">
        <v>4680115880986</v>
      </c>
      <c r="E163" s="558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8</v>
      </c>
      <c r="Y163" s="544">
        <f t="shared" si="11"/>
        <v>8.4</v>
      </c>
      <c r="Z163" s="36">
        <f>IFERROR(IF(Y163=0,"",ROUNDUP(Y163/H163,0)*0.00502),"")</f>
        <v>2.0080000000000001E-2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8.4952380952380953</v>
      </c>
      <c r="BN163" s="64">
        <f t="shared" si="13"/>
        <v>8.92</v>
      </c>
      <c r="BO163" s="64">
        <f t="shared" si="14"/>
        <v>1.6280016280016282E-2</v>
      </c>
      <c r="BP163" s="64">
        <f t="shared" si="15"/>
        <v>1.7094017094017096E-2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7">
        <v>4680115881785</v>
      </c>
      <c r="E164" s="558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35</v>
      </c>
      <c r="Y164" s="544">
        <f t="shared" si="11"/>
        <v>35.700000000000003</v>
      </c>
      <c r="Z164" s="36">
        <f>IFERROR(IF(Y164=0,"",ROUNDUP(Y164/H164,0)*0.00502),"")</f>
        <v>8.5339999999999999E-2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37.166666666666664</v>
      </c>
      <c r="BN164" s="64">
        <f t="shared" si="13"/>
        <v>37.910000000000004</v>
      </c>
      <c r="BO164" s="64">
        <f t="shared" si="14"/>
        <v>7.1225071225071226E-2</v>
      </c>
      <c r="BP164" s="64">
        <f t="shared" si="15"/>
        <v>7.2649572649572655E-2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7">
        <v>4680115886537</v>
      </c>
      <c r="E165" s="558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7">
        <v>4680115881679</v>
      </c>
      <c r="E166" s="558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85</v>
      </c>
      <c r="Y166" s="544">
        <f t="shared" si="11"/>
        <v>86.100000000000009</v>
      </c>
      <c r="Z166" s="36">
        <f>IFERROR(IF(Y166=0,"",ROUNDUP(Y166/H166,0)*0.00502),"")</f>
        <v>0.20582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89.047619047619051</v>
      </c>
      <c r="BN166" s="64">
        <f t="shared" si="13"/>
        <v>90.200000000000017</v>
      </c>
      <c r="BO166" s="64">
        <f t="shared" si="14"/>
        <v>0.17297517297517298</v>
      </c>
      <c r="BP166" s="64">
        <f t="shared" si="15"/>
        <v>0.17521367521367523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7">
        <v>4680115880191</v>
      </c>
      <c r="E167" s="558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7">
        <v>4680115883963</v>
      </c>
      <c r="E168" s="558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3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55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85.238095238095241</v>
      </c>
      <c r="Y169" s="545">
        <f>IFERROR(Y160/H160,"0")+IFERROR(Y161/H161,"0")+IFERROR(Y162/H162,"0")+IFERROR(Y163/H163,"0")+IFERROR(Y164/H164,"0")+IFERROR(Y165/H165,"0")+IFERROR(Y166/H166,"0")+IFERROR(Y167/H167,"0")+IFERROR(Y168/H168,"0")</f>
        <v>87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0.53673999999999999</v>
      </c>
      <c r="AA169" s="546"/>
      <c r="AB169" s="546"/>
      <c r="AC169" s="546"/>
    </row>
    <row r="170" spans="1:68" x14ac:dyDescent="0.2">
      <c r="A170" s="554"/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5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45">
        <f>IFERROR(SUM(X160:X168),"0")</f>
        <v>230</v>
      </c>
      <c r="Y170" s="545">
        <f>IFERROR(SUM(Y160:Y168),"0")</f>
        <v>235.20000000000005</v>
      </c>
      <c r="Z170" s="37"/>
      <c r="AA170" s="546"/>
      <c r="AB170" s="546"/>
      <c r="AC170" s="546"/>
    </row>
    <row r="171" spans="1:68" ht="14.25" hidden="1" customHeight="1" x14ac:dyDescent="0.25">
      <c r="A171" s="559" t="s">
        <v>95</v>
      </c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54"/>
      <c r="P171" s="554"/>
      <c r="Q171" s="554"/>
      <c r="R171" s="554"/>
      <c r="S171" s="554"/>
      <c r="T171" s="554"/>
      <c r="U171" s="554"/>
      <c r="V171" s="554"/>
      <c r="W171" s="554"/>
      <c r="X171" s="554"/>
      <c r="Y171" s="554"/>
      <c r="Z171" s="554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7">
        <v>4680115886780</v>
      </c>
      <c r="E172" s="55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8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7">
        <v>4680115886742</v>
      </c>
      <c r="E173" s="558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10</v>
      </c>
      <c r="Y173" s="544">
        <f>IFERROR(IF(X173="",0,CEILING((X173/$H173),1)*$H173),"")</f>
        <v>10.08</v>
      </c>
      <c r="Z173" s="36">
        <f>IFERROR(IF(Y173=0,"",ROUNDUP(Y173/H173,0)*0.0059),"")</f>
        <v>4.7199999999999999E-2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11.507936507936508</v>
      </c>
      <c r="BN173" s="64">
        <f>IFERROR(Y173*I173/H173,"0")</f>
        <v>11.6</v>
      </c>
      <c r="BO173" s="64">
        <f>IFERROR(1/J173*(X173/H173),"0")</f>
        <v>3.6743092298647854E-2</v>
      </c>
      <c r="BP173" s="64">
        <f>IFERROR(1/J173*(Y173/H173),"0")</f>
        <v>3.7037037037037035E-2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7">
        <v>4680115886766</v>
      </c>
      <c r="E174" s="558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3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55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45">
        <f>IFERROR(X172/H172,"0")+IFERROR(X173/H173,"0")+IFERROR(X174/H174,"0")</f>
        <v>7.9365079365079367</v>
      </c>
      <c r="Y175" s="545">
        <f>IFERROR(Y172/H172,"0")+IFERROR(Y173/H173,"0")+IFERROR(Y174/H174,"0")</f>
        <v>8</v>
      </c>
      <c r="Z175" s="545">
        <f>IFERROR(IF(Z172="",0,Z172),"0")+IFERROR(IF(Z173="",0,Z173),"0")+IFERROR(IF(Z174="",0,Z174),"0")</f>
        <v>4.7199999999999999E-2</v>
      </c>
      <c r="AA175" s="546"/>
      <c r="AB175" s="546"/>
      <c r="AC175" s="546"/>
    </row>
    <row r="176" spans="1:68" x14ac:dyDescent="0.2">
      <c r="A176" s="554"/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5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45">
        <f>IFERROR(SUM(X172:X174),"0")</f>
        <v>10</v>
      </c>
      <c r="Y176" s="545">
        <f>IFERROR(SUM(Y172:Y174),"0")</f>
        <v>10.08</v>
      </c>
      <c r="Z176" s="37"/>
      <c r="AA176" s="546"/>
      <c r="AB176" s="546"/>
      <c r="AC176" s="546"/>
    </row>
    <row r="177" spans="1:68" ht="14.25" hidden="1" customHeight="1" x14ac:dyDescent="0.25">
      <c r="A177" s="559" t="s">
        <v>291</v>
      </c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54"/>
      <c r="P177" s="554"/>
      <c r="Q177" s="554"/>
      <c r="R177" s="554"/>
      <c r="S177" s="554"/>
      <c r="T177" s="554"/>
      <c r="U177" s="554"/>
      <c r="V177" s="554"/>
      <c r="W177" s="554"/>
      <c r="X177" s="554"/>
      <c r="Y177" s="554"/>
      <c r="Z177" s="554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7">
        <v>4680115886797</v>
      </c>
      <c r="E178" s="558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7</v>
      </c>
      <c r="Y178" s="54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2.5720164609053495E-2</v>
      </c>
      <c r="BP178" s="64">
        <f>IFERROR(1/J178*(Y178/H178),"0")</f>
        <v>2.7777777777777776E-2</v>
      </c>
    </row>
    <row r="179" spans="1:68" x14ac:dyDescent="0.2">
      <c r="A179" s="553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45">
        <f>IFERROR(X178/H178,"0")</f>
        <v>5.5555555555555554</v>
      </c>
      <c r="Y179" s="545">
        <f>IFERROR(Y178/H178,"0")</f>
        <v>6</v>
      </c>
      <c r="Z179" s="545">
        <f>IFERROR(IF(Z178="",0,Z178),"0")</f>
        <v>3.5400000000000001E-2</v>
      </c>
      <c r="AA179" s="546"/>
      <c r="AB179" s="546"/>
      <c r="AC179" s="546"/>
    </row>
    <row r="180" spans="1:68" x14ac:dyDescent="0.2">
      <c r="A180" s="554"/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5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45">
        <f>IFERROR(SUM(X178:X178),"0")</f>
        <v>7</v>
      </c>
      <c r="Y180" s="545">
        <f>IFERROR(SUM(Y178:Y178),"0")</f>
        <v>7.5600000000000005</v>
      </c>
      <c r="Z180" s="37"/>
      <c r="AA180" s="546"/>
      <c r="AB180" s="546"/>
      <c r="AC180" s="546"/>
    </row>
    <row r="181" spans="1:68" ht="16.5" hidden="1" customHeight="1" x14ac:dyDescent="0.25">
      <c r="A181" s="593" t="s">
        <v>294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38"/>
      <c r="AB181" s="538"/>
      <c r="AC181" s="538"/>
    </row>
    <row r="182" spans="1:68" ht="14.25" hidden="1" customHeight="1" x14ac:dyDescent="0.25">
      <c r="A182" s="559" t="s">
        <v>103</v>
      </c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4"/>
      <c r="P182" s="554"/>
      <c r="Q182" s="554"/>
      <c r="R182" s="554"/>
      <c r="S182" s="554"/>
      <c r="T182" s="554"/>
      <c r="U182" s="554"/>
      <c r="V182" s="554"/>
      <c r="W182" s="554"/>
      <c r="X182" s="554"/>
      <c r="Y182" s="554"/>
      <c r="Z182" s="554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7">
        <v>4680115881402</v>
      </c>
      <c r="E183" s="558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7">
        <v>4680115881396</v>
      </c>
      <c r="E184" s="558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3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5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4"/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5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9" t="s">
        <v>135</v>
      </c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54"/>
      <c r="P187" s="554"/>
      <c r="Q187" s="554"/>
      <c r="R187" s="554"/>
      <c r="S187" s="554"/>
      <c r="T187" s="554"/>
      <c r="U187" s="554"/>
      <c r="V187" s="554"/>
      <c r="W187" s="554"/>
      <c r="X187" s="554"/>
      <c r="Y187" s="554"/>
      <c r="Z187" s="554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7">
        <v>4680115882935</v>
      </c>
      <c r="E188" s="558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7">
        <v>4680115880764</v>
      </c>
      <c r="E189" s="558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3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5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4"/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5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9" t="s">
        <v>63</v>
      </c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39"/>
      <c r="AB192" s="539"/>
      <c r="AC192" s="539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7">
        <v>4680115882683</v>
      </c>
      <c r="E193" s="55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308</v>
      </c>
      <c r="B194" s="54" t="s">
        <v>309</v>
      </c>
      <c r="C194" s="31">
        <v>4301031230</v>
      </c>
      <c r="D194" s="557">
        <v>4680115882690</v>
      </c>
      <c r="E194" s="55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7">
        <v>4680115882669</v>
      </c>
      <c r="E195" s="558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20</v>
      </c>
      <c r="Y195" s="544">
        <f t="shared" si="16"/>
        <v>21.6</v>
      </c>
      <c r="Z195" s="36">
        <f>IFERROR(IF(Y195=0,"",ROUNDUP(Y195/H195,0)*0.00902),"")</f>
        <v>3.6080000000000001E-2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20.777777777777779</v>
      </c>
      <c r="BN195" s="64">
        <f t="shared" si="18"/>
        <v>22.44</v>
      </c>
      <c r="BO195" s="64">
        <f t="shared" si="19"/>
        <v>2.8058361391694722E-2</v>
      </c>
      <c r="BP195" s="64">
        <f t="shared" si="20"/>
        <v>3.0303030303030304E-2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7">
        <v>4680115882676</v>
      </c>
      <c r="E196" s="55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7">
        <v>4680115884014</v>
      </c>
      <c r="E197" s="558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83</v>
      </c>
      <c r="Y197" s="544">
        <f t="shared" si="16"/>
        <v>84.600000000000009</v>
      </c>
      <c r="Z197" s="36">
        <f>IFERROR(IF(Y197=0,"",ROUNDUP(Y197/H197,0)*0.00502),"")</f>
        <v>0.23594000000000001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88.99444444444444</v>
      </c>
      <c r="BN197" s="64">
        <f t="shared" si="18"/>
        <v>90.710000000000008</v>
      </c>
      <c r="BO197" s="64">
        <f t="shared" si="19"/>
        <v>0.19705603038936373</v>
      </c>
      <c r="BP197" s="64">
        <f t="shared" si="20"/>
        <v>0.20085470085470092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7">
        <v>4680115884007</v>
      </c>
      <c r="E198" s="55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25</v>
      </c>
      <c r="Y198" s="544">
        <f t="shared" si="16"/>
        <v>25.2</v>
      </c>
      <c r="Z198" s="36">
        <f>IFERROR(IF(Y198=0,"",ROUNDUP(Y198/H198,0)*0.00502),"")</f>
        <v>7.0280000000000009E-2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26.388888888888889</v>
      </c>
      <c r="BN198" s="64">
        <f t="shared" si="18"/>
        <v>26.599999999999998</v>
      </c>
      <c r="BO198" s="64">
        <f t="shared" si="19"/>
        <v>5.9354226020892693E-2</v>
      </c>
      <c r="BP198" s="64">
        <f t="shared" si="20"/>
        <v>5.9829059829059839E-2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7">
        <v>4680115884038</v>
      </c>
      <c r="E199" s="558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7">
        <v>4680115884021</v>
      </c>
      <c r="E200" s="558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3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55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63.703703703703695</v>
      </c>
      <c r="Y201" s="545">
        <f>IFERROR(Y193/H193,"0")+IFERROR(Y194/H194,"0")+IFERROR(Y195/H195,"0")+IFERROR(Y196/H196,"0")+IFERROR(Y197/H197,"0")+IFERROR(Y198/H198,"0")+IFERROR(Y199/H199,"0")+IFERROR(Y200/H200,"0")</f>
        <v>65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0.34230000000000005</v>
      </c>
      <c r="AA201" s="546"/>
      <c r="AB201" s="546"/>
      <c r="AC201" s="546"/>
    </row>
    <row r="202" spans="1:68" x14ac:dyDescent="0.2">
      <c r="A202" s="554"/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5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45">
        <f>IFERROR(SUM(X193:X200),"0")</f>
        <v>128</v>
      </c>
      <c r="Y202" s="545">
        <f>IFERROR(SUM(Y193:Y200),"0")</f>
        <v>131.4</v>
      </c>
      <c r="Z202" s="37"/>
      <c r="AA202" s="546"/>
      <c r="AB202" s="546"/>
      <c r="AC202" s="546"/>
    </row>
    <row r="203" spans="1:68" ht="14.25" hidden="1" customHeight="1" x14ac:dyDescent="0.25">
      <c r="A203" s="559" t="s">
        <v>72</v>
      </c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54"/>
      <c r="P203" s="554"/>
      <c r="Q203" s="554"/>
      <c r="R203" s="554"/>
      <c r="S203" s="554"/>
      <c r="T203" s="554"/>
      <c r="U203" s="554"/>
      <c r="V203" s="554"/>
      <c r="W203" s="554"/>
      <c r="X203" s="554"/>
      <c r="Y203" s="554"/>
      <c r="Z203" s="554"/>
      <c r="AA203" s="539"/>
      <c r="AB203" s="539"/>
      <c r="AC203" s="539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7">
        <v>4680115881594</v>
      </c>
      <c r="E204" s="558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7">
        <v>4680115881617</v>
      </c>
      <c r="E205" s="558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7">
        <v>4680115880573</v>
      </c>
      <c r="E206" s="558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7">
        <v>4680115882195</v>
      </c>
      <c r="E207" s="558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104</v>
      </c>
      <c r="Y207" s="544">
        <f t="shared" si="21"/>
        <v>105.6</v>
      </c>
      <c r="Z207" s="36">
        <f t="shared" ref="Z207:Z212" si="26">IFERROR(IF(Y207=0,"",ROUNDUP(Y207/H207,0)*0.00651),"")</f>
        <v>0.28644000000000003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115.7</v>
      </c>
      <c r="BN207" s="64">
        <f t="shared" si="23"/>
        <v>117.48</v>
      </c>
      <c r="BO207" s="64">
        <f t="shared" si="24"/>
        <v>0.23809523809523814</v>
      </c>
      <c r="BP207" s="64">
        <f t="shared" si="25"/>
        <v>0.24175824175824179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7">
        <v>4680115882607</v>
      </c>
      <c r="E208" s="558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7">
        <v>4680115880092</v>
      </c>
      <c r="E209" s="55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202</v>
      </c>
      <c r="Y209" s="544">
        <f t="shared" si="21"/>
        <v>204</v>
      </c>
      <c r="Z209" s="36">
        <f t="shared" si="26"/>
        <v>0.55335000000000001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223.21000000000004</v>
      </c>
      <c r="BN209" s="64">
        <f t="shared" si="23"/>
        <v>225.42000000000002</v>
      </c>
      <c r="BO209" s="64">
        <f t="shared" si="24"/>
        <v>0.46245421245421253</v>
      </c>
      <c r="BP209" s="64">
        <f t="shared" si="25"/>
        <v>0.46703296703296709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7">
        <v>4680115880221</v>
      </c>
      <c r="E210" s="558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135</v>
      </c>
      <c r="Y210" s="544">
        <f t="shared" si="21"/>
        <v>136.79999999999998</v>
      </c>
      <c r="Z210" s="36">
        <f t="shared" si="26"/>
        <v>0.37107000000000001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149.17500000000001</v>
      </c>
      <c r="BN210" s="64">
        <f t="shared" si="23"/>
        <v>151.16399999999999</v>
      </c>
      <c r="BO210" s="64">
        <f t="shared" si="24"/>
        <v>0.30906593406593408</v>
      </c>
      <c r="BP210" s="64">
        <f t="shared" si="25"/>
        <v>0.31318681318681318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7">
        <v>4680115880504</v>
      </c>
      <c r="E211" s="558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7">
        <v>4680115882164</v>
      </c>
      <c r="E212" s="558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98</v>
      </c>
      <c r="Y212" s="544">
        <f t="shared" si="21"/>
        <v>98.399999999999991</v>
      </c>
      <c r="Z212" s="36">
        <f t="shared" si="26"/>
        <v>0.26690999999999998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108.535</v>
      </c>
      <c r="BN212" s="64">
        <f t="shared" si="23"/>
        <v>108.97799999999999</v>
      </c>
      <c r="BO212" s="64">
        <f t="shared" si="24"/>
        <v>0.22435897435897439</v>
      </c>
      <c r="BP212" s="64">
        <f t="shared" si="25"/>
        <v>0.22527472527472528</v>
      </c>
    </row>
    <row r="213" spans="1:68" x14ac:dyDescent="0.2">
      <c r="A213" s="553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55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224.58333333333334</v>
      </c>
      <c r="Y213" s="545">
        <f>IFERROR(Y204/H204,"0")+IFERROR(Y205/H205,"0")+IFERROR(Y206/H206,"0")+IFERROR(Y207/H207,"0")+IFERROR(Y208/H208,"0")+IFERROR(Y209/H209,"0")+IFERROR(Y210/H210,"0")+IFERROR(Y211/H211,"0")+IFERROR(Y212/H212,"0")</f>
        <v>227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1.47777</v>
      </c>
      <c r="AA213" s="546"/>
      <c r="AB213" s="546"/>
      <c r="AC213" s="546"/>
    </row>
    <row r="214" spans="1:68" x14ac:dyDescent="0.2">
      <c r="A214" s="554"/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5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45">
        <f>IFERROR(SUM(X204:X212),"0")</f>
        <v>539</v>
      </c>
      <c r="Y214" s="545">
        <f>IFERROR(SUM(Y204:Y212),"0")</f>
        <v>544.79999999999995</v>
      </c>
      <c r="Z214" s="37"/>
      <c r="AA214" s="546"/>
      <c r="AB214" s="546"/>
      <c r="AC214" s="546"/>
    </row>
    <row r="215" spans="1:68" ht="14.25" hidden="1" customHeight="1" x14ac:dyDescent="0.25">
      <c r="A215" s="559" t="s">
        <v>165</v>
      </c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54"/>
      <c r="P215" s="554"/>
      <c r="Q215" s="554"/>
      <c r="R215" s="554"/>
      <c r="S215" s="554"/>
      <c r="T215" s="554"/>
      <c r="U215" s="554"/>
      <c r="V215" s="554"/>
      <c r="W215" s="554"/>
      <c r="X215" s="554"/>
      <c r="Y215" s="554"/>
      <c r="Z215" s="554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7">
        <v>4680115880818</v>
      </c>
      <c r="E216" s="558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7">
        <v>4680115880801</v>
      </c>
      <c r="E217" s="558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44</v>
      </c>
      <c r="Y217" s="544">
        <f>IFERROR(IF(X217="",0,CEILING((X217/$H217),1)*$H217),"")</f>
        <v>45.6</v>
      </c>
      <c r="Z217" s="36">
        <f>IFERROR(IF(Y217=0,"",ROUNDUP(Y217/H217,0)*0.00651),"")</f>
        <v>0.12369000000000001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48.620000000000005</v>
      </c>
      <c r="BN217" s="64">
        <f>IFERROR(Y217*I217/H217,"0")</f>
        <v>50.388000000000005</v>
      </c>
      <c r="BO217" s="64">
        <f>IFERROR(1/J217*(X217/H217),"0")</f>
        <v>0.10073260073260075</v>
      </c>
      <c r="BP217" s="64">
        <f>IFERROR(1/J217*(Y217/H217),"0")</f>
        <v>0.1043956043956044</v>
      </c>
    </row>
    <row r="218" spans="1:68" x14ac:dyDescent="0.2">
      <c r="A218" s="553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5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45">
        <f>IFERROR(X216/H216,"0")+IFERROR(X217/H217,"0")</f>
        <v>18.333333333333336</v>
      </c>
      <c r="Y218" s="545">
        <f>IFERROR(Y216/H216,"0")+IFERROR(Y217/H217,"0")</f>
        <v>19</v>
      </c>
      <c r="Z218" s="545">
        <f>IFERROR(IF(Z216="",0,Z216),"0")+IFERROR(IF(Z217="",0,Z217),"0")</f>
        <v>0.12369000000000001</v>
      </c>
      <c r="AA218" s="546"/>
      <c r="AB218" s="546"/>
      <c r="AC218" s="546"/>
    </row>
    <row r="219" spans="1:68" x14ac:dyDescent="0.2">
      <c r="A219" s="554"/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5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45">
        <f>IFERROR(SUM(X216:X217),"0")</f>
        <v>44</v>
      </c>
      <c r="Y219" s="545">
        <f>IFERROR(SUM(Y216:Y217),"0")</f>
        <v>45.6</v>
      </c>
      <c r="Z219" s="37"/>
      <c r="AA219" s="546"/>
      <c r="AB219" s="546"/>
      <c r="AC219" s="546"/>
    </row>
    <row r="220" spans="1:68" ht="16.5" hidden="1" customHeight="1" x14ac:dyDescent="0.25">
      <c r="A220" s="593" t="s">
        <v>354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38"/>
      <c r="AB220" s="538"/>
      <c r="AC220" s="538"/>
    </row>
    <row r="221" spans="1:68" ht="14.25" hidden="1" customHeight="1" x14ac:dyDescent="0.25">
      <c r="A221" s="559" t="s">
        <v>103</v>
      </c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4"/>
      <c r="P221" s="554"/>
      <c r="Q221" s="554"/>
      <c r="R221" s="554"/>
      <c r="S221" s="554"/>
      <c r="T221" s="554"/>
      <c r="U221" s="554"/>
      <c r="V221" s="554"/>
      <c r="W221" s="554"/>
      <c r="X221" s="554"/>
      <c r="Y221" s="554"/>
      <c r="Z221" s="554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7">
        <v>4680115884137</v>
      </c>
      <c r="E222" s="55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7">
        <v>4680115884236</v>
      </c>
      <c r="E223" s="55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7">
        <v>4680115884175</v>
      </c>
      <c r="E224" s="558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7">
        <v>4680115884144</v>
      </c>
      <c r="E225" s="55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7">
        <v>4680115884144</v>
      </c>
      <c r="E226" s="55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72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7">
        <v>4680115886551</v>
      </c>
      <c r="E227" s="55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7">
        <v>4680115884182</v>
      </c>
      <c r="E228" s="558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7">
        <v>4680115884205</v>
      </c>
      <c r="E229" s="55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7">
        <v>4680115884205</v>
      </c>
      <c r="E230" s="55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582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3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55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5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9" t="s">
        <v>135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7">
        <v>4680115885981</v>
      </c>
      <c r="E234" s="558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9" t="s">
        <v>381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7">
        <v>4680115886803</v>
      </c>
      <c r="E238" s="558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9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4</v>
      </c>
      <c r="Y238" s="544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4.3888888888888893</v>
      </c>
      <c r="BN238" s="64">
        <f>IFERROR(Y238*I238/H238,"0")</f>
        <v>5.9250000000000007</v>
      </c>
      <c r="BO238" s="64">
        <f>IFERROR(1/J238*(X238/H238),"0")</f>
        <v>1.0288065843621399E-2</v>
      </c>
      <c r="BP238" s="64">
        <f>IFERROR(1/J238*(Y238/H238),"0")</f>
        <v>1.3888888888888888E-2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45">
        <f>IFERROR(X238/H238,"0")</f>
        <v>2.2222222222222223</v>
      </c>
      <c r="Y239" s="545">
        <f>IFERROR(Y238/H238,"0")</f>
        <v>3</v>
      </c>
      <c r="Z239" s="545">
        <f>IFERROR(IF(Z238="",0,Z238),"0")</f>
        <v>1.77E-2</v>
      </c>
      <c r="AA239" s="546"/>
      <c r="AB239" s="546"/>
      <c r="AC239" s="546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45">
        <f>IFERROR(SUM(X238:X238),"0")</f>
        <v>4</v>
      </c>
      <c r="Y240" s="545">
        <f>IFERROR(SUM(Y238:Y238),"0")</f>
        <v>5.4</v>
      </c>
      <c r="Z240" s="37"/>
      <c r="AA240" s="546"/>
      <c r="AB240" s="546"/>
      <c r="AC240" s="546"/>
    </row>
    <row r="241" spans="1:68" ht="14.25" hidden="1" customHeight="1" x14ac:dyDescent="0.25">
      <c r="A241" s="559" t="s">
        <v>386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7">
        <v>4680115886704</v>
      </c>
      <c r="E242" s="558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1</v>
      </c>
      <c r="Y242" s="544">
        <f>IFERROR(IF(X242="",0,CEILING((X242/$H242),1)*$H242),"")</f>
        <v>1.98</v>
      </c>
      <c r="Z242" s="36">
        <f>IFERROR(IF(Y242=0,"",ROUNDUP(Y242/H242,0)*0.0059),"")</f>
        <v>1.18E-2</v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1.1919191919191918</v>
      </c>
      <c r="BN242" s="64">
        <f>IFERROR(Y242*I242/H242,"0")</f>
        <v>2.36</v>
      </c>
      <c r="BO242" s="64">
        <f>IFERROR(1/J242*(X242/H242),"0")</f>
        <v>4.6763935652824546E-3</v>
      </c>
      <c r="BP242" s="64">
        <f>IFERROR(1/J242*(Y242/H242),"0")</f>
        <v>9.2592592592592587E-3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7">
        <v>4680115886681</v>
      </c>
      <c r="E243" s="558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06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7">
        <v>4680115886735</v>
      </c>
      <c r="E244" s="558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9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7">
        <v>4680115886711</v>
      </c>
      <c r="E245" s="55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8</v>
      </c>
      <c r="Y245" s="544">
        <f>IFERROR(IF(X245="",0,CEILING((X245/$H245),1)*$H245),"")</f>
        <v>8.91</v>
      </c>
      <c r="Z245" s="36">
        <f>IFERROR(IF(Y245=0,"",ROUNDUP(Y245/H245,0)*0.0059),"")</f>
        <v>5.3100000000000001E-2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9.5353535353535346</v>
      </c>
      <c r="BN245" s="64">
        <f>IFERROR(Y245*I245/H245,"0")</f>
        <v>10.62</v>
      </c>
      <c r="BO245" s="64">
        <f>IFERROR(1/J245*(X245/H245),"0")</f>
        <v>3.7411148522259637E-2</v>
      </c>
      <c r="BP245" s="64">
        <f>IFERROR(1/J245*(Y245/H245),"0")</f>
        <v>4.1666666666666664E-2</v>
      </c>
    </row>
    <row r="246" spans="1:68" x14ac:dyDescent="0.2">
      <c r="A246" s="553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55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45">
        <f>IFERROR(X242/H242,"0")+IFERROR(X243/H243,"0")+IFERROR(X244/H244,"0")+IFERROR(X245/H245,"0")</f>
        <v>9.0909090909090917</v>
      </c>
      <c r="Y246" s="545">
        <f>IFERROR(Y242/H242,"0")+IFERROR(Y243/H243,"0")+IFERROR(Y244/H244,"0")+IFERROR(Y245/H245,"0")</f>
        <v>11</v>
      </c>
      <c r="Z246" s="545">
        <f>IFERROR(IF(Z242="",0,Z242),"0")+IFERROR(IF(Z243="",0,Z243),"0")+IFERROR(IF(Z244="",0,Z244),"0")+IFERROR(IF(Z245="",0,Z245),"0")</f>
        <v>6.4899999999999999E-2</v>
      </c>
      <c r="AA246" s="546"/>
      <c r="AB246" s="546"/>
      <c r="AC246" s="546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55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45">
        <f>IFERROR(SUM(X242:X245),"0")</f>
        <v>9</v>
      </c>
      <c r="Y247" s="545">
        <f>IFERROR(SUM(Y242:Y245),"0")</f>
        <v>10.89</v>
      </c>
      <c r="Z247" s="37"/>
      <c r="AA247" s="546"/>
      <c r="AB247" s="546"/>
      <c r="AC247" s="546"/>
    </row>
    <row r="248" spans="1:68" ht="16.5" hidden="1" customHeight="1" x14ac:dyDescent="0.25">
      <c r="A248" s="593" t="s">
        <v>397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38"/>
      <c r="AB248" s="538"/>
      <c r="AC248" s="538"/>
    </row>
    <row r="249" spans="1:68" ht="14.25" hidden="1" customHeight="1" x14ac:dyDescent="0.25">
      <c r="A249" s="559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7">
        <v>4680115885837</v>
      </c>
      <c r="E250" s="55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70</v>
      </c>
      <c r="Y250" s="544">
        <f>IFERROR(IF(X250="",0,CEILING((X250/$H250),1)*$H250),"")</f>
        <v>75.600000000000009</v>
      </c>
      <c r="Z250" s="36">
        <f>IFERROR(IF(Y250=0,"",ROUNDUP(Y250/H250,0)*0.01898),"")</f>
        <v>0.13286000000000001</v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72.819444444444429</v>
      </c>
      <c r="BN250" s="64">
        <f>IFERROR(Y250*I250/H250,"0")</f>
        <v>78.64500000000001</v>
      </c>
      <c r="BO250" s="64">
        <f>IFERROR(1/J250*(X250/H250),"0")</f>
        <v>0.10127314814814814</v>
      </c>
      <c r="BP250" s="64">
        <f>IFERROR(1/J250*(Y250/H250),"0")</f>
        <v>0.109375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7">
        <v>4680115885851</v>
      </c>
      <c r="E251" s="55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7">
        <v>4680115885806</v>
      </c>
      <c r="E252" s="55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7">
        <v>4680115885844</v>
      </c>
      <c r="E253" s="55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7">
        <v>4680115885820</v>
      </c>
      <c r="E254" s="55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3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55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45">
        <f>IFERROR(X250/H250,"0")+IFERROR(X251/H251,"0")+IFERROR(X252/H252,"0")+IFERROR(X253/H253,"0")+IFERROR(X254/H254,"0")</f>
        <v>6.481481481481481</v>
      </c>
      <c r="Y255" s="545">
        <f>IFERROR(Y250/H250,"0")+IFERROR(Y251/H251,"0")+IFERROR(Y252/H252,"0")+IFERROR(Y253/H253,"0")+IFERROR(Y254/H254,"0")</f>
        <v>7</v>
      </c>
      <c r="Z255" s="545">
        <f>IFERROR(IF(Z250="",0,Z250),"0")+IFERROR(IF(Z251="",0,Z251),"0")+IFERROR(IF(Z252="",0,Z252),"0")+IFERROR(IF(Z253="",0,Z253),"0")+IFERROR(IF(Z254="",0,Z254),"0")</f>
        <v>0.13286000000000001</v>
      </c>
      <c r="AA255" s="546"/>
      <c r="AB255" s="546"/>
      <c r="AC255" s="546"/>
    </row>
    <row r="256" spans="1:68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55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45">
        <f>IFERROR(SUM(X250:X254),"0")</f>
        <v>70</v>
      </c>
      <c r="Y256" s="545">
        <f>IFERROR(SUM(Y250:Y254),"0")</f>
        <v>75.600000000000009</v>
      </c>
      <c r="Z256" s="37"/>
      <c r="AA256" s="546"/>
      <c r="AB256" s="546"/>
      <c r="AC256" s="546"/>
    </row>
    <row r="257" spans="1:68" ht="16.5" hidden="1" customHeight="1" x14ac:dyDescent="0.25">
      <c r="A257" s="593" t="s">
        <v>413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38"/>
      <c r="AB257" s="538"/>
      <c r="AC257" s="538"/>
    </row>
    <row r="258" spans="1:68" ht="14.25" hidden="1" customHeight="1" x14ac:dyDescent="0.25">
      <c r="A258" s="559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7">
        <v>4607091383423</v>
      </c>
      <c r="E259" s="55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7">
        <v>4680115886957</v>
      </c>
      <c r="E260" s="55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562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7">
        <v>4680115885660</v>
      </c>
      <c r="E261" s="55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7">
        <v>4680115886773</v>
      </c>
      <c r="E262" s="55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04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3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5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55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93" t="s">
        <v>427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38"/>
      <c r="AB265" s="538"/>
      <c r="AC265" s="538"/>
    </row>
    <row r="266" spans="1:68" ht="14.25" hidden="1" customHeight="1" x14ac:dyDescent="0.25">
      <c r="A266" s="559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7">
        <v>4680115886186</v>
      </c>
      <c r="E267" s="55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7">
        <v>4680115881228</v>
      </c>
      <c r="E268" s="55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5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7">
        <v>4680115881211</v>
      </c>
      <c r="E269" s="55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3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5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5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93" t="s">
        <v>437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38"/>
      <c r="AB272" s="538"/>
      <c r="AC272" s="538"/>
    </row>
    <row r="273" spans="1:68" ht="14.25" hidden="1" customHeight="1" x14ac:dyDescent="0.25">
      <c r="A273" s="559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7">
        <v>4680115880344</v>
      </c>
      <c r="E274" s="55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9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7">
        <v>4680115884618</v>
      </c>
      <c r="E278" s="558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3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55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55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93" t="s">
        <v>444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38"/>
      <c r="AB281" s="538"/>
      <c r="AC281" s="538"/>
    </row>
    <row r="282" spans="1:68" ht="14.25" hidden="1" customHeight="1" x14ac:dyDescent="0.25">
      <c r="A282" s="559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7">
        <v>4680115883703</v>
      </c>
      <c r="E283" s="558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3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55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93" t="s">
        <v>449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38"/>
      <c r="AB286" s="538"/>
      <c r="AC286" s="538"/>
    </row>
    <row r="287" spans="1:68" ht="14.25" hidden="1" customHeight="1" x14ac:dyDescent="0.25">
      <c r="A287" s="559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7">
        <v>4607091386004</v>
      </c>
      <c r="E288" s="55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hidden="1" customHeight="1" x14ac:dyDescent="0.25">
      <c r="A289" s="54" t="s">
        <v>453</v>
      </c>
      <c r="B289" s="54" t="s">
        <v>454</v>
      </c>
      <c r="C289" s="31">
        <v>4301012024</v>
      </c>
      <c r="D289" s="557">
        <v>4680115885615</v>
      </c>
      <c r="E289" s="55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7">
        <v>4680115885646</v>
      </c>
      <c r="E290" s="55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175</v>
      </c>
      <c r="Y290" s="544">
        <f t="shared" si="33"/>
        <v>183.60000000000002</v>
      </c>
      <c r="Z290" s="36">
        <f>IFERROR(IF(Y290=0,"",ROUNDUP(Y290/H290,0)*0.01898),"")</f>
        <v>0.32266</v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182.04861111111109</v>
      </c>
      <c r="BN290" s="64">
        <f t="shared" si="35"/>
        <v>190.995</v>
      </c>
      <c r="BO290" s="64">
        <f t="shared" si="36"/>
        <v>0.25318287037037035</v>
      </c>
      <c r="BP290" s="64">
        <f t="shared" si="37"/>
        <v>0.265625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4301012016</v>
      </c>
      <c r="D291" s="557">
        <v>4680115885554</v>
      </c>
      <c r="E291" s="55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7">
        <v>4680115885622</v>
      </c>
      <c r="E292" s="55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18</v>
      </c>
      <c r="Y292" s="544">
        <f t="shared" si="33"/>
        <v>20</v>
      </c>
      <c r="Z292" s="36">
        <f>IFERROR(IF(Y292=0,"",ROUNDUP(Y292/H292,0)*0.00902),"")</f>
        <v>4.5100000000000001E-2</v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18.945</v>
      </c>
      <c r="BN292" s="64">
        <f t="shared" si="35"/>
        <v>21.05</v>
      </c>
      <c r="BO292" s="64">
        <f t="shared" si="36"/>
        <v>3.4090909090909088E-2</v>
      </c>
      <c r="BP292" s="64">
        <f t="shared" si="37"/>
        <v>3.787878787878788E-2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7">
        <v>4680115885608</v>
      </c>
      <c r="E293" s="55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69</v>
      </c>
      <c r="Y293" s="544">
        <f t="shared" si="33"/>
        <v>72</v>
      </c>
      <c r="Z293" s="36">
        <f>IFERROR(IF(Y293=0,"",ROUNDUP(Y293/H293,0)*0.00902),"")</f>
        <v>0.16236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72.622500000000002</v>
      </c>
      <c r="BN293" s="64">
        <f t="shared" si="35"/>
        <v>75.78</v>
      </c>
      <c r="BO293" s="64">
        <f t="shared" si="36"/>
        <v>0.13068181818181818</v>
      </c>
      <c r="BP293" s="64">
        <f t="shared" si="37"/>
        <v>0.13636363636363635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9" t="s">
        <v>70</v>
      </c>
      <c r="Q294" s="570"/>
      <c r="R294" s="570"/>
      <c r="S294" s="570"/>
      <c r="T294" s="570"/>
      <c r="U294" s="570"/>
      <c r="V294" s="571"/>
      <c r="W294" s="37" t="s">
        <v>71</v>
      </c>
      <c r="X294" s="545">
        <f>IFERROR(X288/H288,"0")+IFERROR(X289/H289,"0")+IFERROR(X290/H290,"0")+IFERROR(X291/H291,"0")+IFERROR(X292/H292,"0")+IFERROR(X293/H293,"0")</f>
        <v>37.953703703703702</v>
      </c>
      <c r="Y294" s="545">
        <f>IFERROR(Y288/H288,"0")+IFERROR(Y289/H289,"0")+IFERROR(Y290/H290,"0")+IFERROR(Y291/H291,"0")+IFERROR(Y292/H292,"0")+IFERROR(Y293/H293,"0")</f>
        <v>40</v>
      </c>
      <c r="Z294" s="545">
        <f>IFERROR(IF(Z288="",0,Z288),"0")+IFERROR(IF(Z289="",0,Z289),"0")+IFERROR(IF(Z290="",0,Z290),"0")+IFERROR(IF(Z291="",0,Z291),"0")+IFERROR(IF(Z292="",0,Z292),"0")+IFERROR(IF(Z293="",0,Z293),"0")</f>
        <v>0.53011999999999992</v>
      </c>
      <c r="AA294" s="546"/>
      <c r="AB294" s="546"/>
      <c r="AC294" s="546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9" t="s">
        <v>70</v>
      </c>
      <c r="Q295" s="570"/>
      <c r="R295" s="570"/>
      <c r="S295" s="570"/>
      <c r="T295" s="570"/>
      <c r="U295" s="570"/>
      <c r="V295" s="571"/>
      <c r="W295" s="37" t="s">
        <v>68</v>
      </c>
      <c r="X295" s="545">
        <f>IFERROR(SUM(X288:X293),"0")</f>
        <v>262</v>
      </c>
      <c r="Y295" s="545">
        <f>IFERROR(SUM(Y288:Y293),"0")</f>
        <v>275.60000000000002</v>
      </c>
      <c r="Z295" s="37"/>
      <c r="AA295" s="546"/>
      <c r="AB295" s="546"/>
      <c r="AC295" s="546"/>
    </row>
    <row r="296" spans="1:68" ht="14.25" hidden="1" customHeight="1" x14ac:dyDescent="0.25">
      <c r="A296" s="559" t="s">
        <v>63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7">
        <v>4607091387193</v>
      </c>
      <c r="E297" s="55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152</v>
      </c>
      <c r="Y297" s="544">
        <f t="shared" ref="Y297:Y303" si="38">IFERROR(IF(X297="",0,CEILING((X297/$H297),1)*$H297),"")</f>
        <v>155.4</v>
      </c>
      <c r="Z297" s="36">
        <f>IFERROR(IF(Y297=0,"",ROUNDUP(Y297/H297,0)*0.00902),"")</f>
        <v>0.33374000000000004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161.77142857142854</v>
      </c>
      <c r="BN297" s="64">
        <f t="shared" ref="BN297:BN303" si="40">IFERROR(Y297*I297/H297,"0")</f>
        <v>165.39000000000001</v>
      </c>
      <c r="BO297" s="64">
        <f t="shared" ref="BO297:BO303" si="41">IFERROR(1/J297*(X297/H297),"0")</f>
        <v>0.27417027417027418</v>
      </c>
      <c r="BP297" s="64">
        <f t="shared" ref="BP297:BP303" si="42">IFERROR(1/J297*(Y297/H297),"0")</f>
        <v>0.28030303030303033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7">
        <v>4607091387230</v>
      </c>
      <c r="E298" s="55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449</v>
      </c>
      <c r="Y298" s="544">
        <f t="shared" si="38"/>
        <v>449.40000000000003</v>
      </c>
      <c r="Z298" s="36">
        <f>IFERROR(IF(Y298=0,"",ROUNDUP(Y298/H298,0)*0.00902),"")</f>
        <v>0.96514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477.8642857142857</v>
      </c>
      <c r="BN298" s="64">
        <f t="shared" si="40"/>
        <v>478.28999999999996</v>
      </c>
      <c r="BO298" s="64">
        <f t="shared" si="41"/>
        <v>0.80988455988455987</v>
      </c>
      <c r="BP298" s="64">
        <f t="shared" si="42"/>
        <v>0.81060606060606066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7">
        <v>4607091387292</v>
      </c>
      <c r="E299" s="55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4301031152</v>
      </c>
      <c r="D300" s="557">
        <v>4607091387285</v>
      </c>
      <c r="E300" s="55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7">
        <v>4607091389845</v>
      </c>
      <c r="E301" s="55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30</v>
      </c>
      <c r="Y301" s="544">
        <f t="shared" si="38"/>
        <v>31.5</v>
      </c>
      <c r="Z301" s="36">
        <f>IFERROR(IF(Y301=0,"",ROUNDUP(Y301/H301,0)*0.00502),"")</f>
        <v>7.5300000000000006E-2</v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31.428571428571427</v>
      </c>
      <c r="BN301" s="64">
        <f t="shared" si="40"/>
        <v>33.000000000000007</v>
      </c>
      <c r="BO301" s="64">
        <f t="shared" si="41"/>
        <v>6.1050061050061055E-2</v>
      </c>
      <c r="BP301" s="64">
        <f t="shared" si="42"/>
        <v>6.4102564102564111E-2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7">
        <v>4680115882881</v>
      </c>
      <c r="E302" s="55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7">
        <v>4607091383836</v>
      </c>
      <c r="E303" s="55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72</v>
      </c>
      <c r="Y303" s="544">
        <f t="shared" si="38"/>
        <v>72</v>
      </c>
      <c r="Z303" s="36">
        <f>IFERROR(IF(Y303=0,"",ROUNDUP(Y303/H303,0)*0.00651),"")</f>
        <v>0.26040000000000002</v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81.11999999999999</v>
      </c>
      <c r="BN303" s="64">
        <f t="shared" si="40"/>
        <v>81.11999999999999</v>
      </c>
      <c r="BO303" s="64">
        <f t="shared" si="41"/>
        <v>0.2197802197802198</v>
      </c>
      <c r="BP303" s="64">
        <f t="shared" si="42"/>
        <v>0.2197802197802198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9" t="s">
        <v>70</v>
      </c>
      <c r="Q304" s="570"/>
      <c r="R304" s="570"/>
      <c r="S304" s="570"/>
      <c r="T304" s="570"/>
      <c r="U304" s="570"/>
      <c r="V304" s="57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197.38095238095235</v>
      </c>
      <c r="Y304" s="545">
        <f>IFERROR(Y297/H297,"0")+IFERROR(Y298/H298,"0")+IFERROR(Y299/H299,"0")+IFERROR(Y300/H300,"0")+IFERROR(Y301/H301,"0")+IFERROR(Y302/H302,"0")+IFERROR(Y303/H303,"0")</f>
        <v>199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1.6345799999999999</v>
      </c>
      <c r="AA304" s="546"/>
      <c r="AB304" s="546"/>
      <c r="AC304" s="546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9" t="s">
        <v>70</v>
      </c>
      <c r="Q305" s="570"/>
      <c r="R305" s="570"/>
      <c r="S305" s="570"/>
      <c r="T305" s="570"/>
      <c r="U305" s="570"/>
      <c r="V305" s="571"/>
      <c r="W305" s="37" t="s">
        <v>68</v>
      </c>
      <c r="X305" s="545">
        <f>IFERROR(SUM(X297:X303),"0")</f>
        <v>703</v>
      </c>
      <c r="Y305" s="545">
        <f>IFERROR(SUM(Y297:Y303),"0")</f>
        <v>708.30000000000007</v>
      </c>
      <c r="Z305" s="37"/>
      <c r="AA305" s="546"/>
      <c r="AB305" s="546"/>
      <c r="AC305" s="546"/>
    </row>
    <row r="306" spans="1:68" ht="14.25" hidden="1" customHeight="1" x14ac:dyDescent="0.25">
      <c r="A306" s="559" t="s">
        <v>72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7">
        <v>4607091387766</v>
      </c>
      <c r="E307" s="55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1024</v>
      </c>
      <c r="Y307" s="544">
        <f>IFERROR(IF(X307="",0,CEILING((X307/$H307),1)*$H307),"")</f>
        <v>1029.5999999999999</v>
      </c>
      <c r="Z307" s="36">
        <f>IFERROR(IF(Y307=0,"",ROUNDUP(Y307/H307,0)*0.01898),"")</f>
        <v>2.50536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1091.3476923076923</v>
      </c>
      <c r="BN307" s="64">
        <f>IFERROR(Y307*I307/H307,"0")</f>
        <v>1097.316</v>
      </c>
      <c r="BO307" s="64">
        <f>IFERROR(1/J307*(X307/H307),"0")</f>
        <v>2.0512820512820515</v>
      </c>
      <c r="BP307" s="64">
        <f>IFERROR(1/J307*(Y307/H307),"0")</f>
        <v>2.0625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7">
        <v>4607091387957</v>
      </c>
      <c r="E308" s="55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7">
        <v>4607091387964</v>
      </c>
      <c r="E309" s="55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5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4301051734</v>
      </c>
      <c r="D310" s="557">
        <v>4680115884588</v>
      </c>
      <c r="E310" s="55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7">
        <v>4607091387513</v>
      </c>
      <c r="E311" s="55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9" t="s">
        <v>70</v>
      </c>
      <c r="Q312" s="570"/>
      <c r="R312" s="570"/>
      <c r="S312" s="570"/>
      <c r="T312" s="570"/>
      <c r="U312" s="570"/>
      <c r="V312" s="571"/>
      <c r="W312" s="37" t="s">
        <v>71</v>
      </c>
      <c r="X312" s="545">
        <f>IFERROR(X307/H307,"0")+IFERROR(X308/H308,"0")+IFERROR(X309/H309,"0")+IFERROR(X310/H310,"0")+IFERROR(X311/H311,"0")</f>
        <v>131.2820512820513</v>
      </c>
      <c r="Y312" s="545">
        <f>IFERROR(Y307/H307,"0")+IFERROR(Y308/H308,"0")+IFERROR(Y309/H309,"0")+IFERROR(Y310/H310,"0")+IFERROR(Y311/H311,"0")</f>
        <v>132</v>
      </c>
      <c r="Z312" s="545">
        <f>IFERROR(IF(Z307="",0,Z307),"0")+IFERROR(IF(Z308="",0,Z308),"0")+IFERROR(IF(Z309="",0,Z309),"0")+IFERROR(IF(Z310="",0,Z310),"0")+IFERROR(IF(Z311="",0,Z311),"0")</f>
        <v>2.50536</v>
      </c>
      <c r="AA312" s="546"/>
      <c r="AB312" s="546"/>
      <c r="AC312" s="546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9" t="s">
        <v>70</v>
      </c>
      <c r="Q313" s="570"/>
      <c r="R313" s="570"/>
      <c r="S313" s="570"/>
      <c r="T313" s="570"/>
      <c r="U313" s="570"/>
      <c r="V313" s="571"/>
      <c r="W313" s="37" t="s">
        <v>68</v>
      </c>
      <c r="X313" s="545">
        <f>IFERROR(SUM(X307:X311),"0")</f>
        <v>1024</v>
      </c>
      <c r="Y313" s="545">
        <f>IFERROR(SUM(Y307:Y311),"0")</f>
        <v>1029.5999999999999</v>
      </c>
      <c r="Z313" s="37"/>
      <c r="AA313" s="546"/>
      <c r="AB313" s="546"/>
      <c r="AC313" s="546"/>
    </row>
    <row r="314" spans="1:68" ht="14.25" hidden="1" customHeight="1" x14ac:dyDescent="0.25">
      <c r="A314" s="559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7">
        <v>4607091380880</v>
      </c>
      <c r="E315" s="55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253</v>
      </c>
      <c r="Y315" s="544">
        <f>IFERROR(IF(X315="",0,CEILING((X315/$H315),1)*$H315),"")</f>
        <v>260.40000000000003</v>
      </c>
      <c r="Z315" s="36">
        <f>IFERROR(IF(Y315=0,"",ROUNDUP(Y315/H315,0)*0.01898),"")</f>
        <v>0.58838000000000001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268.63178571428568</v>
      </c>
      <c r="BN315" s="64">
        <f>IFERROR(Y315*I315/H315,"0")</f>
        <v>276.48900000000003</v>
      </c>
      <c r="BO315" s="64">
        <f>IFERROR(1/J315*(X315/H315),"0")</f>
        <v>0.47061011904761901</v>
      </c>
      <c r="BP315" s="64">
        <f>IFERROR(1/J315*(Y315/H315),"0")</f>
        <v>0.48437500000000006</v>
      </c>
    </row>
    <row r="316" spans="1:68" ht="27" hidden="1" customHeight="1" x14ac:dyDescent="0.25">
      <c r="A316" s="54" t="s">
        <v>504</v>
      </c>
      <c r="B316" s="54" t="s">
        <v>505</v>
      </c>
      <c r="C316" s="31">
        <v>4301060406</v>
      </c>
      <c r="D316" s="557">
        <v>4607091384482</v>
      </c>
      <c r="E316" s="55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7">
        <v>4607091380897</v>
      </c>
      <c r="E317" s="55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2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185</v>
      </c>
      <c r="Y317" s="544">
        <f>IFERROR(IF(X317="",0,CEILING((X317/$H317),1)*$H317),"")</f>
        <v>193.20000000000002</v>
      </c>
      <c r="Z317" s="36">
        <f>IFERROR(IF(Y317=0,"",ROUNDUP(Y317/H317,0)*0.01898),"")</f>
        <v>0.43653999999999998</v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196.43035714285713</v>
      </c>
      <c r="BN317" s="64">
        <f>IFERROR(Y317*I317/H317,"0")</f>
        <v>205.13700000000003</v>
      </c>
      <c r="BO317" s="64">
        <f>IFERROR(1/J317*(X317/H317),"0")</f>
        <v>0.34412202380952378</v>
      </c>
      <c r="BP317" s="64">
        <f>IFERROR(1/J317*(Y317/H317),"0")</f>
        <v>0.359375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9" t="s">
        <v>70</v>
      </c>
      <c r="Q318" s="570"/>
      <c r="R318" s="570"/>
      <c r="S318" s="570"/>
      <c r="T318" s="570"/>
      <c r="U318" s="570"/>
      <c r="V318" s="571"/>
      <c r="W318" s="37" t="s">
        <v>71</v>
      </c>
      <c r="X318" s="545">
        <f>IFERROR(X315/H315,"0")+IFERROR(X316/H316,"0")+IFERROR(X317/H317,"0")</f>
        <v>52.142857142857139</v>
      </c>
      <c r="Y318" s="545">
        <f>IFERROR(Y315/H315,"0")+IFERROR(Y316/H316,"0")+IFERROR(Y317/H317,"0")</f>
        <v>54</v>
      </c>
      <c r="Z318" s="545">
        <f>IFERROR(IF(Z315="",0,Z315),"0")+IFERROR(IF(Z316="",0,Z316),"0")+IFERROR(IF(Z317="",0,Z317),"0")</f>
        <v>1.0249200000000001</v>
      </c>
      <c r="AA318" s="546"/>
      <c r="AB318" s="546"/>
      <c r="AC318" s="546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9" t="s">
        <v>70</v>
      </c>
      <c r="Q319" s="570"/>
      <c r="R319" s="570"/>
      <c r="S319" s="570"/>
      <c r="T319" s="570"/>
      <c r="U319" s="570"/>
      <c r="V319" s="571"/>
      <c r="W319" s="37" t="s">
        <v>68</v>
      </c>
      <c r="X319" s="545">
        <f>IFERROR(SUM(X315:X317),"0")</f>
        <v>438</v>
      </c>
      <c r="Y319" s="545">
        <f>IFERROR(SUM(Y315:Y317),"0")</f>
        <v>453.6</v>
      </c>
      <c r="Z319" s="37"/>
      <c r="AA319" s="546"/>
      <c r="AB319" s="546"/>
      <c r="AC319" s="546"/>
    </row>
    <row r="320" spans="1:68" ht="14.25" hidden="1" customHeight="1" x14ac:dyDescent="0.25">
      <c r="A320" s="559" t="s">
        <v>95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7">
        <v>4607091388381</v>
      </c>
      <c r="E321" s="55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1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7">
        <v>4607091388374</v>
      </c>
      <c r="E322" s="55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561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4</v>
      </c>
      <c r="Y322" s="544">
        <f>IFERROR(IF(X322="",0,CEILING((X322/$H322),1)*$H322),"")</f>
        <v>6.08</v>
      </c>
      <c r="Z322" s="36">
        <f>IFERROR(IF(Y322=0,"",ROUNDUP(Y322/H322,0)*0.00902),"")</f>
        <v>1.804E-2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4.3289473684210522</v>
      </c>
      <c r="BN322" s="64">
        <f>IFERROR(Y322*I322/H322,"0")</f>
        <v>6.58</v>
      </c>
      <c r="BO322" s="64">
        <f>IFERROR(1/J322*(X322/H322),"0")</f>
        <v>9.9681020733652318E-3</v>
      </c>
      <c r="BP322" s="64">
        <f>IFERROR(1/J322*(Y322/H322),"0")</f>
        <v>1.5151515151515152E-2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7">
        <v>4607091383102</v>
      </c>
      <c r="E323" s="55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19</v>
      </c>
      <c r="Y323" s="544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22.017647058823531</v>
      </c>
      <c r="BN323" s="64">
        <f>IFERROR(Y323*I323/H323,"0")</f>
        <v>23.64</v>
      </c>
      <c r="BO323" s="64">
        <f>IFERROR(1/J323*(X323/H323),"0")</f>
        <v>4.0939452704158594E-2</v>
      </c>
      <c r="BP323" s="64">
        <f>IFERROR(1/J323*(Y323/H323),"0")</f>
        <v>4.3956043956043959E-2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7">
        <v>4607091388404</v>
      </c>
      <c r="E324" s="55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22</v>
      </c>
      <c r="Y324" s="544">
        <f>IFERROR(IF(X324="",0,CEILING((X324/$H324),1)*$H324),"")</f>
        <v>22.95</v>
      </c>
      <c r="Z324" s="36">
        <f>IFERROR(IF(Y324=0,"",ROUNDUP(Y324/H324,0)*0.00651),"")</f>
        <v>5.8590000000000003E-2</v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24.847058823529412</v>
      </c>
      <c r="BN324" s="64">
        <f>IFERROR(Y324*I324/H324,"0")</f>
        <v>25.919999999999998</v>
      </c>
      <c r="BO324" s="64">
        <f>IFERROR(1/J324*(X324/H324),"0")</f>
        <v>4.7403576815341533E-2</v>
      </c>
      <c r="BP324" s="64">
        <f>IFERROR(1/J324*(Y324/H324),"0")</f>
        <v>4.9450549450549455E-2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9" t="s">
        <v>70</v>
      </c>
      <c r="Q325" s="570"/>
      <c r="R325" s="570"/>
      <c r="S325" s="570"/>
      <c r="T325" s="570"/>
      <c r="U325" s="570"/>
      <c r="V325" s="571"/>
      <c r="W325" s="37" t="s">
        <v>71</v>
      </c>
      <c r="X325" s="545">
        <f>IFERROR(X321/H321,"0")+IFERROR(X322/H322,"0")+IFERROR(X323/H323,"0")+IFERROR(X324/H324,"0")</f>
        <v>17.394220846233232</v>
      </c>
      <c r="Y325" s="545">
        <f>IFERROR(Y321/H321,"0")+IFERROR(Y322/H322,"0")+IFERROR(Y323/H323,"0")+IFERROR(Y324/H324,"0")</f>
        <v>19</v>
      </c>
      <c r="Z325" s="545">
        <f>IFERROR(IF(Z321="",0,Z321),"0")+IFERROR(IF(Z322="",0,Z322),"0")+IFERROR(IF(Z323="",0,Z323),"0")+IFERROR(IF(Z324="",0,Z324),"0")</f>
        <v>0.12870999999999999</v>
      </c>
      <c r="AA325" s="546"/>
      <c r="AB325" s="546"/>
      <c r="AC325" s="546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9" t="s">
        <v>70</v>
      </c>
      <c r="Q326" s="570"/>
      <c r="R326" s="570"/>
      <c r="S326" s="570"/>
      <c r="T326" s="570"/>
      <c r="U326" s="570"/>
      <c r="V326" s="571"/>
      <c r="W326" s="37" t="s">
        <v>68</v>
      </c>
      <c r="X326" s="545">
        <f>IFERROR(SUM(X321:X324),"0")</f>
        <v>45</v>
      </c>
      <c r="Y326" s="545">
        <f>IFERROR(SUM(Y321:Y324),"0")</f>
        <v>49.429999999999993</v>
      </c>
      <c r="Z326" s="37"/>
      <c r="AA326" s="546"/>
      <c r="AB326" s="546"/>
      <c r="AC326" s="546"/>
    </row>
    <row r="327" spans="1:68" ht="14.25" hidden="1" customHeight="1" x14ac:dyDescent="0.25">
      <c r="A327" s="559" t="s">
        <v>522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7">
        <v>4680115881808</v>
      </c>
      <c r="E328" s="55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7">
        <v>4680115881822</v>
      </c>
      <c r="E329" s="55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15</v>
      </c>
      <c r="Y329" s="544">
        <f>IFERROR(IF(X329="",0,CEILING((X329/$H329),1)*$H329),"")</f>
        <v>16</v>
      </c>
      <c r="Z329" s="36">
        <f>IFERROR(IF(Y329=0,"",ROUNDUP(Y329/H329,0)*0.00474),"")</f>
        <v>3.7920000000000002E-2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16.8</v>
      </c>
      <c r="BN329" s="64">
        <f>IFERROR(Y329*I329/H329,"0")</f>
        <v>17.920000000000002</v>
      </c>
      <c r="BO329" s="64">
        <f>IFERROR(1/J329*(X329/H329),"0")</f>
        <v>3.1512605042016806E-2</v>
      </c>
      <c r="BP329" s="64">
        <f>IFERROR(1/J329*(Y329/H329),"0")</f>
        <v>3.3613445378151259E-2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7">
        <v>4680115880016</v>
      </c>
      <c r="E330" s="55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160</v>
      </c>
      <c r="Y330" s="544">
        <f>IFERROR(IF(X330="",0,CEILING((X330/$H330),1)*$H330),"")</f>
        <v>160</v>
      </c>
      <c r="Z330" s="36">
        <f>IFERROR(IF(Y330=0,"",ROUNDUP(Y330/H330,0)*0.00474),"")</f>
        <v>0.37920000000000004</v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179.20000000000002</v>
      </c>
      <c r="BN330" s="64">
        <f>IFERROR(Y330*I330/H330,"0")</f>
        <v>179.20000000000002</v>
      </c>
      <c r="BO330" s="64">
        <f>IFERROR(1/J330*(X330/H330),"0")</f>
        <v>0.33613445378151258</v>
      </c>
      <c r="BP330" s="64">
        <f>IFERROR(1/J330*(Y330/H330),"0")</f>
        <v>0.33613445378151258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9" t="s">
        <v>70</v>
      </c>
      <c r="Q331" s="570"/>
      <c r="R331" s="570"/>
      <c r="S331" s="570"/>
      <c r="T331" s="570"/>
      <c r="U331" s="570"/>
      <c r="V331" s="571"/>
      <c r="W331" s="37" t="s">
        <v>71</v>
      </c>
      <c r="X331" s="545">
        <f>IFERROR(X328/H328,"0")+IFERROR(X329/H329,"0")+IFERROR(X330/H330,"0")</f>
        <v>87.5</v>
      </c>
      <c r="Y331" s="545">
        <f>IFERROR(Y328/H328,"0")+IFERROR(Y329/H329,"0")+IFERROR(Y330/H330,"0")</f>
        <v>88</v>
      </c>
      <c r="Z331" s="545">
        <f>IFERROR(IF(Z328="",0,Z328),"0")+IFERROR(IF(Z329="",0,Z329),"0")+IFERROR(IF(Z330="",0,Z330),"0")</f>
        <v>0.41712000000000005</v>
      </c>
      <c r="AA331" s="546"/>
      <c r="AB331" s="546"/>
      <c r="AC331" s="546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9" t="s">
        <v>70</v>
      </c>
      <c r="Q332" s="570"/>
      <c r="R332" s="570"/>
      <c r="S332" s="570"/>
      <c r="T332" s="570"/>
      <c r="U332" s="570"/>
      <c r="V332" s="571"/>
      <c r="W332" s="37" t="s">
        <v>68</v>
      </c>
      <c r="X332" s="545">
        <f>IFERROR(SUM(X328:X330),"0")</f>
        <v>175</v>
      </c>
      <c r="Y332" s="545">
        <f>IFERROR(SUM(Y328:Y330),"0")</f>
        <v>176</v>
      </c>
      <c r="Z332" s="37"/>
      <c r="AA332" s="546"/>
      <c r="AB332" s="546"/>
      <c r="AC332" s="546"/>
    </row>
    <row r="333" spans="1:68" ht="16.5" hidden="1" customHeight="1" x14ac:dyDescent="0.25">
      <c r="A333" s="593" t="s">
        <v>531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8"/>
      <c r="AB333" s="538"/>
      <c r="AC333" s="538"/>
    </row>
    <row r="334" spans="1:68" ht="14.25" hidden="1" customHeight="1" x14ac:dyDescent="0.25">
      <c r="A334" s="559" t="s">
        <v>72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9"/>
      <c r="AB334" s="539"/>
      <c r="AC334" s="539"/>
    </row>
    <row r="335" spans="1:68" ht="27" hidden="1" customHeight="1" x14ac:dyDescent="0.25">
      <c r="A335" s="54" t="s">
        <v>532</v>
      </c>
      <c r="B335" s="54" t="s">
        <v>533</v>
      </c>
      <c r="C335" s="31">
        <v>4301051489</v>
      </c>
      <c r="D335" s="557">
        <v>4607091387919</v>
      </c>
      <c r="E335" s="55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7">
        <v>4680115883604</v>
      </c>
      <c r="E336" s="55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280</v>
      </c>
      <c r="Y336" s="544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313.59999999999997</v>
      </c>
      <c r="BN336" s="64">
        <f>IFERROR(Y336*I336/H336,"0")</f>
        <v>315.16800000000001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7">
        <v>4680115883567</v>
      </c>
      <c r="E337" s="55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110</v>
      </c>
      <c r="Y337" s="544">
        <f>IFERROR(IF(X337="",0,CEILING((X337/$H337),1)*$H337),"")</f>
        <v>111.30000000000001</v>
      </c>
      <c r="Z337" s="36">
        <f>IFERROR(IF(Y337=0,"",ROUNDUP(Y337/H337,0)*0.00651),"")</f>
        <v>0.34503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122.57142857142856</v>
      </c>
      <c r="BN337" s="64">
        <f>IFERROR(Y337*I337/H337,"0")</f>
        <v>124.02</v>
      </c>
      <c r="BO337" s="64">
        <f>IFERROR(1/J337*(X337/H337),"0")</f>
        <v>0.28780743066457354</v>
      </c>
      <c r="BP337" s="64">
        <f>IFERROR(1/J337*(Y337/H337),"0")</f>
        <v>0.29120879120879123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9" t="s">
        <v>70</v>
      </c>
      <c r="Q338" s="570"/>
      <c r="R338" s="570"/>
      <c r="S338" s="570"/>
      <c r="T338" s="570"/>
      <c r="U338" s="570"/>
      <c r="V338" s="571"/>
      <c r="W338" s="37" t="s">
        <v>71</v>
      </c>
      <c r="X338" s="545">
        <f>IFERROR(X335/H335,"0")+IFERROR(X336/H336,"0")+IFERROR(X337/H337,"0")</f>
        <v>185.71428571428569</v>
      </c>
      <c r="Y338" s="545">
        <f>IFERROR(Y335/H335,"0")+IFERROR(Y336/H336,"0")+IFERROR(Y337/H337,"0")</f>
        <v>187</v>
      </c>
      <c r="Z338" s="545">
        <f>IFERROR(IF(Z335="",0,Z335),"0")+IFERROR(IF(Z336="",0,Z336),"0")+IFERROR(IF(Z337="",0,Z337),"0")</f>
        <v>1.2173700000000001</v>
      </c>
      <c r="AA338" s="546"/>
      <c r="AB338" s="546"/>
      <c r="AC338" s="546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9" t="s">
        <v>70</v>
      </c>
      <c r="Q339" s="570"/>
      <c r="R339" s="570"/>
      <c r="S339" s="570"/>
      <c r="T339" s="570"/>
      <c r="U339" s="570"/>
      <c r="V339" s="571"/>
      <c r="W339" s="37" t="s">
        <v>68</v>
      </c>
      <c r="X339" s="545">
        <f>IFERROR(SUM(X335:X337),"0")</f>
        <v>390</v>
      </c>
      <c r="Y339" s="545">
        <f>IFERROR(SUM(Y335:Y337),"0")</f>
        <v>392.70000000000005</v>
      </c>
      <c r="Z339" s="37"/>
      <c r="AA339" s="546"/>
      <c r="AB339" s="546"/>
      <c r="AC339" s="546"/>
    </row>
    <row r="340" spans="1:68" ht="27.75" hidden="1" customHeight="1" x14ac:dyDescent="0.2">
      <c r="A340" s="624" t="s">
        <v>541</v>
      </c>
      <c r="B340" s="625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5"/>
      <c r="O340" s="625"/>
      <c r="P340" s="625"/>
      <c r="Q340" s="625"/>
      <c r="R340" s="625"/>
      <c r="S340" s="625"/>
      <c r="T340" s="625"/>
      <c r="U340" s="625"/>
      <c r="V340" s="625"/>
      <c r="W340" s="625"/>
      <c r="X340" s="625"/>
      <c r="Y340" s="625"/>
      <c r="Z340" s="625"/>
      <c r="AA340" s="48"/>
      <c r="AB340" s="48"/>
      <c r="AC340" s="48"/>
    </row>
    <row r="341" spans="1:68" ht="16.5" hidden="1" customHeight="1" x14ac:dyDescent="0.25">
      <c r="A341" s="593" t="s">
        <v>542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8"/>
      <c r="AB341" s="538"/>
      <c r="AC341" s="538"/>
    </row>
    <row r="342" spans="1:68" ht="14.25" hidden="1" customHeight="1" x14ac:dyDescent="0.25">
      <c r="A342" s="559" t="s">
        <v>103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7">
        <v>4680115884847</v>
      </c>
      <c r="E343" s="55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122</v>
      </c>
      <c r="Y343" s="544">
        <f t="shared" ref="Y343:Y349" si="43">IFERROR(IF(X343="",0,CEILING((X343/$H343),1)*$H343),"")</f>
        <v>135</v>
      </c>
      <c r="Z343" s="36">
        <f>IFERROR(IF(Y343=0,"",ROUNDUP(Y343/H343,0)*0.02175),"")</f>
        <v>0.19574999999999998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125.904</v>
      </c>
      <c r="BN343" s="64">
        <f t="shared" ref="BN343:BN349" si="45">IFERROR(Y343*I343/H343,"0")</f>
        <v>139.32000000000002</v>
      </c>
      <c r="BO343" s="64">
        <f t="shared" ref="BO343:BO349" si="46">IFERROR(1/J343*(X343/H343),"0")</f>
        <v>0.16944444444444443</v>
      </c>
      <c r="BP343" s="64">
        <f t="shared" ref="BP343:BP349" si="47">IFERROR(1/J343*(Y343/H343),"0")</f>
        <v>0.1875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7">
        <v>4680115884854</v>
      </c>
      <c r="E344" s="55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396</v>
      </c>
      <c r="Y344" s="544">
        <f t="shared" si="43"/>
        <v>405</v>
      </c>
      <c r="Z344" s="36">
        <f>IFERROR(IF(Y344=0,"",ROUNDUP(Y344/H344,0)*0.02175),"")</f>
        <v>0.58724999999999994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408.67199999999997</v>
      </c>
      <c r="BN344" s="64">
        <f t="shared" si="45"/>
        <v>417.96000000000004</v>
      </c>
      <c r="BO344" s="64">
        <f t="shared" si="46"/>
        <v>0.54999999999999993</v>
      </c>
      <c r="BP344" s="64">
        <f t="shared" si="47"/>
        <v>0.5625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7">
        <v>4607091383997</v>
      </c>
      <c r="E345" s="55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406</v>
      </c>
      <c r="Y345" s="544">
        <f t="shared" si="43"/>
        <v>420</v>
      </c>
      <c r="Z345" s="36">
        <f>IFERROR(IF(Y345=0,"",ROUNDUP(Y345/H345,0)*0.02175),"")</f>
        <v>0.60899999999999999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418.99200000000002</v>
      </c>
      <c r="BN345" s="64">
        <f t="shared" si="45"/>
        <v>433.44</v>
      </c>
      <c r="BO345" s="64">
        <f t="shared" si="46"/>
        <v>0.56388888888888888</v>
      </c>
      <c r="BP345" s="64">
        <f t="shared" si="47"/>
        <v>0.58333333333333326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7">
        <v>4680115884830</v>
      </c>
      <c r="E346" s="55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290</v>
      </c>
      <c r="Y346" s="544">
        <f t="shared" si="43"/>
        <v>300</v>
      </c>
      <c r="Z346" s="36">
        <f>IFERROR(IF(Y346=0,"",ROUNDUP(Y346/H346,0)*0.02175),"")</f>
        <v>0.43499999999999994</v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299.27999999999997</v>
      </c>
      <c r="BN346" s="64">
        <f t="shared" si="45"/>
        <v>309.60000000000002</v>
      </c>
      <c r="BO346" s="64">
        <f t="shared" si="46"/>
        <v>0.40277777777777773</v>
      </c>
      <c r="BP346" s="64">
        <f t="shared" si="47"/>
        <v>0.41666666666666663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7">
        <v>4680115882638</v>
      </c>
      <c r="E347" s="55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7">
        <v>4680115884922</v>
      </c>
      <c r="E348" s="55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560</v>
      </c>
      <c r="B349" s="54" t="s">
        <v>561</v>
      </c>
      <c r="C349" s="31">
        <v>4301011868</v>
      </c>
      <c r="D349" s="557">
        <v>4680115884861</v>
      </c>
      <c r="E349" s="55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9" t="s">
        <v>70</v>
      </c>
      <c r="Q350" s="570"/>
      <c r="R350" s="570"/>
      <c r="S350" s="570"/>
      <c r="T350" s="570"/>
      <c r="U350" s="570"/>
      <c r="V350" s="57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80.933333333333323</v>
      </c>
      <c r="Y350" s="545">
        <f>IFERROR(Y343/H343,"0")+IFERROR(Y344/H344,"0")+IFERROR(Y345/H345,"0")+IFERROR(Y346/H346,"0")+IFERROR(Y347/H347,"0")+IFERROR(Y348/H348,"0")+IFERROR(Y349/H349,"0")</f>
        <v>84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1.827</v>
      </c>
      <c r="AA350" s="546"/>
      <c r="AB350" s="546"/>
      <c r="AC350" s="546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9" t="s">
        <v>70</v>
      </c>
      <c r="Q351" s="570"/>
      <c r="R351" s="570"/>
      <c r="S351" s="570"/>
      <c r="T351" s="570"/>
      <c r="U351" s="570"/>
      <c r="V351" s="571"/>
      <c r="W351" s="37" t="s">
        <v>68</v>
      </c>
      <c r="X351" s="545">
        <f>IFERROR(SUM(X343:X349),"0")</f>
        <v>1214</v>
      </c>
      <c r="Y351" s="545">
        <f>IFERROR(SUM(Y343:Y349),"0")</f>
        <v>1260</v>
      </c>
      <c r="Z351" s="37"/>
      <c r="AA351" s="546"/>
      <c r="AB351" s="546"/>
      <c r="AC351" s="546"/>
    </row>
    <row r="352" spans="1:68" ht="14.25" hidden="1" customHeight="1" x14ac:dyDescent="0.25">
      <c r="A352" s="559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7">
        <v>4607091383980</v>
      </c>
      <c r="E353" s="55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1160</v>
      </c>
      <c r="Y353" s="544">
        <f>IFERROR(IF(X353="",0,CEILING((X353/$H353),1)*$H353),"")</f>
        <v>1170</v>
      </c>
      <c r="Z353" s="36">
        <f>IFERROR(IF(Y353=0,"",ROUNDUP(Y353/H353,0)*0.02175),"")</f>
        <v>1.6964999999999999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1197.1199999999999</v>
      </c>
      <c r="BN353" s="64">
        <f>IFERROR(Y353*I353/H353,"0")</f>
        <v>1207.44</v>
      </c>
      <c r="BO353" s="64">
        <f>IFERROR(1/J353*(X353/H353),"0")</f>
        <v>1.6111111111111109</v>
      </c>
      <c r="BP353" s="64">
        <f>IFERROR(1/J353*(Y353/H353),"0")</f>
        <v>1.625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7">
        <v>4607091384178</v>
      </c>
      <c r="E354" s="55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25</v>
      </c>
      <c r="Y354" s="544">
        <f>IFERROR(IF(X354="",0,CEILING((X354/$H354),1)*$H354),"")</f>
        <v>28</v>
      </c>
      <c r="Z354" s="36">
        <f>IFERROR(IF(Y354=0,"",ROUNDUP(Y354/H354,0)*0.00902),"")</f>
        <v>6.3140000000000002E-2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26.3125</v>
      </c>
      <c r="BN354" s="64">
        <f>IFERROR(Y354*I354/H354,"0")</f>
        <v>29.47</v>
      </c>
      <c r="BO354" s="64">
        <f>IFERROR(1/J354*(X354/H354),"0")</f>
        <v>4.7348484848484848E-2</v>
      </c>
      <c r="BP354" s="64">
        <f>IFERROR(1/J354*(Y354/H354),"0")</f>
        <v>5.3030303030303032E-2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9" t="s">
        <v>70</v>
      </c>
      <c r="Q355" s="570"/>
      <c r="R355" s="570"/>
      <c r="S355" s="570"/>
      <c r="T355" s="570"/>
      <c r="U355" s="570"/>
      <c r="V355" s="571"/>
      <c r="W355" s="37" t="s">
        <v>71</v>
      </c>
      <c r="X355" s="545">
        <f>IFERROR(X353/H353,"0")+IFERROR(X354/H354,"0")</f>
        <v>83.583333333333329</v>
      </c>
      <c r="Y355" s="545">
        <f>IFERROR(Y353/H353,"0")+IFERROR(Y354/H354,"0")</f>
        <v>85</v>
      </c>
      <c r="Z355" s="545">
        <f>IFERROR(IF(Z353="",0,Z353),"0")+IFERROR(IF(Z354="",0,Z354),"0")</f>
        <v>1.7596399999999999</v>
      </c>
      <c r="AA355" s="546"/>
      <c r="AB355" s="546"/>
      <c r="AC355" s="546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9" t="s">
        <v>70</v>
      </c>
      <c r="Q356" s="570"/>
      <c r="R356" s="570"/>
      <c r="S356" s="570"/>
      <c r="T356" s="570"/>
      <c r="U356" s="570"/>
      <c r="V356" s="571"/>
      <c r="W356" s="37" t="s">
        <v>68</v>
      </c>
      <c r="X356" s="545">
        <f>IFERROR(SUM(X353:X354),"0")</f>
        <v>1185</v>
      </c>
      <c r="Y356" s="545">
        <f>IFERROR(SUM(Y353:Y354),"0")</f>
        <v>1198</v>
      </c>
      <c r="Z356" s="37"/>
      <c r="AA356" s="546"/>
      <c r="AB356" s="546"/>
      <c r="AC356" s="546"/>
    </row>
    <row r="357" spans="1:68" ht="14.25" hidden="1" customHeight="1" x14ac:dyDescent="0.25">
      <c r="A357" s="559" t="s">
        <v>72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7">
        <v>4607091383928</v>
      </c>
      <c r="E358" s="55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8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7">
        <v>4607091384260</v>
      </c>
      <c r="E359" s="55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9" t="s">
        <v>70</v>
      </c>
      <c r="Q360" s="570"/>
      <c r="R360" s="570"/>
      <c r="S360" s="570"/>
      <c r="T360" s="570"/>
      <c r="U360" s="570"/>
      <c r="V360" s="57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9" t="s">
        <v>70</v>
      </c>
      <c r="Q361" s="570"/>
      <c r="R361" s="570"/>
      <c r="S361" s="570"/>
      <c r="T361" s="570"/>
      <c r="U361" s="570"/>
      <c r="V361" s="57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9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7">
        <v>4607091384673</v>
      </c>
      <c r="E363" s="55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9" t="s">
        <v>70</v>
      </c>
      <c r="Q364" s="570"/>
      <c r="R364" s="570"/>
      <c r="S364" s="570"/>
      <c r="T364" s="570"/>
      <c r="U364" s="570"/>
      <c r="V364" s="57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9" t="s">
        <v>70</v>
      </c>
      <c r="Q365" s="570"/>
      <c r="R365" s="570"/>
      <c r="S365" s="570"/>
      <c r="T365" s="570"/>
      <c r="U365" s="570"/>
      <c r="V365" s="57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93" t="s">
        <v>577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8"/>
      <c r="AB366" s="538"/>
      <c r="AC366" s="538"/>
    </row>
    <row r="367" spans="1:68" ht="14.25" hidden="1" customHeight="1" x14ac:dyDescent="0.25">
      <c r="A367" s="559" t="s">
        <v>103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7">
        <v>4680115881907</v>
      </c>
      <c r="E368" s="558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7">
        <v>4680115884885</v>
      </c>
      <c r="E369" s="55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7">
        <v>4680115884908</v>
      </c>
      <c r="E370" s="55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9" t="s">
        <v>70</v>
      </c>
      <c r="Q371" s="570"/>
      <c r="R371" s="570"/>
      <c r="S371" s="570"/>
      <c r="T371" s="570"/>
      <c r="U371" s="570"/>
      <c r="V371" s="57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9" t="s">
        <v>70</v>
      </c>
      <c r="Q372" s="570"/>
      <c r="R372" s="570"/>
      <c r="S372" s="570"/>
      <c r="T372" s="570"/>
      <c r="U372" s="570"/>
      <c r="V372" s="57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9" t="s">
        <v>63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7">
        <v>4607091384802</v>
      </c>
      <c r="E374" s="55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9" t="s">
        <v>70</v>
      </c>
      <c r="Q375" s="570"/>
      <c r="R375" s="570"/>
      <c r="S375" s="570"/>
      <c r="T375" s="570"/>
      <c r="U375" s="570"/>
      <c r="V375" s="57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9" t="s">
        <v>70</v>
      </c>
      <c r="Q376" s="570"/>
      <c r="R376" s="570"/>
      <c r="S376" s="570"/>
      <c r="T376" s="570"/>
      <c r="U376" s="570"/>
      <c r="V376" s="57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9" t="s">
        <v>72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7">
        <v>4607091384246</v>
      </c>
      <c r="E378" s="55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118</v>
      </c>
      <c r="Y378" s="544">
        <f>IFERROR(IF(X378="",0,CEILING((X378/$H378),1)*$H378),"")</f>
        <v>126</v>
      </c>
      <c r="Z378" s="36">
        <f>IFERROR(IF(Y378=0,"",ROUNDUP(Y378/H378,0)*0.01898),"")</f>
        <v>0.26572000000000001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124.80466666666666</v>
      </c>
      <c r="BN378" s="64">
        <f>IFERROR(Y378*I378/H378,"0")</f>
        <v>133.26599999999999</v>
      </c>
      <c r="BO378" s="64">
        <f>IFERROR(1/J378*(X378/H378),"0")</f>
        <v>0.2048611111111111</v>
      </c>
      <c r="BP378" s="64">
        <f>IFERROR(1/J378*(Y378/H378),"0")</f>
        <v>0.21875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7">
        <v>4607091384253</v>
      </c>
      <c r="E379" s="55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53</v>
      </c>
      <c r="Y379" s="544">
        <f>IFERROR(IF(X379="",0,CEILING((X379/$H379),1)*$H379),"")</f>
        <v>55.199999999999996</v>
      </c>
      <c r="Z379" s="36">
        <f>IFERROR(IF(Y379=0,"",ROUNDUP(Y379/H379,0)*0.00651),"")</f>
        <v>0.14973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58.830000000000005</v>
      </c>
      <c r="BN379" s="64">
        <f>IFERROR(Y379*I379/H379,"0")</f>
        <v>61.271999999999998</v>
      </c>
      <c r="BO379" s="64">
        <f>IFERROR(1/J379*(X379/H379),"0")</f>
        <v>0.12133699633699636</v>
      </c>
      <c r="BP379" s="64">
        <f>IFERROR(1/J379*(Y379/H379),"0")</f>
        <v>0.1263736263736264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9" t="s">
        <v>70</v>
      </c>
      <c r="Q380" s="570"/>
      <c r="R380" s="570"/>
      <c r="S380" s="570"/>
      <c r="T380" s="570"/>
      <c r="U380" s="570"/>
      <c r="V380" s="571"/>
      <c r="W380" s="37" t="s">
        <v>71</v>
      </c>
      <c r="X380" s="545">
        <f>IFERROR(X378/H378,"0")+IFERROR(X379/H379,"0")</f>
        <v>35.194444444444443</v>
      </c>
      <c r="Y380" s="545">
        <f>IFERROR(Y378/H378,"0")+IFERROR(Y379/H379,"0")</f>
        <v>37</v>
      </c>
      <c r="Z380" s="545">
        <f>IFERROR(IF(Z378="",0,Z378),"0")+IFERROR(IF(Z379="",0,Z379),"0")</f>
        <v>0.41544999999999999</v>
      </c>
      <c r="AA380" s="546"/>
      <c r="AB380" s="546"/>
      <c r="AC380" s="546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9" t="s">
        <v>70</v>
      </c>
      <c r="Q381" s="570"/>
      <c r="R381" s="570"/>
      <c r="S381" s="570"/>
      <c r="T381" s="570"/>
      <c r="U381" s="570"/>
      <c r="V381" s="571"/>
      <c r="W381" s="37" t="s">
        <v>68</v>
      </c>
      <c r="X381" s="545">
        <f>IFERROR(SUM(X378:X379),"0")</f>
        <v>171</v>
      </c>
      <c r="Y381" s="545">
        <f>IFERROR(SUM(Y378:Y379),"0")</f>
        <v>181.2</v>
      </c>
      <c r="Z381" s="37"/>
      <c r="AA381" s="546"/>
      <c r="AB381" s="546"/>
      <c r="AC381" s="546"/>
    </row>
    <row r="382" spans="1:68" ht="14.25" hidden="1" customHeight="1" x14ac:dyDescent="0.25">
      <c r="A382" s="559" t="s">
        <v>165</v>
      </c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4"/>
      <c r="P382" s="554"/>
      <c r="Q382" s="554"/>
      <c r="R382" s="554"/>
      <c r="S382" s="554"/>
      <c r="T382" s="554"/>
      <c r="U382" s="554"/>
      <c r="V382" s="554"/>
      <c r="W382" s="554"/>
      <c r="X382" s="554"/>
      <c r="Y382" s="554"/>
      <c r="Z382" s="554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7">
        <v>4607091389357</v>
      </c>
      <c r="E383" s="558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3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5"/>
      <c r="P384" s="569" t="s">
        <v>70</v>
      </c>
      <c r="Q384" s="570"/>
      <c r="R384" s="570"/>
      <c r="S384" s="570"/>
      <c r="T384" s="570"/>
      <c r="U384" s="570"/>
      <c r="V384" s="57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4"/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5"/>
      <c r="P385" s="569" t="s">
        <v>70</v>
      </c>
      <c r="Q385" s="570"/>
      <c r="R385" s="570"/>
      <c r="S385" s="570"/>
      <c r="T385" s="570"/>
      <c r="U385" s="570"/>
      <c r="V385" s="57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624" t="s">
        <v>597</v>
      </c>
      <c r="B386" s="625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5"/>
      <c r="O386" s="625"/>
      <c r="P386" s="625"/>
      <c r="Q386" s="625"/>
      <c r="R386" s="625"/>
      <c r="S386" s="625"/>
      <c r="T386" s="625"/>
      <c r="U386" s="625"/>
      <c r="V386" s="625"/>
      <c r="W386" s="625"/>
      <c r="X386" s="625"/>
      <c r="Y386" s="625"/>
      <c r="Z386" s="625"/>
      <c r="AA386" s="48"/>
      <c r="AB386" s="48"/>
      <c r="AC386" s="48"/>
    </row>
    <row r="387" spans="1:68" ht="16.5" hidden="1" customHeight="1" x14ac:dyDescent="0.25">
      <c r="A387" s="593" t="s">
        <v>598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38"/>
      <c r="AB387" s="538"/>
      <c r="AC387" s="538"/>
    </row>
    <row r="388" spans="1:68" ht="14.25" hidden="1" customHeight="1" x14ac:dyDescent="0.25">
      <c r="A388" s="559" t="s">
        <v>63</v>
      </c>
      <c r="B388" s="554"/>
      <c r="C388" s="554"/>
      <c r="D388" s="554"/>
      <c r="E388" s="554"/>
      <c r="F388" s="554"/>
      <c r="G388" s="554"/>
      <c r="H388" s="554"/>
      <c r="I388" s="554"/>
      <c r="J388" s="554"/>
      <c r="K388" s="554"/>
      <c r="L388" s="554"/>
      <c r="M388" s="554"/>
      <c r="N388" s="554"/>
      <c r="O388" s="554"/>
      <c r="P388" s="554"/>
      <c r="Q388" s="554"/>
      <c r="R388" s="554"/>
      <c r="S388" s="554"/>
      <c r="T388" s="554"/>
      <c r="U388" s="554"/>
      <c r="V388" s="554"/>
      <c r="W388" s="554"/>
      <c r="X388" s="554"/>
      <c r="Y388" s="554"/>
      <c r="Z388" s="554"/>
      <c r="AA388" s="539"/>
      <c r="AB388" s="539"/>
      <c r="AC388" s="539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57">
        <v>4680115886100</v>
      </c>
      <c r="E389" s="55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7">
        <v>4680115886117</v>
      </c>
      <c r="E390" s="55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7">
        <v>4680115886117</v>
      </c>
      <c r="E391" s="558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57">
        <v>4680115886124</v>
      </c>
      <c r="E392" s="558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60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7">
        <v>4680115883147</v>
      </c>
      <c r="E393" s="558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hidden="1" customHeight="1" x14ac:dyDescent="0.25">
      <c r="A394" s="54" t="s">
        <v>611</v>
      </c>
      <c r="B394" s="54" t="s">
        <v>612</v>
      </c>
      <c r="C394" s="31">
        <v>4301031361</v>
      </c>
      <c r="D394" s="557">
        <v>4607091389524</v>
      </c>
      <c r="E394" s="55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7">
        <v>4680115883161</v>
      </c>
      <c r="E395" s="558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4301031358</v>
      </c>
      <c r="D396" s="557">
        <v>4607091389531</v>
      </c>
      <c r="E396" s="55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4301031360</v>
      </c>
      <c r="D397" s="557">
        <v>4607091384345</v>
      </c>
      <c r="E397" s="558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idden="1" x14ac:dyDescent="0.2">
      <c r="A398" s="553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55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9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7">
        <v>4607091384352</v>
      </c>
      <c r="E401" s="558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7">
        <v>4607091389654</v>
      </c>
      <c r="E402" s="558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3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5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93" t="s">
        <v>628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38"/>
      <c r="AB405" s="538"/>
      <c r="AC405" s="538"/>
    </row>
    <row r="406" spans="1:68" ht="14.25" hidden="1" customHeight="1" x14ac:dyDescent="0.25">
      <c r="A406" s="559" t="s">
        <v>135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7">
        <v>4680115885240</v>
      </c>
      <c r="E407" s="558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3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55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55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9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7">
        <v>4680115886094</v>
      </c>
      <c r="E411" s="558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7">
        <v>4607091389425</v>
      </c>
      <c r="E412" s="558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7">
        <v>4680115880771</v>
      </c>
      <c r="E413" s="558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7">
        <v>4607091389500</v>
      </c>
      <c r="E414" s="558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3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5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93" t="s">
        <v>643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38"/>
      <c r="AB417" s="538"/>
      <c r="AC417" s="538"/>
    </row>
    <row r="418" spans="1:68" ht="14.25" hidden="1" customHeight="1" x14ac:dyDescent="0.25">
      <c r="A418" s="559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7">
        <v>4680115885110</v>
      </c>
      <c r="E419" s="558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3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5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5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93" t="s">
        <v>647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38"/>
      <c r="AB422" s="538"/>
      <c r="AC422" s="538"/>
    </row>
    <row r="423" spans="1:68" ht="14.25" hidden="1" customHeight="1" x14ac:dyDescent="0.25">
      <c r="A423" s="559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7">
        <v>4680115885103</v>
      </c>
      <c r="E424" s="558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3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5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55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24" t="s">
        <v>651</v>
      </c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5"/>
      <c r="P427" s="625"/>
      <c r="Q427" s="625"/>
      <c r="R427" s="625"/>
      <c r="S427" s="625"/>
      <c r="T427" s="625"/>
      <c r="U427" s="625"/>
      <c r="V427" s="625"/>
      <c r="W427" s="625"/>
      <c r="X427" s="625"/>
      <c r="Y427" s="625"/>
      <c r="Z427" s="625"/>
      <c r="AA427" s="48"/>
      <c r="AB427" s="48"/>
      <c r="AC427" s="48"/>
    </row>
    <row r="428" spans="1:68" ht="16.5" hidden="1" customHeight="1" x14ac:dyDescent="0.25">
      <c r="A428" s="593" t="s">
        <v>651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38"/>
      <c r="AB428" s="538"/>
      <c r="AC428" s="538"/>
    </row>
    <row r="429" spans="1:68" ht="14.25" hidden="1" customHeight="1" x14ac:dyDescent="0.25">
      <c r="A429" s="559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7">
        <v>4607091389067</v>
      </c>
      <c r="E430" s="55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43</v>
      </c>
      <c r="Y430" s="544">
        <f t="shared" ref="Y430:Y440" si="53">IFERROR(IF(X430="",0,CEILING((X430/$H430),1)*$H430),"")</f>
        <v>47.52</v>
      </c>
      <c r="Z430" s="36">
        <f t="shared" ref="Z430:Z435" si="54">IFERROR(IF(Y430=0,"",ROUNDUP(Y430/H430,0)*0.01196),"")</f>
        <v>0.10764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45.931818181818173</v>
      </c>
      <c r="BN430" s="64">
        <f t="shared" ref="BN430:BN440" si="56">IFERROR(Y430*I430/H430,"0")</f>
        <v>50.760000000000005</v>
      </c>
      <c r="BO430" s="64">
        <f t="shared" ref="BO430:BO440" si="57">IFERROR(1/J430*(X430/H430),"0")</f>
        <v>7.8307109557109553E-2</v>
      </c>
      <c r="BP430" s="64">
        <f t="shared" ref="BP430:BP440" si="58">IFERROR(1/J430*(Y430/H430),"0")</f>
        <v>8.6538461538461536E-2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4301011961</v>
      </c>
      <c r="D431" s="557">
        <v>4680115885271</v>
      </c>
      <c r="E431" s="55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4301011376</v>
      </c>
      <c r="D432" s="557">
        <v>4680115885226</v>
      </c>
      <c r="E432" s="55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7">
        <v>4607091383522</v>
      </c>
      <c r="E433" s="55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07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7">
        <v>4680115884502</v>
      </c>
      <c r="E434" s="55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4301011771</v>
      </c>
      <c r="D435" s="557">
        <v>4607091389104</v>
      </c>
      <c r="E435" s="55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7">
        <v>4680115886391</v>
      </c>
      <c r="E436" s="55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7">
        <v>4680115880603</v>
      </c>
      <c r="E437" s="55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23</v>
      </c>
      <c r="Y437" s="544">
        <f t="shared" si="53"/>
        <v>24</v>
      </c>
      <c r="Z437" s="36">
        <f>IFERROR(IF(Y437=0,"",ROUNDUP(Y437/H437,0)*0.00902),"")</f>
        <v>4.5100000000000001E-2</v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33.206249999999997</v>
      </c>
      <c r="BN437" s="64">
        <f t="shared" si="56"/>
        <v>34.65</v>
      </c>
      <c r="BO437" s="64">
        <f t="shared" si="57"/>
        <v>3.6300505050505055E-2</v>
      </c>
      <c r="BP437" s="64">
        <f t="shared" si="58"/>
        <v>3.787878787878788E-2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7">
        <v>4680115882782</v>
      </c>
      <c r="E438" s="55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7">
        <v>4680115885479</v>
      </c>
      <c r="E439" s="55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6</v>
      </c>
      <c r="Y439" s="544">
        <f t="shared" si="53"/>
        <v>7.1999999999999993</v>
      </c>
      <c r="Z439" s="36">
        <f>IFERROR(IF(Y439=0,"",ROUNDUP(Y439/H439,0)*0.00651),"")</f>
        <v>1.9529999999999999E-2</v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6.45</v>
      </c>
      <c r="BN439" s="64">
        <f t="shared" si="56"/>
        <v>7.7399999999999993</v>
      </c>
      <c r="BO439" s="64">
        <f t="shared" si="57"/>
        <v>1.3736263736263738E-2</v>
      </c>
      <c r="BP439" s="64">
        <f t="shared" si="58"/>
        <v>1.6483516483516484E-2</v>
      </c>
    </row>
    <row r="440" spans="1:68" ht="27" hidden="1" customHeight="1" x14ac:dyDescent="0.25">
      <c r="A440" s="54" t="s">
        <v>679</v>
      </c>
      <c r="B440" s="54" t="s">
        <v>680</v>
      </c>
      <c r="C440" s="31">
        <v>4301012034</v>
      </c>
      <c r="D440" s="557">
        <v>4607091389982</v>
      </c>
      <c r="E440" s="55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3"/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5"/>
      <c r="P441" s="569" t="s">
        <v>70</v>
      </c>
      <c r="Q441" s="570"/>
      <c r="R441" s="570"/>
      <c r="S441" s="570"/>
      <c r="T441" s="570"/>
      <c r="U441" s="570"/>
      <c r="V441" s="57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15.435606060606059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0.17226999999999998</v>
      </c>
      <c r="AA441" s="546"/>
      <c r="AB441" s="546"/>
      <c r="AC441" s="546"/>
    </row>
    <row r="442" spans="1:68" x14ac:dyDescent="0.2">
      <c r="A442" s="554"/>
      <c r="B442" s="554"/>
      <c r="C442" s="554"/>
      <c r="D442" s="554"/>
      <c r="E442" s="554"/>
      <c r="F442" s="554"/>
      <c r="G442" s="554"/>
      <c r="H442" s="554"/>
      <c r="I442" s="554"/>
      <c r="J442" s="554"/>
      <c r="K442" s="554"/>
      <c r="L442" s="554"/>
      <c r="M442" s="554"/>
      <c r="N442" s="554"/>
      <c r="O442" s="555"/>
      <c r="P442" s="569" t="s">
        <v>70</v>
      </c>
      <c r="Q442" s="570"/>
      <c r="R442" s="570"/>
      <c r="S442" s="570"/>
      <c r="T442" s="570"/>
      <c r="U442" s="570"/>
      <c r="V442" s="571"/>
      <c r="W442" s="37" t="s">
        <v>68</v>
      </c>
      <c r="X442" s="545">
        <f>IFERROR(SUM(X430:X440),"0")</f>
        <v>72</v>
      </c>
      <c r="Y442" s="545">
        <f>IFERROR(SUM(Y430:Y440),"0")</f>
        <v>78.720000000000013</v>
      </c>
      <c r="Z442" s="37"/>
      <c r="AA442" s="546"/>
      <c r="AB442" s="546"/>
      <c r="AC442" s="546"/>
    </row>
    <row r="443" spans="1:68" ht="14.25" hidden="1" customHeight="1" x14ac:dyDescent="0.25">
      <c r="A443" s="559" t="s">
        <v>135</v>
      </c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54"/>
      <c r="P443" s="554"/>
      <c r="Q443" s="554"/>
      <c r="R443" s="554"/>
      <c r="S443" s="554"/>
      <c r="T443" s="554"/>
      <c r="U443" s="554"/>
      <c r="V443" s="554"/>
      <c r="W443" s="554"/>
      <c r="X443" s="554"/>
      <c r="Y443" s="554"/>
      <c r="Z443" s="554"/>
      <c r="AA443" s="539"/>
      <c r="AB443" s="539"/>
      <c r="AC443" s="539"/>
    </row>
    <row r="444" spans="1:68" ht="16.5" hidden="1" customHeight="1" x14ac:dyDescent="0.25">
      <c r="A444" s="54" t="s">
        <v>681</v>
      </c>
      <c r="B444" s="54" t="s">
        <v>682</v>
      </c>
      <c r="C444" s="31">
        <v>4301020334</v>
      </c>
      <c r="D444" s="557">
        <v>4607091388930</v>
      </c>
      <c r="E444" s="55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7">
        <v>4680115886407</v>
      </c>
      <c r="E445" s="55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7">
        <v>4680115880054</v>
      </c>
      <c r="E446" s="55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9" t="s">
        <v>70</v>
      </c>
      <c r="Q447" s="570"/>
      <c r="R447" s="570"/>
      <c r="S447" s="570"/>
      <c r="T447" s="570"/>
      <c r="U447" s="570"/>
      <c r="V447" s="571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9" t="s">
        <v>70</v>
      </c>
      <c r="Q448" s="570"/>
      <c r="R448" s="570"/>
      <c r="S448" s="570"/>
      <c r="T448" s="570"/>
      <c r="U448" s="570"/>
      <c r="V448" s="571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59" t="s">
        <v>63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7">
        <v>4680115883116</v>
      </c>
      <c r="E450" s="55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12</v>
      </c>
      <c r="Y450" s="544">
        <f t="shared" ref="Y450:Y455" si="59">IFERROR(IF(X450="",0,CEILING((X450/$H450),1)*$H450),"")</f>
        <v>15.84</v>
      </c>
      <c r="Z450" s="36">
        <f>IFERROR(IF(Y450=0,"",ROUNDUP(Y450/H450,0)*0.01196),"")</f>
        <v>3.5880000000000002E-2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12.818181818181817</v>
      </c>
      <c r="BN450" s="64">
        <f t="shared" ref="BN450:BN455" si="61">IFERROR(Y450*I450/H450,"0")</f>
        <v>16.919999999999998</v>
      </c>
      <c r="BO450" s="64">
        <f t="shared" ref="BO450:BO455" si="62">IFERROR(1/J450*(X450/H450),"0")</f>
        <v>2.1853146853146852E-2</v>
      </c>
      <c r="BP450" s="64">
        <f t="shared" ref="BP450:BP455" si="63">IFERROR(1/J450*(Y450/H450),"0")</f>
        <v>2.8846153846153848E-2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7">
        <v>4680115883093</v>
      </c>
      <c r="E451" s="55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4</v>
      </c>
      <c r="Y451" s="544">
        <f t="shared" si="59"/>
        <v>5.28</v>
      </c>
      <c r="Z451" s="36">
        <f>IFERROR(IF(Y451=0,"",ROUNDUP(Y451/H451,0)*0.01196),"")</f>
        <v>1.196E-2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4.2727272727272725</v>
      </c>
      <c r="BN451" s="64">
        <f t="shared" si="61"/>
        <v>5.64</v>
      </c>
      <c r="BO451" s="64">
        <f t="shared" si="62"/>
        <v>7.2843822843822849E-3</v>
      </c>
      <c r="BP451" s="64">
        <f t="shared" si="63"/>
        <v>9.6153846153846159E-3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7">
        <v>4680115883109</v>
      </c>
      <c r="E452" s="55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18</v>
      </c>
      <c r="Y452" s="544">
        <f t="shared" si="59"/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19.227272727272727</v>
      </c>
      <c r="BN452" s="64">
        <f t="shared" si="61"/>
        <v>22.56</v>
      </c>
      <c r="BO452" s="64">
        <f t="shared" si="62"/>
        <v>3.277972027972028E-2</v>
      </c>
      <c r="BP452" s="64">
        <f t="shared" si="63"/>
        <v>3.8461538461538464E-2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7">
        <v>4680115882072</v>
      </c>
      <c r="E453" s="55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7</v>
      </c>
      <c r="Y453" s="544">
        <f t="shared" si="59"/>
        <v>9.6</v>
      </c>
      <c r="Z453" s="36">
        <f>IFERROR(IF(Y453=0,"",ROUNDUP(Y453/H453,0)*0.00902),"")</f>
        <v>1.804E-2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10.106249999999999</v>
      </c>
      <c r="BN453" s="64">
        <f t="shared" si="61"/>
        <v>13.86</v>
      </c>
      <c r="BO453" s="64">
        <f t="shared" si="62"/>
        <v>1.10479797979798E-2</v>
      </c>
      <c r="BP453" s="64">
        <f t="shared" si="63"/>
        <v>1.5151515151515152E-2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7">
        <v>4680115882102</v>
      </c>
      <c r="E454" s="55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3</v>
      </c>
      <c r="Y454" s="544">
        <f t="shared" si="59"/>
        <v>4.8</v>
      </c>
      <c r="Z454" s="36">
        <f>IFERROR(IF(Y454=0,"",ROUNDUP(Y454/H454,0)*0.00902),"")</f>
        <v>9.0200000000000002E-3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4.1812500000000004</v>
      </c>
      <c r="BN454" s="64">
        <f t="shared" si="61"/>
        <v>6.69</v>
      </c>
      <c r="BO454" s="64">
        <f t="shared" si="62"/>
        <v>4.734848484848485E-3</v>
      </c>
      <c r="BP454" s="64">
        <f t="shared" si="63"/>
        <v>7.575757575757576E-3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7">
        <v>4680115882096</v>
      </c>
      <c r="E455" s="55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13</v>
      </c>
      <c r="Y455" s="544">
        <f t="shared" si="59"/>
        <v>14.399999999999999</v>
      </c>
      <c r="Z455" s="36">
        <f>IFERROR(IF(Y455=0,"",ROUNDUP(Y455/H455,0)*0.00902),"")</f>
        <v>2.7060000000000001E-2</v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18.118750000000002</v>
      </c>
      <c r="BN455" s="64">
        <f t="shared" si="61"/>
        <v>20.07</v>
      </c>
      <c r="BO455" s="64">
        <f t="shared" si="62"/>
        <v>2.0517676767676768E-2</v>
      </c>
      <c r="BP455" s="64">
        <f t="shared" si="63"/>
        <v>2.2727272727272728E-2</v>
      </c>
    </row>
    <row r="456" spans="1:68" x14ac:dyDescent="0.2">
      <c r="A456" s="553"/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5"/>
      <c r="P456" s="569" t="s">
        <v>70</v>
      </c>
      <c r="Q456" s="570"/>
      <c r="R456" s="570"/>
      <c r="S456" s="570"/>
      <c r="T456" s="570"/>
      <c r="U456" s="570"/>
      <c r="V456" s="571"/>
      <c r="W456" s="37" t="s">
        <v>71</v>
      </c>
      <c r="X456" s="545">
        <f>IFERROR(X450/H450,"0")+IFERROR(X451/H451,"0")+IFERROR(X452/H452,"0")+IFERROR(X453/H453,"0")+IFERROR(X454/H454,"0")+IFERROR(X455/H455,"0")</f>
        <v>11.231060606060607</v>
      </c>
      <c r="Y456" s="545">
        <f>IFERROR(Y450/H450,"0")+IFERROR(Y451/H451,"0")+IFERROR(Y452/H452,"0")+IFERROR(Y453/H453,"0")+IFERROR(Y454/H454,"0")+IFERROR(Y455/H455,"0")</f>
        <v>14</v>
      </c>
      <c r="Z456" s="545">
        <f>IFERROR(IF(Z450="",0,Z450),"0")+IFERROR(IF(Z451="",0,Z451),"0")+IFERROR(IF(Z452="",0,Z452),"0")+IFERROR(IF(Z453="",0,Z453),"0")+IFERROR(IF(Z454="",0,Z454),"0")+IFERROR(IF(Z455="",0,Z455),"0")</f>
        <v>0.14979999999999999</v>
      </c>
      <c r="AA456" s="546"/>
      <c r="AB456" s="546"/>
      <c r="AC456" s="546"/>
    </row>
    <row r="457" spans="1:68" x14ac:dyDescent="0.2">
      <c r="A457" s="554"/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5"/>
      <c r="P457" s="569" t="s">
        <v>70</v>
      </c>
      <c r="Q457" s="570"/>
      <c r="R457" s="570"/>
      <c r="S457" s="570"/>
      <c r="T457" s="570"/>
      <c r="U457" s="570"/>
      <c r="V457" s="571"/>
      <c r="W457" s="37" t="s">
        <v>68</v>
      </c>
      <c r="X457" s="545">
        <f>IFERROR(SUM(X450:X455),"0")</f>
        <v>57</v>
      </c>
      <c r="Y457" s="545">
        <f>IFERROR(SUM(Y450:Y455),"0")</f>
        <v>71.039999999999992</v>
      </c>
      <c r="Z457" s="37"/>
      <c r="AA457" s="546"/>
      <c r="AB457" s="546"/>
      <c r="AC457" s="546"/>
    </row>
    <row r="458" spans="1:68" ht="14.25" hidden="1" customHeight="1" x14ac:dyDescent="0.25">
      <c r="A458" s="559" t="s">
        <v>72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7">
        <v>4607091383409</v>
      </c>
      <c r="E459" s="55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7">
        <v>4607091383416</v>
      </c>
      <c r="E460" s="55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7">
        <v>4680115883536</v>
      </c>
      <c r="E461" s="55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9" t="s">
        <v>70</v>
      </c>
      <c r="Q462" s="570"/>
      <c r="R462" s="570"/>
      <c r="S462" s="570"/>
      <c r="T462" s="570"/>
      <c r="U462" s="570"/>
      <c r="V462" s="57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9" t="s">
        <v>70</v>
      </c>
      <c r="Q463" s="570"/>
      <c r="R463" s="570"/>
      <c r="S463" s="570"/>
      <c r="T463" s="570"/>
      <c r="U463" s="570"/>
      <c r="V463" s="57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24" t="s">
        <v>712</v>
      </c>
      <c r="B464" s="625"/>
      <c r="C464" s="625"/>
      <c r="D464" s="625"/>
      <c r="E464" s="625"/>
      <c r="F464" s="625"/>
      <c r="G464" s="625"/>
      <c r="H464" s="625"/>
      <c r="I464" s="625"/>
      <c r="J464" s="625"/>
      <c r="K464" s="625"/>
      <c r="L464" s="625"/>
      <c r="M464" s="625"/>
      <c r="N464" s="625"/>
      <c r="O464" s="625"/>
      <c r="P464" s="625"/>
      <c r="Q464" s="625"/>
      <c r="R464" s="625"/>
      <c r="S464" s="625"/>
      <c r="T464" s="625"/>
      <c r="U464" s="625"/>
      <c r="V464" s="625"/>
      <c r="W464" s="625"/>
      <c r="X464" s="625"/>
      <c r="Y464" s="625"/>
      <c r="Z464" s="625"/>
      <c r="AA464" s="48"/>
      <c r="AB464" s="48"/>
      <c r="AC464" s="48"/>
    </row>
    <row r="465" spans="1:68" ht="16.5" hidden="1" customHeight="1" x14ac:dyDescent="0.25">
      <c r="A465" s="593" t="s">
        <v>712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8"/>
      <c r="AB465" s="538"/>
      <c r="AC465" s="538"/>
    </row>
    <row r="466" spans="1:68" ht="14.25" hidden="1" customHeight="1" x14ac:dyDescent="0.25">
      <c r="A466" s="559" t="s">
        <v>103</v>
      </c>
      <c r="B466" s="554"/>
      <c r="C466" s="554"/>
      <c r="D466" s="554"/>
      <c r="E466" s="554"/>
      <c r="F466" s="554"/>
      <c r="G466" s="554"/>
      <c r="H466" s="554"/>
      <c r="I466" s="554"/>
      <c r="J466" s="554"/>
      <c r="K466" s="554"/>
      <c r="L466" s="554"/>
      <c r="M466" s="554"/>
      <c r="N466" s="554"/>
      <c r="O466" s="554"/>
      <c r="P466" s="554"/>
      <c r="Q466" s="554"/>
      <c r="R466" s="554"/>
      <c r="S466" s="554"/>
      <c r="T466" s="554"/>
      <c r="U466" s="554"/>
      <c r="V466" s="554"/>
      <c r="W466" s="554"/>
      <c r="X466" s="554"/>
      <c r="Y466" s="554"/>
      <c r="Z466" s="554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7">
        <v>4640242181011</v>
      </c>
      <c r="E467" s="55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7">
        <v>4640242180441</v>
      </c>
      <c r="E468" s="55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4301011584</v>
      </c>
      <c r="D469" s="557">
        <v>4640242180564</v>
      </c>
      <c r="E469" s="55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7">
        <v>4640242181189</v>
      </c>
      <c r="E470" s="55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3"/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5"/>
      <c r="P471" s="569" t="s">
        <v>70</v>
      </c>
      <c r="Q471" s="570"/>
      <c r="R471" s="570"/>
      <c r="S471" s="570"/>
      <c r="T471" s="570"/>
      <c r="U471" s="570"/>
      <c r="V471" s="57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4"/>
      <c r="B472" s="554"/>
      <c r="C472" s="554"/>
      <c r="D472" s="554"/>
      <c r="E472" s="554"/>
      <c r="F472" s="554"/>
      <c r="G472" s="554"/>
      <c r="H472" s="554"/>
      <c r="I472" s="554"/>
      <c r="J472" s="554"/>
      <c r="K472" s="554"/>
      <c r="L472" s="554"/>
      <c r="M472" s="554"/>
      <c r="N472" s="554"/>
      <c r="O472" s="555"/>
      <c r="P472" s="569" t="s">
        <v>70</v>
      </c>
      <c r="Q472" s="570"/>
      <c r="R472" s="570"/>
      <c r="S472" s="570"/>
      <c r="T472" s="570"/>
      <c r="U472" s="570"/>
      <c r="V472" s="57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9" t="s">
        <v>135</v>
      </c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4"/>
      <c r="P473" s="554"/>
      <c r="Q473" s="554"/>
      <c r="R473" s="554"/>
      <c r="S473" s="554"/>
      <c r="T473" s="554"/>
      <c r="U473" s="554"/>
      <c r="V473" s="554"/>
      <c r="W473" s="554"/>
      <c r="X473" s="554"/>
      <c r="Y473" s="554"/>
      <c r="Z473" s="554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7">
        <v>4640242180519</v>
      </c>
      <c r="E474" s="55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4301020260</v>
      </c>
      <c r="D475" s="557">
        <v>4640242180526</v>
      </c>
      <c r="E475" s="55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69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7">
        <v>4640242181363</v>
      </c>
      <c r="E476" s="55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4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9" t="s">
        <v>70</v>
      </c>
      <c r="Q477" s="570"/>
      <c r="R477" s="570"/>
      <c r="S477" s="570"/>
      <c r="T477" s="570"/>
      <c r="U477" s="570"/>
      <c r="V477" s="57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9" t="s">
        <v>70</v>
      </c>
      <c r="Q478" s="570"/>
      <c r="R478" s="570"/>
      <c r="S478" s="570"/>
      <c r="T478" s="570"/>
      <c r="U478" s="570"/>
      <c r="V478" s="57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9" t="s">
        <v>63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7">
        <v>4640242180816</v>
      </c>
      <c r="E480" s="55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44</v>
      </c>
      <c r="Y480" s="544">
        <f>IFERROR(IF(X480="",0,CEILING((X480/$H480),1)*$H480),"")</f>
        <v>46.2</v>
      </c>
      <c r="Z480" s="36">
        <f>IFERROR(IF(Y480=0,"",ROUNDUP(Y480/H480,0)*0.00902),"")</f>
        <v>9.9220000000000003E-2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46.828571428571422</v>
      </c>
      <c r="BN480" s="64">
        <f>IFERROR(Y480*I480/H480,"0")</f>
        <v>49.17</v>
      </c>
      <c r="BO480" s="64">
        <f>IFERROR(1/J480*(X480/H480),"0")</f>
        <v>7.9365079365079375E-2</v>
      </c>
      <c r="BP480" s="64">
        <f>IFERROR(1/J480*(Y480/H480),"0")</f>
        <v>8.3333333333333343E-2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7">
        <v>4640242180595</v>
      </c>
      <c r="E481" s="55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70</v>
      </c>
      <c r="Y481" s="544">
        <f>IFERROR(IF(X481="",0,CEILING((X481/$H481),1)*$H481),"")</f>
        <v>71.400000000000006</v>
      </c>
      <c r="Z481" s="36">
        <f>IFERROR(IF(Y481=0,"",ROUNDUP(Y481/H481,0)*0.00902),"")</f>
        <v>0.15334</v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74.499999999999986</v>
      </c>
      <c r="BN481" s="64">
        <f>IFERROR(Y481*I481/H481,"0")</f>
        <v>75.989999999999995</v>
      </c>
      <c r="BO481" s="64">
        <f>IFERROR(1/J481*(X481/H481),"0")</f>
        <v>0.12626262626262624</v>
      </c>
      <c r="BP481" s="64">
        <f>IFERROR(1/J481*(Y481/H481),"0")</f>
        <v>0.12878787878787878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9" t="s">
        <v>70</v>
      </c>
      <c r="Q482" s="570"/>
      <c r="R482" s="570"/>
      <c r="S482" s="570"/>
      <c r="T482" s="570"/>
      <c r="U482" s="570"/>
      <c r="V482" s="571"/>
      <c r="W482" s="37" t="s">
        <v>71</v>
      </c>
      <c r="X482" s="545">
        <f>IFERROR(X480/H480,"0")+IFERROR(X481/H481,"0")</f>
        <v>27.142857142857139</v>
      </c>
      <c r="Y482" s="545">
        <f>IFERROR(Y480/H480,"0")+IFERROR(Y481/H481,"0")</f>
        <v>28</v>
      </c>
      <c r="Z482" s="545">
        <f>IFERROR(IF(Z480="",0,Z480),"0")+IFERROR(IF(Z481="",0,Z481),"0")</f>
        <v>0.25256000000000001</v>
      </c>
      <c r="AA482" s="546"/>
      <c r="AB482" s="546"/>
      <c r="AC482" s="546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9" t="s">
        <v>70</v>
      </c>
      <c r="Q483" s="570"/>
      <c r="R483" s="570"/>
      <c r="S483" s="570"/>
      <c r="T483" s="570"/>
      <c r="U483" s="570"/>
      <c r="V483" s="571"/>
      <c r="W483" s="37" t="s">
        <v>68</v>
      </c>
      <c r="X483" s="545">
        <f>IFERROR(SUM(X480:X481),"0")</f>
        <v>114</v>
      </c>
      <c r="Y483" s="545">
        <f>IFERROR(SUM(Y480:Y481),"0")</f>
        <v>117.60000000000001</v>
      </c>
      <c r="Z483" s="37"/>
      <c r="AA483" s="546"/>
      <c r="AB483" s="546"/>
      <c r="AC483" s="546"/>
    </row>
    <row r="484" spans="1:68" ht="14.25" hidden="1" customHeight="1" x14ac:dyDescent="0.25">
      <c r="A484" s="559" t="s">
        <v>72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9"/>
      <c r="AB484" s="539"/>
      <c r="AC484" s="539"/>
    </row>
    <row r="485" spans="1:68" ht="27" hidden="1" customHeight="1" x14ac:dyDescent="0.25">
      <c r="A485" s="54" t="s">
        <v>740</v>
      </c>
      <c r="B485" s="54" t="s">
        <v>741</v>
      </c>
      <c r="C485" s="31">
        <v>4301052046</v>
      </c>
      <c r="D485" s="557">
        <v>4640242180533</v>
      </c>
      <c r="E485" s="55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53"/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5"/>
      <c r="P486" s="569" t="s">
        <v>70</v>
      </c>
      <c r="Q486" s="570"/>
      <c r="R486" s="570"/>
      <c r="S486" s="570"/>
      <c r="T486" s="570"/>
      <c r="U486" s="570"/>
      <c r="V486" s="571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4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9" t="s">
        <v>70</v>
      </c>
      <c r="Q487" s="570"/>
      <c r="R487" s="570"/>
      <c r="S487" s="570"/>
      <c r="T487" s="570"/>
      <c r="U487" s="570"/>
      <c r="V487" s="571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9" t="s">
        <v>165</v>
      </c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4"/>
      <c r="P488" s="554"/>
      <c r="Q488" s="554"/>
      <c r="R488" s="554"/>
      <c r="S488" s="554"/>
      <c r="T488" s="554"/>
      <c r="U488" s="554"/>
      <c r="V488" s="554"/>
      <c r="W488" s="554"/>
      <c r="X488" s="554"/>
      <c r="Y488" s="554"/>
      <c r="Z488" s="554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7">
        <v>4640242180120</v>
      </c>
      <c r="E489" s="55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69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7">
        <v>4640242180137</v>
      </c>
      <c r="E490" s="55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3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5"/>
      <c r="P491" s="569" t="s">
        <v>70</v>
      </c>
      <c r="Q491" s="570"/>
      <c r="R491" s="570"/>
      <c r="S491" s="570"/>
      <c r="T491" s="570"/>
      <c r="U491" s="570"/>
      <c r="V491" s="57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555"/>
      <c r="P492" s="569" t="s">
        <v>70</v>
      </c>
      <c r="Q492" s="570"/>
      <c r="R492" s="570"/>
      <c r="S492" s="570"/>
      <c r="T492" s="570"/>
      <c r="U492" s="570"/>
      <c r="V492" s="57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93" t="s">
        <v>749</v>
      </c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554"/>
      <c r="P493" s="554"/>
      <c r="Q493" s="554"/>
      <c r="R493" s="554"/>
      <c r="S493" s="554"/>
      <c r="T493" s="554"/>
      <c r="U493" s="554"/>
      <c r="V493" s="554"/>
      <c r="W493" s="554"/>
      <c r="X493" s="554"/>
      <c r="Y493" s="554"/>
      <c r="Z493" s="554"/>
      <c r="AA493" s="538"/>
      <c r="AB493" s="538"/>
      <c r="AC493" s="538"/>
    </row>
    <row r="494" spans="1:68" ht="14.25" hidden="1" customHeight="1" x14ac:dyDescent="0.25">
      <c r="A494" s="559" t="s">
        <v>135</v>
      </c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54"/>
      <c r="P494" s="554"/>
      <c r="Q494" s="554"/>
      <c r="R494" s="554"/>
      <c r="S494" s="554"/>
      <c r="T494" s="554"/>
      <c r="U494" s="554"/>
      <c r="V494" s="554"/>
      <c r="W494" s="554"/>
      <c r="X494" s="554"/>
      <c r="Y494" s="554"/>
      <c r="Z494" s="554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7">
        <v>4640242180090</v>
      </c>
      <c r="E495" s="55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48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3"/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5"/>
      <c r="P496" s="569" t="s">
        <v>70</v>
      </c>
      <c r="Q496" s="570"/>
      <c r="R496" s="570"/>
      <c r="S496" s="570"/>
      <c r="T496" s="570"/>
      <c r="U496" s="570"/>
      <c r="V496" s="57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4"/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5"/>
      <c r="P497" s="569" t="s">
        <v>70</v>
      </c>
      <c r="Q497" s="570"/>
      <c r="R497" s="570"/>
      <c r="S497" s="570"/>
      <c r="T497" s="570"/>
      <c r="U497" s="570"/>
      <c r="V497" s="57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4"/>
      <c r="B498" s="554"/>
      <c r="C498" s="554"/>
      <c r="D498" s="554"/>
      <c r="E498" s="554"/>
      <c r="F498" s="554"/>
      <c r="G498" s="554"/>
      <c r="H498" s="554"/>
      <c r="I498" s="554"/>
      <c r="J498" s="554"/>
      <c r="K498" s="554"/>
      <c r="L498" s="554"/>
      <c r="M498" s="554"/>
      <c r="N498" s="554"/>
      <c r="O498" s="715"/>
      <c r="P498" s="616" t="s">
        <v>754</v>
      </c>
      <c r="Q498" s="617"/>
      <c r="R498" s="617"/>
      <c r="S498" s="617"/>
      <c r="T498" s="617"/>
      <c r="U498" s="617"/>
      <c r="V498" s="618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9625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9848.2500000000036</v>
      </c>
      <c r="Z498" s="37"/>
      <c r="AA498" s="546"/>
      <c r="AB498" s="546"/>
      <c r="AC498" s="546"/>
    </row>
    <row r="499" spans="1:32" x14ac:dyDescent="0.2">
      <c r="A499" s="554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715"/>
      <c r="P499" s="616" t="s">
        <v>755</v>
      </c>
      <c r="Q499" s="617"/>
      <c r="R499" s="617"/>
      <c r="S499" s="617"/>
      <c r="T499" s="617"/>
      <c r="U499" s="617"/>
      <c r="V499" s="618"/>
      <c r="W499" s="37" t="s">
        <v>68</v>
      </c>
      <c r="X499" s="545">
        <f>IFERROR(SUM(BM22:BM495),"0")</f>
        <v>10215.985328122199</v>
      </c>
      <c r="Y499" s="545">
        <f>IFERROR(SUM(BN22:BN495),"0")</f>
        <v>10454.184000000001</v>
      </c>
      <c r="Z499" s="37"/>
      <c r="AA499" s="546"/>
      <c r="AB499" s="546"/>
      <c r="AC499" s="546"/>
    </row>
    <row r="500" spans="1:32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715"/>
      <c r="P500" s="616" t="s">
        <v>756</v>
      </c>
      <c r="Q500" s="617"/>
      <c r="R500" s="617"/>
      <c r="S500" s="617"/>
      <c r="T500" s="617"/>
      <c r="U500" s="617"/>
      <c r="V500" s="618"/>
      <c r="W500" s="37" t="s">
        <v>757</v>
      </c>
      <c r="X500" s="38">
        <f>ROUNDUP(SUM(BO22:BO495),0)</f>
        <v>18</v>
      </c>
      <c r="Y500" s="38">
        <f>ROUNDUP(SUM(BP22:BP495),0)</f>
        <v>18</v>
      </c>
      <c r="Z500" s="37"/>
      <c r="AA500" s="546"/>
      <c r="AB500" s="546"/>
      <c r="AC500" s="546"/>
    </row>
    <row r="501" spans="1:32" x14ac:dyDescent="0.2">
      <c r="A501" s="554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15"/>
      <c r="P501" s="616" t="s">
        <v>758</v>
      </c>
      <c r="Q501" s="617"/>
      <c r="R501" s="617"/>
      <c r="S501" s="617"/>
      <c r="T501" s="617"/>
      <c r="U501" s="617"/>
      <c r="V501" s="618"/>
      <c r="W501" s="37" t="s">
        <v>68</v>
      </c>
      <c r="X501" s="545">
        <f>GrossWeightTotal+PalletQtyTotal*25</f>
        <v>10665.985328122199</v>
      </c>
      <c r="Y501" s="545">
        <f>GrossWeightTotalR+PalletQtyTotalR*25</f>
        <v>10904.184000000001</v>
      </c>
      <c r="Z501" s="37"/>
      <c r="AA501" s="546"/>
      <c r="AB501" s="546"/>
      <c r="AC501" s="546"/>
    </row>
    <row r="502" spans="1:32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15"/>
      <c r="P502" s="616" t="s">
        <v>759</v>
      </c>
      <c r="Q502" s="617"/>
      <c r="R502" s="617"/>
      <c r="S502" s="617"/>
      <c r="T502" s="617"/>
      <c r="U502" s="617"/>
      <c r="V502" s="618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1914.333617406463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1955</v>
      </c>
      <c r="Z502" s="37"/>
      <c r="AA502" s="546"/>
      <c r="AB502" s="546"/>
      <c r="AC502" s="546"/>
    </row>
    <row r="503" spans="1:32" ht="14.25" hidden="1" customHeight="1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15"/>
      <c r="P503" s="616" t="s">
        <v>760</v>
      </c>
      <c r="Q503" s="617"/>
      <c r="R503" s="617"/>
      <c r="S503" s="617"/>
      <c r="T503" s="617"/>
      <c r="U503" s="617"/>
      <c r="V503" s="618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20.511010000000002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90" t="s">
        <v>101</v>
      </c>
      <c r="D505" s="636"/>
      <c r="E505" s="636"/>
      <c r="F505" s="636"/>
      <c r="G505" s="636"/>
      <c r="H505" s="637"/>
      <c r="I505" s="590" t="s">
        <v>253</v>
      </c>
      <c r="J505" s="636"/>
      <c r="K505" s="636"/>
      <c r="L505" s="636"/>
      <c r="M505" s="636"/>
      <c r="N505" s="636"/>
      <c r="O505" s="636"/>
      <c r="P505" s="636"/>
      <c r="Q505" s="636"/>
      <c r="R505" s="636"/>
      <c r="S505" s="637"/>
      <c r="T505" s="590" t="s">
        <v>541</v>
      </c>
      <c r="U505" s="637"/>
      <c r="V505" s="590" t="s">
        <v>597</v>
      </c>
      <c r="W505" s="636"/>
      <c r="X505" s="636"/>
      <c r="Y505" s="637"/>
      <c r="Z505" s="540" t="s">
        <v>651</v>
      </c>
      <c r="AA505" s="590" t="s">
        <v>712</v>
      </c>
      <c r="AB505" s="637"/>
      <c r="AC505" s="52"/>
      <c r="AF505" s="541"/>
    </row>
    <row r="506" spans="1:32" ht="14.25" customHeight="1" thickTop="1" x14ac:dyDescent="0.2">
      <c r="A506" s="736" t="s">
        <v>763</v>
      </c>
      <c r="B506" s="590" t="s">
        <v>62</v>
      </c>
      <c r="C506" s="590" t="s">
        <v>102</v>
      </c>
      <c r="D506" s="590" t="s">
        <v>117</v>
      </c>
      <c r="E506" s="590" t="s">
        <v>172</v>
      </c>
      <c r="F506" s="590" t="s">
        <v>192</v>
      </c>
      <c r="G506" s="590" t="s">
        <v>225</v>
      </c>
      <c r="H506" s="590" t="s">
        <v>101</v>
      </c>
      <c r="I506" s="590" t="s">
        <v>254</v>
      </c>
      <c r="J506" s="590" t="s">
        <v>294</v>
      </c>
      <c r="K506" s="590" t="s">
        <v>354</v>
      </c>
      <c r="L506" s="590" t="s">
        <v>397</v>
      </c>
      <c r="M506" s="590" t="s">
        <v>413</v>
      </c>
      <c r="N506" s="541"/>
      <c r="O506" s="590" t="s">
        <v>427</v>
      </c>
      <c r="P506" s="590" t="s">
        <v>437</v>
      </c>
      <c r="Q506" s="590" t="s">
        <v>444</v>
      </c>
      <c r="R506" s="590" t="s">
        <v>449</v>
      </c>
      <c r="S506" s="590" t="s">
        <v>531</v>
      </c>
      <c r="T506" s="590" t="s">
        <v>542</v>
      </c>
      <c r="U506" s="590" t="s">
        <v>577</v>
      </c>
      <c r="V506" s="590" t="s">
        <v>598</v>
      </c>
      <c r="W506" s="590" t="s">
        <v>628</v>
      </c>
      <c r="X506" s="590" t="s">
        <v>643</v>
      </c>
      <c r="Y506" s="590" t="s">
        <v>647</v>
      </c>
      <c r="Z506" s="590" t="s">
        <v>651</v>
      </c>
      <c r="AA506" s="590" t="s">
        <v>712</v>
      </c>
      <c r="AB506" s="590" t="s">
        <v>749</v>
      </c>
      <c r="AC506" s="52"/>
      <c r="AF506" s="541"/>
    </row>
    <row r="507" spans="1:32" ht="13.5" customHeight="1" thickBot="1" x14ac:dyDescent="0.25">
      <c r="A507" s="737"/>
      <c r="B507" s="591"/>
      <c r="C507" s="591"/>
      <c r="D507" s="591"/>
      <c r="E507" s="591"/>
      <c r="F507" s="591"/>
      <c r="G507" s="591"/>
      <c r="H507" s="591"/>
      <c r="I507" s="591"/>
      <c r="J507" s="591"/>
      <c r="K507" s="591"/>
      <c r="L507" s="591"/>
      <c r="M507" s="591"/>
      <c r="N507" s="54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315.20000000000005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1382.4</v>
      </c>
      <c r="E508" s="46">
        <f>IFERROR(Y87*1,"0")+IFERROR(Y88*1,"0")+IFERROR(Y89*1,"0")+IFERROR(Y93*1,"0")+IFERROR(Y94*1,"0")+IFERROR(Y95*1,"0")+IFERROR(Y96*1,"0")</f>
        <v>458.1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319.70999999999998</v>
      </c>
      <c r="G508" s="46">
        <f>IFERROR(Y127*1,"0")+IFERROR(Y128*1,"0")+IFERROR(Y132*1,"0")+IFERROR(Y133*1,"0")+IFERROR(Y137*1,"0")+IFERROR(Y138*1,"0")</f>
        <v>201.51999999999998</v>
      </c>
      <c r="H508" s="46">
        <f>IFERROR(Y143*1,"0")+IFERROR(Y144*1,"0")+IFERROR(Y148*1,"0")+IFERROR(Y149*1,"0")+IFERROR(Y150*1,"0")</f>
        <v>113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252.84000000000006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721.8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16.29</v>
      </c>
      <c r="L508" s="46">
        <f>IFERROR(Y250*1,"0")+IFERROR(Y251*1,"0")+IFERROR(Y252*1,"0")+IFERROR(Y253*1,"0")+IFERROR(Y254*1,"0")</f>
        <v>75.600000000000009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2692.5299999999997</v>
      </c>
      <c r="S508" s="46">
        <f>IFERROR(Y335*1,"0")+IFERROR(Y336*1,"0")+IFERROR(Y337*1,"0")</f>
        <v>392.70000000000005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2458</v>
      </c>
      <c r="U508" s="46">
        <f>IFERROR(Y368*1,"0")+IFERROR(Y369*1,"0")+IFERROR(Y370*1,"0")+IFERROR(Y374*1,"0")+IFERROR(Y378*1,"0")+IFERROR(Y379*1,"0")+IFERROR(Y383*1,"0")</f>
        <v>181.2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149.76000000000005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117.60000000000001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4,00"/>
        <filter val="1 047,00"/>
        <filter val="1 160,00"/>
        <filter val="1 185,00"/>
        <filter val="1 214,00"/>
        <filter val="1 914,33"/>
        <filter val="1,00"/>
        <filter val="10 215,99"/>
        <filter val="10 665,99"/>
        <filter val="10,00"/>
        <filter val="102,00"/>
        <filter val="104,00"/>
        <filter val="11,23"/>
        <filter val="110,00"/>
        <filter val="114,00"/>
        <filter val="118,00"/>
        <filter val="12,00"/>
        <filter val="120,56"/>
        <filter val="122,00"/>
        <filter val="128,00"/>
        <filter val="13,00"/>
        <filter val="131,28"/>
        <filter val="135,00"/>
        <filter val="138,00"/>
        <filter val="141,00"/>
        <filter val="15,00"/>
        <filter val="15,44"/>
        <filter val="152,00"/>
        <filter val="16,43"/>
        <filter val="16,50"/>
        <filter val="160,00"/>
        <filter val="164,00"/>
        <filter val="17,39"/>
        <filter val="171,00"/>
        <filter val="175,00"/>
        <filter val="18"/>
        <filter val="18,00"/>
        <filter val="18,33"/>
        <filter val="185,00"/>
        <filter val="185,71"/>
        <filter val="19,00"/>
        <filter val="194,00"/>
        <filter val="197,38"/>
        <filter val="2,22"/>
        <filter val="20,00"/>
        <filter val="202,00"/>
        <filter val="204,00"/>
        <filter val="22,00"/>
        <filter val="224,58"/>
        <filter val="23,00"/>
        <filter val="230,00"/>
        <filter val="231,00"/>
        <filter val="24,06"/>
        <filter val="25,00"/>
        <filter val="250,00"/>
        <filter val="253,00"/>
        <filter val="262,00"/>
        <filter val="27,00"/>
        <filter val="27,14"/>
        <filter val="27,65"/>
        <filter val="280,00"/>
        <filter val="29,00"/>
        <filter val="290,00"/>
        <filter val="3,00"/>
        <filter val="30,00"/>
        <filter val="305,00"/>
        <filter val="322,00"/>
        <filter val="35,00"/>
        <filter val="35,19"/>
        <filter val="37,95"/>
        <filter val="38,00"/>
        <filter val="390,00"/>
        <filter val="396,00"/>
        <filter val="4,00"/>
        <filter val="406,00"/>
        <filter val="42,00"/>
        <filter val="43,00"/>
        <filter val="438,00"/>
        <filter val="44,00"/>
        <filter val="449,00"/>
        <filter val="45,00"/>
        <filter val="45,33"/>
        <filter val="46,00"/>
        <filter val="5,56"/>
        <filter val="51,00"/>
        <filter val="52,14"/>
        <filter val="53,00"/>
        <filter val="539,00"/>
        <filter val="54,06"/>
        <filter val="56,00"/>
        <filter val="57,00"/>
        <filter val="57,14"/>
        <filter val="6,00"/>
        <filter val="6,48"/>
        <filter val="63,70"/>
        <filter val="69,00"/>
        <filter val="7,00"/>
        <filter val="7,25"/>
        <filter val="7,94"/>
        <filter val="70,00"/>
        <filter val="703,00"/>
        <filter val="71,56"/>
        <filter val="72,00"/>
        <filter val="73,00"/>
        <filter val="77,00"/>
        <filter val="78,77"/>
        <filter val="8,00"/>
        <filter val="80,93"/>
        <filter val="81,00"/>
        <filter val="83,00"/>
        <filter val="83,58"/>
        <filter val="85,00"/>
        <filter val="85,24"/>
        <filter val="87,50"/>
        <filter val="9 625,00"/>
        <filter val="9,00"/>
        <filter val="9,09"/>
        <filter val="962,00"/>
        <filter val="98,00"/>
      </filters>
    </filterColumn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2025-09-30T11:09:26Z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