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DC20F6A-2E4A-407A-BC70-219B2EC53A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2" l="1"/>
  <c r="X496" i="2"/>
  <c r="BO495" i="2"/>
  <c r="BM495" i="2"/>
  <c r="Y495" i="2"/>
  <c r="AB508" i="2" s="1"/>
  <c r="X492" i="2"/>
  <c r="X491" i="2"/>
  <c r="BO490" i="2"/>
  <c r="BM490" i="2"/>
  <c r="Y490" i="2"/>
  <c r="P490" i="2"/>
  <c r="BO489" i="2"/>
  <c r="BM489" i="2"/>
  <c r="Y489" i="2"/>
  <c r="P489" i="2"/>
  <c r="X487" i="2"/>
  <c r="X486" i="2"/>
  <c r="BO485" i="2"/>
  <c r="BM485" i="2"/>
  <c r="Y485" i="2"/>
  <c r="BP485" i="2" s="1"/>
  <c r="P485" i="2"/>
  <c r="X483" i="2"/>
  <c r="X482" i="2"/>
  <c r="BO481" i="2"/>
  <c r="BM481" i="2"/>
  <c r="Y481" i="2"/>
  <c r="BP481" i="2" s="1"/>
  <c r="P481" i="2"/>
  <c r="BO480" i="2"/>
  <c r="BM480" i="2"/>
  <c r="Y480" i="2"/>
  <c r="BP480" i="2" s="1"/>
  <c r="P480" i="2"/>
  <c r="X478" i="2"/>
  <c r="X477" i="2"/>
  <c r="BP476" i="2"/>
  <c r="BO476" i="2"/>
  <c r="BN476" i="2"/>
  <c r="BM476" i="2"/>
  <c r="Z476" i="2"/>
  <c r="Y476" i="2"/>
  <c r="P476" i="2"/>
  <c r="BO475" i="2"/>
  <c r="BM475" i="2"/>
  <c r="Y475" i="2"/>
  <c r="BO474" i="2"/>
  <c r="BM474" i="2"/>
  <c r="Y474" i="2"/>
  <c r="P474" i="2"/>
  <c r="X472" i="2"/>
  <c r="X471" i="2"/>
  <c r="BO470" i="2"/>
  <c r="BM470" i="2"/>
  <c r="Z470" i="2"/>
  <c r="Y470" i="2"/>
  <c r="BP470" i="2" s="1"/>
  <c r="P470" i="2"/>
  <c r="BO469" i="2"/>
  <c r="BM469" i="2"/>
  <c r="Y469" i="2"/>
  <c r="P469" i="2"/>
  <c r="BO468" i="2"/>
  <c r="BM468" i="2"/>
  <c r="Y468" i="2"/>
  <c r="BN468" i="2" s="1"/>
  <c r="P468" i="2"/>
  <c r="BO467" i="2"/>
  <c r="BM467" i="2"/>
  <c r="Y467" i="2"/>
  <c r="P467" i="2"/>
  <c r="X463" i="2"/>
  <c r="X462" i="2"/>
  <c r="BO461" i="2"/>
  <c r="BM461" i="2"/>
  <c r="Y461" i="2"/>
  <c r="BN461" i="2" s="1"/>
  <c r="P461" i="2"/>
  <c r="BO460" i="2"/>
  <c r="BM460" i="2"/>
  <c r="Y460" i="2"/>
  <c r="P460" i="2"/>
  <c r="BO459" i="2"/>
  <c r="BM459" i="2"/>
  <c r="Y459" i="2"/>
  <c r="BP459" i="2" s="1"/>
  <c r="P459" i="2"/>
  <c r="X457" i="2"/>
  <c r="X456" i="2"/>
  <c r="BO455" i="2"/>
  <c r="BM455" i="2"/>
  <c r="Y455" i="2"/>
  <c r="BP455" i="2" s="1"/>
  <c r="P455" i="2"/>
  <c r="BO454" i="2"/>
  <c r="BM454" i="2"/>
  <c r="Y454" i="2"/>
  <c r="Z454" i="2" s="1"/>
  <c r="P454" i="2"/>
  <c r="BO453" i="2"/>
  <c r="BM453" i="2"/>
  <c r="Y453" i="2"/>
  <c r="P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BP450" i="2" s="1"/>
  <c r="P450" i="2"/>
  <c r="X448" i="2"/>
  <c r="X447" i="2"/>
  <c r="BO446" i="2"/>
  <c r="BM446" i="2"/>
  <c r="Y446" i="2"/>
  <c r="BP446" i="2" s="1"/>
  <c r="P446" i="2"/>
  <c r="BO445" i="2"/>
  <c r="BM445" i="2"/>
  <c r="Y445" i="2"/>
  <c r="BP445" i="2" s="1"/>
  <c r="P445" i="2"/>
  <c r="BO444" i="2"/>
  <c r="BM444" i="2"/>
  <c r="Y444" i="2"/>
  <c r="Z444" i="2" s="1"/>
  <c r="P444" i="2"/>
  <c r="X442" i="2"/>
  <c r="X441" i="2"/>
  <c r="BO440" i="2"/>
  <c r="BM440" i="2"/>
  <c r="Y440" i="2"/>
  <c r="BP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Z434" i="2" s="1"/>
  <c r="P434" i="2"/>
  <c r="BO433" i="2"/>
  <c r="BM433" i="2"/>
  <c r="Y433" i="2"/>
  <c r="BP433" i="2" s="1"/>
  <c r="BO432" i="2"/>
  <c r="BM432" i="2"/>
  <c r="Y432" i="2"/>
  <c r="Z432" i="2" s="1"/>
  <c r="P432" i="2"/>
  <c r="BO431" i="2"/>
  <c r="BM431" i="2"/>
  <c r="Y431" i="2"/>
  <c r="P431" i="2"/>
  <c r="BO430" i="2"/>
  <c r="BM430" i="2"/>
  <c r="Y430" i="2"/>
  <c r="P430" i="2"/>
  <c r="X426" i="2"/>
  <c r="X425" i="2"/>
  <c r="BO424" i="2"/>
  <c r="BM424" i="2"/>
  <c r="Y424" i="2"/>
  <c r="P424" i="2"/>
  <c r="X421" i="2"/>
  <c r="X420" i="2"/>
  <c r="BO419" i="2"/>
  <c r="BM419" i="2"/>
  <c r="Y419" i="2"/>
  <c r="X508" i="2" s="1"/>
  <c r="P419" i="2"/>
  <c r="X416" i="2"/>
  <c r="X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Z402" i="2" s="1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BP395" i="2" s="1"/>
  <c r="P395" i="2"/>
  <c r="BO394" i="2"/>
  <c r="BM394" i="2"/>
  <c r="Y394" i="2"/>
  <c r="BP394" i="2" s="1"/>
  <c r="P394" i="2"/>
  <c r="BO393" i="2"/>
  <c r="BM393" i="2"/>
  <c r="Y393" i="2"/>
  <c r="BP393" i="2" s="1"/>
  <c r="P393" i="2"/>
  <c r="BO392" i="2"/>
  <c r="BM392" i="2"/>
  <c r="Y392" i="2"/>
  <c r="Z392" i="2" s="1"/>
  <c r="P392" i="2"/>
  <c r="BO391" i="2"/>
  <c r="BM391" i="2"/>
  <c r="Y391" i="2"/>
  <c r="BP391" i="2" s="1"/>
  <c r="P391" i="2"/>
  <c r="BO390" i="2"/>
  <c r="BM390" i="2"/>
  <c r="Y390" i="2"/>
  <c r="P390" i="2"/>
  <c r="BO389" i="2"/>
  <c r="BM389" i="2"/>
  <c r="Y389" i="2"/>
  <c r="P389" i="2"/>
  <c r="X385" i="2"/>
  <c r="X384" i="2"/>
  <c r="BO383" i="2"/>
  <c r="BM383" i="2"/>
  <c r="Y383" i="2"/>
  <c r="Y385" i="2" s="1"/>
  <c r="P383" i="2"/>
  <c r="X381" i="2"/>
  <c r="X380" i="2"/>
  <c r="BO379" i="2"/>
  <c r="BM379" i="2"/>
  <c r="Y379" i="2"/>
  <c r="BP379" i="2" s="1"/>
  <c r="P379" i="2"/>
  <c r="BO378" i="2"/>
  <c r="BM378" i="2"/>
  <c r="Y378" i="2"/>
  <c r="Y381" i="2" s="1"/>
  <c r="P378" i="2"/>
  <c r="X376" i="2"/>
  <c r="X375" i="2"/>
  <c r="BO374" i="2"/>
  <c r="BM374" i="2"/>
  <c r="Y374" i="2"/>
  <c r="Y375" i="2" s="1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Z368" i="2" s="1"/>
  <c r="P368" i="2"/>
  <c r="X365" i="2"/>
  <c r="X364" i="2"/>
  <c r="BO363" i="2"/>
  <c r="BM363" i="2"/>
  <c r="Y363" i="2"/>
  <c r="Y365" i="2" s="1"/>
  <c r="X361" i="2"/>
  <c r="X360" i="2"/>
  <c r="BO359" i="2"/>
  <c r="BM359" i="2"/>
  <c r="Y359" i="2"/>
  <c r="BP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P354" i="2"/>
  <c r="BO353" i="2"/>
  <c r="BM353" i="2"/>
  <c r="Y353" i="2"/>
  <c r="Z353" i="2" s="1"/>
  <c r="P353" i="2"/>
  <c r="X351" i="2"/>
  <c r="X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P347" i="2"/>
  <c r="BO346" i="2"/>
  <c r="BM346" i="2"/>
  <c r="Y346" i="2"/>
  <c r="BN346" i="2" s="1"/>
  <c r="P346" i="2"/>
  <c r="BO345" i="2"/>
  <c r="BM345" i="2"/>
  <c r="Y345" i="2"/>
  <c r="P345" i="2"/>
  <c r="BO344" i="2"/>
  <c r="BM344" i="2"/>
  <c r="Y344" i="2"/>
  <c r="BP344" i="2" s="1"/>
  <c r="P344" i="2"/>
  <c r="BO343" i="2"/>
  <c r="BM343" i="2"/>
  <c r="Y343" i="2"/>
  <c r="P343" i="2"/>
  <c r="X339" i="2"/>
  <c r="X338" i="2"/>
  <c r="BO337" i="2"/>
  <c r="BM337" i="2"/>
  <c r="Y337" i="2"/>
  <c r="P337" i="2"/>
  <c r="BO336" i="2"/>
  <c r="BM336" i="2"/>
  <c r="Y336" i="2"/>
  <c r="P336" i="2"/>
  <c r="BO335" i="2"/>
  <c r="BM335" i="2"/>
  <c r="Y335" i="2"/>
  <c r="Y339" i="2" s="1"/>
  <c r="P335" i="2"/>
  <c r="X332" i="2"/>
  <c r="X331" i="2"/>
  <c r="BO330" i="2"/>
  <c r="BM330" i="2"/>
  <c r="Y330" i="2"/>
  <c r="BP330" i="2" s="1"/>
  <c r="P330" i="2"/>
  <c r="BO329" i="2"/>
  <c r="BM329" i="2"/>
  <c r="Y329" i="2"/>
  <c r="BP329" i="2" s="1"/>
  <c r="P329" i="2"/>
  <c r="BO328" i="2"/>
  <c r="BM328" i="2"/>
  <c r="Y328" i="2"/>
  <c r="Y332" i="2" s="1"/>
  <c r="P328" i="2"/>
  <c r="X326" i="2"/>
  <c r="X325" i="2"/>
  <c r="BO324" i="2"/>
  <c r="BM324" i="2"/>
  <c r="Y324" i="2"/>
  <c r="BP324" i="2" s="1"/>
  <c r="P324" i="2"/>
  <c r="BO323" i="2"/>
  <c r="BM323" i="2"/>
  <c r="Y323" i="2"/>
  <c r="BP323" i="2" s="1"/>
  <c r="P323" i="2"/>
  <c r="BO322" i="2"/>
  <c r="BM322" i="2"/>
  <c r="Y322" i="2"/>
  <c r="BO321" i="2"/>
  <c r="BM321" i="2"/>
  <c r="Y321" i="2"/>
  <c r="X319" i="2"/>
  <c r="X318" i="2"/>
  <c r="BO317" i="2"/>
  <c r="BM317" i="2"/>
  <c r="Y317" i="2"/>
  <c r="Z317" i="2" s="1"/>
  <c r="P317" i="2"/>
  <c r="BO316" i="2"/>
  <c r="BM316" i="2"/>
  <c r="Y316" i="2"/>
  <c r="BP316" i="2" s="1"/>
  <c r="P316" i="2"/>
  <c r="BO315" i="2"/>
  <c r="BM315" i="2"/>
  <c r="Y315" i="2"/>
  <c r="Y319" i="2" s="1"/>
  <c r="P315" i="2"/>
  <c r="X313" i="2"/>
  <c r="X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Z307" i="2" s="1"/>
  <c r="P307" i="2"/>
  <c r="X305" i="2"/>
  <c r="X304" i="2"/>
  <c r="BO303" i="2"/>
  <c r="BM303" i="2"/>
  <c r="Y303" i="2"/>
  <c r="BP303" i="2" s="1"/>
  <c r="P303" i="2"/>
  <c r="BO302" i="2"/>
  <c r="BM302" i="2"/>
  <c r="Y302" i="2"/>
  <c r="BP302" i="2" s="1"/>
  <c r="P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Z297" i="2" s="1"/>
  <c r="P297" i="2"/>
  <c r="X295" i="2"/>
  <c r="X294" i="2"/>
  <c r="BO293" i="2"/>
  <c r="BM293" i="2"/>
  <c r="Y293" i="2"/>
  <c r="BP293" i="2" s="1"/>
  <c r="P293" i="2"/>
  <c r="BO292" i="2"/>
  <c r="BM292" i="2"/>
  <c r="Y292" i="2"/>
  <c r="BP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P288" i="2"/>
  <c r="X285" i="2"/>
  <c r="X284" i="2"/>
  <c r="BO283" i="2"/>
  <c r="BM283" i="2"/>
  <c r="Y283" i="2"/>
  <c r="BP283" i="2" s="1"/>
  <c r="P283" i="2"/>
  <c r="X280" i="2"/>
  <c r="X279" i="2"/>
  <c r="BO278" i="2"/>
  <c r="BM278" i="2"/>
  <c r="Y278" i="2"/>
  <c r="Y280" i="2" s="1"/>
  <c r="P278" i="2"/>
  <c r="X276" i="2"/>
  <c r="X275" i="2"/>
  <c r="BO274" i="2"/>
  <c r="BM274" i="2"/>
  <c r="Y274" i="2"/>
  <c r="Y276" i="2" s="1"/>
  <c r="P274" i="2"/>
  <c r="X271" i="2"/>
  <c r="X270" i="2"/>
  <c r="BO269" i="2"/>
  <c r="BM269" i="2"/>
  <c r="Y269" i="2"/>
  <c r="BP269" i="2" s="1"/>
  <c r="P269" i="2"/>
  <c r="BO268" i="2"/>
  <c r="BM268" i="2"/>
  <c r="Y268" i="2"/>
  <c r="BP268" i="2" s="1"/>
  <c r="P268" i="2"/>
  <c r="BP267" i="2"/>
  <c r="BO267" i="2"/>
  <c r="BN267" i="2"/>
  <c r="BM267" i="2"/>
  <c r="Z267" i="2"/>
  <c r="Y267" i="2"/>
  <c r="P267" i="2"/>
  <c r="X264" i="2"/>
  <c r="X263" i="2"/>
  <c r="BO262" i="2"/>
  <c r="BM262" i="2"/>
  <c r="Y262" i="2"/>
  <c r="BP262" i="2" s="1"/>
  <c r="BO261" i="2"/>
  <c r="BM261" i="2"/>
  <c r="Y261" i="2"/>
  <c r="BP261" i="2" s="1"/>
  <c r="P261" i="2"/>
  <c r="BO260" i="2"/>
  <c r="BM260" i="2"/>
  <c r="Y260" i="2"/>
  <c r="BP260" i="2" s="1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Z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BP244" i="2" s="1"/>
  <c r="P244" i="2"/>
  <c r="BO243" i="2"/>
  <c r="BM243" i="2"/>
  <c r="Y243" i="2"/>
  <c r="BP243" i="2" s="1"/>
  <c r="BO242" i="2"/>
  <c r="BM242" i="2"/>
  <c r="Y242" i="2"/>
  <c r="Y247" i="2" s="1"/>
  <c r="P242" i="2"/>
  <c r="X240" i="2"/>
  <c r="X239" i="2"/>
  <c r="BO238" i="2"/>
  <c r="BM238" i="2"/>
  <c r="Y238" i="2"/>
  <c r="Y239" i="2" s="1"/>
  <c r="X236" i="2"/>
  <c r="Y235" i="2"/>
  <c r="X235" i="2"/>
  <c r="BP234" i="2"/>
  <c r="BO234" i="2"/>
  <c r="BN234" i="2"/>
  <c r="BM234" i="2"/>
  <c r="Z234" i="2"/>
  <c r="Z235" i="2" s="1"/>
  <c r="Y234" i="2"/>
  <c r="Y236" i="2" s="1"/>
  <c r="P234" i="2"/>
  <c r="X232" i="2"/>
  <c r="X231" i="2"/>
  <c r="BO230" i="2"/>
  <c r="BM230" i="2"/>
  <c r="Y230" i="2"/>
  <c r="BP230" i="2" s="1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BO225" i="2"/>
  <c r="BM225" i="2"/>
  <c r="Y225" i="2"/>
  <c r="BN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P222" i="2"/>
  <c r="X219" i="2"/>
  <c r="X218" i="2"/>
  <c r="BO217" i="2"/>
  <c r="BM217" i="2"/>
  <c r="Y217" i="2"/>
  <c r="BP217" i="2" s="1"/>
  <c r="P217" i="2"/>
  <c r="BO216" i="2"/>
  <c r="BM216" i="2"/>
  <c r="Y216" i="2"/>
  <c r="Y218" i="2" s="1"/>
  <c r="P216" i="2"/>
  <c r="X214" i="2"/>
  <c r="X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Z208" i="2" s="1"/>
  <c r="P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Z204" i="2" s="1"/>
  <c r="P204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N194" i="2" s="1"/>
  <c r="P194" i="2"/>
  <c r="BO193" i="2"/>
  <c r="BM193" i="2"/>
  <c r="Y193" i="2"/>
  <c r="P193" i="2"/>
  <c r="X191" i="2"/>
  <c r="X190" i="2"/>
  <c r="BO189" i="2"/>
  <c r="BM189" i="2"/>
  <c r="Y189" i="2"/>
  <c r="BP189" i="2" s="1"/>
  <c r="P189" i="2"/>
  <c r="BO188" i="2"/>
  <c r="BM188" i="2"/>
  <c r="Y188" i="2"/>
  <c r="Z188" i="2" s="1"/>
  <c r="P188" i="2"/>
  <c r="X186" i="2"/>
  <c r="X185" i="2"/>
  <c r="BO184" i="2"/>
  <c r="BM184" i="2"/>
  <c r="Y184" i="2"/>
  <c r="P184" i="2"/>
  <c r="BO183" i="2"/>
  <c r="BM183" i="2"/>
  <c r="Y183" i="2"/>
  <c r="BP183" i="2" s="1"/>
  <c r="P183" i="2"/>
  <c r="X180" i="2"/>
  <c r="X179" i="2"/>
  <c r="BO178" i="2"/>
  <c r="BM178" i="2"/>
  <c r="Y178" i="2"/>
  <c r="Y180" i="2" s="1"/>
  <c r="P178" i="2"/>
  <c r="X176" i="2"/>
  <c r="X175" i="2"/>
  <c r="BO174" i="2"/>
  <c r="BM174" i="2"/>
  <c r="Y174" i="2"/>
  <c r="BP174" i="2" s="1"/>
  <c r="P174" i="2"/>
  <c r="BO173" i="2"/>
  <c r="BM173" i="2"/>
  <c r="Y173" i="2"/>
  <c r="P173" i="2"/>
  <c r="BO172" i="2"/>
  <c r="BM172" i="2"/>
  <c r="Y172" i="2"/>
  <c r="BP172" i="2" s="1"/>
  <c r="P172" i="2"/>
  <c r="X170" i="2"/>
  <c r="X169" i="2"/>
  <c r="BO168" i="2"/>
  <c r="BM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Y163" i="2"/>
  <c r="P163" i="2"/>
  <c r="BO162" i="2"/>
  <c r="BM162" i="2"/>
  <c r="Y162" i="2"/>
  <c r="Z162" i="2" s="1"/>
  <c r="P162" i="2"/>
  <c r="BO161" i="2"/>
  <c r="BM161" i="2"/>
  <c r="Y161" i="2"/>
  <c r="BN161" i="2" s="1"/>
  <c r="P161" i="2"/>
  <c r="BO160" i="2"/>
  <c r="BM160" i="2"/>
  <c r="Y160" i="2"/>
  <c r="BP160" i="2" s="1"/>
  <c r="P160" i="2"/>
  <c r="X158" i="2"/>
  <c r="X157" i="2"/>
  <c r="BO156" i="2"/>
  <c r="BM156" i="2"/>
  <c r="Y156" i="2"/>
  <c r="P156" i="2"/>
  <c r="X152" i="2"/>
  <c r="X151" i="2"/>
  <c r="BO150" i="2"/>
  <c r="BM150" i="2"/>
  <c r="Y150" i="2"/>
  <c r="BP150" i="2" s="1"/>
  <c r="P150" i="2"/>
  <c r="BO149" i="2"/>
  <c r="BM149" i="2"/>
  <c r="Y149" i="2"/>
  <c r="BP149" i="2" s="1"/>
  <c r="P149" i="2"/>
  <c r="BO148" i="2"/>
  <c r="BM148" i="2"/>
  <c r="Y148" i="2"/>
  <c r="Y151" i="2" s="1"/>
  <c r="P148" i="2"/>
  <c r="X146" i="2"/>
  <c r="X145" i="2"/>
  <c r="BO144" i="2"/>
  <c r="BM144" i="2"/>
  <c r="Y144" i="2"/>
  <c r="Z144" i="2" s="1"/>
  <c r="BO143" i="2"/>
  <c r="BM143" i="2"/>
  <c r="Y143" i="2"/>
  <c r="BP143" i="2" s="1"/>
  <c r="P143" i="2"/>
  <c r="X140" i="2"/>
  <c r="X139" i="2"/>
  <c r="BO138" i="2"/>
  <c r="BM138" i="2"/>
  <c r="Y138" i="2"/>
  <c r="P138" i="2"/>
  <c r="BO137" i="2"/>
  <c r="BM137" i="2"/>
  <c r="Y137" i="2"/>
  <c r="BN137" i="2" s="1"/>
  <c r="P137" i="2"/>
  <c r="X135" i="2"/>
  <c r="X134" i="2"/>
  <c r="BO133" i="2"/>
  <c r="BM133" i="2"/>
  <c r="Y133" i="2"/>
  <c r="P133" i="2"/>
  <c r="BO132" i="2"/>
  <c r="BM132" i="2"/>
  <c r="Y132" i="2"/>
  <c r="BP132" i="2" s="1"/>
  <c r="P132" i="2"/>
  <c r="X130" i="2"/>
  <c r="X129" i="2"/>
  <c r="BO128" i="2"/>
  <c r="BM128" i="2"/>
  <c r="Y128" i="2"/>
  <c r="P128" i="2"/>
  <c r="BO127" i="2"/>
  <c r="BM127" i="2"/>
  <c r="Y127" i="2"/>
  <c r="BP127" i="2" s="1"/>
  <c r="P127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X119" i="2"/>
  <c r="X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Z108" i="2" s="1"/>
  <c r="P108" i="2"/>
  <c r="X106" i="2"/>
  <c r="X105" i="2"/>
  <c r="BO104" i="2"/>
  <c r="BM104" i="2"/>
  <c r="Y104" i="2"/>
  <c r="BP104" i="2" s="1"/>
  <c r="P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P101" i="2"/>
  <c r="X98" i="2"/>
  <c r="X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BN94" i="2" s="1"/>
  <c r="P94" i="2"/>
  <c r="BO93" i="2"/>
  <c r="BM93" i="2"/>
  <c r="Y93" i="2"/>
  <c r="BP93" i="2" s="1"/>
  <c r="X91" i="2"/>
  <c r="X90" i="2"/>
  <c r="BO89" i="2"/>
  <c r="BM89" i="2"/>
  <c r="Y89" i="2"/>
  <c r="BN89" i="2" s="1"/>
  <c r="P89" i="2"/>
  <c r="BO88" i="2"/>
  <c r="BM88" i="2"/>
  <c r="Y88" i="2"/>
  <c r="BP88" i="2" s="1"/>
  <c r="P88" i="2"/>
  <c r="BO87" i="2"/>
  <c r="BM87" i="2"/>
  <c r="Y87" i="2"/>
  <c r="Y91" i="2" s="1"/>
  <c r="P87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N75" i="2" s="1"/>
  <c r="P75" i="2"/>
  <c r="BO74" i="2"/>
  <c r="BM74" i="2"/>
  <c r="Y74" i="2"/>
  <c r="BP74" i="2" s="1"/>
  <c r="P74" i="2"/>
  <c r="BO73" i="2"/>
  <c r="BM73" i="2"/>
  <c r="Y73" i="2"/>
  <c r="P73" i="2"/>
  <c r="X71" i="2"/>
  <c r="X70" i="2"/>
  <c r="BO69" i="2"/>
  <c r="BM69" i="2"/>
  <c r="Y69" i="2"/>
  <c r="BN69" i="2" s="1"/>
  <c r="P69" i="2"/>
  <c r="BO68" i="2"/>
  <c r="BM68" i="2"/>
  <c r="Y68" i="2"/>
  <c r="BN68" i="2" s="1"/>
  <c r="P68" i="2"/>
  <c r="BO67" i="2"/>
  <c r="BM67" i="2"/>
  <c r="Y67" i="2"/>
  <c r="P67" i="2"/>
  <c r="X65" i="2"/>
  <c r="X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Y23" i="2" s="1"/>
  <c r="P22" i="2"/>
  <c r="H10" i="2"/>
  <c r="A9" i="2"/>
  <c r="A10" i="2" s="1"/>
  <c r="D7" i="2"/>
  <c r="Q6" i="2"/>
  <c r="P2" i="2"/>
  <c r="BP54" i="2" l="1"/>
  <c r="Z117" i="2"/>
  <c r="BN117" i="2"/>
  <c r="BP346" i="2"/>
  <c r="BP75" i="2"/>
  <c r="Z109" i="2"/>
  <c r="BN109" i="2"/>
  <c r="Z143" i="2"/>
  <c r="BN143" i="2"/>
  <c r="Z223" i="2"/>
  <c r="Z302" i="2"/>
  <c r="BN302" i="2"/>
  <c r="BP374" i="2"/>
  <c r="BP162" i="2"/>
  <c r="BN162" i="2"/>
  <c r="Z35" i="2"/>
  <c r="Z36" i="2" s="1"/>
  <c r="BN35" i="2"/>
  <c r="BP35" i="2"/>
  <c r="Y36" i="2"/>
  <c r="BP68" i="2"/>
  <c r="Y78" i="2"/>
  <c r="Z77" i="2"/>
  <c r="Z96" i="2"/>
  <c r="BN96" i="2"/>
  <c r="Z115" i="2"/>
  <c r="BP137" i="2"/>
  <c r="Y139" i="2"/>
  <c r="Z183" i="2"/>
  <c r="BN183" i="2"/>
  <c r="Y186" i="2"/>
  <c r="Z205" i="2"/>
  <c r="BN205" i="2"/>
  <c r="Y232" i="2"/>
  <c r="Z225" i="2"/>
  <c r="Y264" i="2"/>
  <c r="Z278" i="2"/>
  <c r="Z279" i="2" s="1"/>
  <c r="BN278" i="2"/>
  <c r="BP278" i="2"/>
  <c r="Y279" i="2"/>
  <c r="Z344" i="2"/>
  <c r="Z349" i="2"/>
  <c r="BN349" i="2"/>
  <c r="Z391" i="2"/>
  <c r="BN391" i="2"/>
  <c r="Z433" i="2"/>
  <c r="BN433" i="2"/>
  <c r="BP468" i="2"/>
  <c r="BN316" i="2"/>
  <c r="Z316" i="2"/>
  <c r="Z461" i="2"/>
  <c r="Y463" i="2"/>
  <c r="Z459" i="2"/>
  <c r="BN459" i="2"/>
  <c r="Z508" i="2"/>
  <c r="Y416" i="2"/>
  <c r="Y338" i="2"/>
  <c r="Z335" i="2"/>
  <c r="BN335" i="2"/>
  <c r="BP335" i="2"/>
  <c r="Y295" i="2"/>
  <c r="Z195" i="2"/>
  <c r="BN195" i="2"/>
  <c r="Z194" i="2"/>
  <c r="Y202" i="2"/>
  <c r="Z172" i="2"/>
  <c r="BN172" i="2"/>
  <c r="Y175" i="2"/>
  <c r="I508" i="2"/>
  <c r="Z161" i="2"/>
  <c r="F508" i="2"/>
  <c r="Z68" i="2"/>
  <c r="Y65" i="2"/>
  <c r="Y58" i="2"/>
  <c r="X502" i="2"/>
  <c r="Y33" i="2"/>
  <c r="BN22" i="2"/>
  <c r="Y24" i="2"/>
  <c r="Y49" i="2"/>
  <c r="BN57" i="2"/>
  <c r="Y59" i="2"/>
  <c r="BP69" i="2"/>
  <c r="BN74" i="2"/>
  <c r="Y83" i="2"/>
  <c r="BN95" i="2"/>
  <c r="Y130" i="2"/>
  <c r="Z145" i="2"/>
  <c r="Y170" i="2"/>
  <c r="Y176" i="2"/>
  <c r="BN188" i="2"/>
  <c r="BP188" i="2"/>
  <c r="BN212" i="2"/>
  <c r="Y214" i="2"/>
  <c r="Y219" i="2"/>
  <c r="BN227" i="2"/>
  <c r="BN238" i="2"/>
  <c r="Y240" i="2"/>
  <c r="BN254" i="2"/>
  <c r="Y256" i="2"/>
  <c r="Y270" i="2"/>
  <c r="Y284" i="2"/>
  <c r="Y285" i="2"/>
  <c r="BN290" i="2"/>
  <c r="BN301" i="2"/>
  <c r="BN307" i="2"/>
  <c r="BP307" i="2"/>
  <c r="BN310" i="2"/>
  <c r="Y325" i="2"/>
  <c r="BP321" i="2"/>
  <c r="BN321" i="2"/>
  <c r="Z321" i="2"/>
  <c r="Y350" i="2"/>
  <c r="Y351" i="2"/>
  <c r="Z343" i="2"/>
  <c r="BP347" i="2"/>
  <c r="BN347" i="2"/>
  <c r="Z347" i="2"/>
  <c r="BP354" i="2"/>
  <c r="Z354" i="2"/>
  <c r="Z355" i="2" s="1"/>
  <c r="V508" i="2"/>
  <c r="Y398" i="2"/>
  <c r="BP389" i="2"/>
  <c r="BN389" i="2"/>
  <c r="Z389" i="2"/>
  <c r="BP397" i="2"/>
  <c r="BN397" i="2"/>
  <c r="Z397" i="2"/>
  <c r="Y403" i="2"/>
  <c r="BP401" i="2"/>
  <c r="BN401" i="2"/>
  <c r="Z401" i="2"/>
  <c r="Z403" i="2" s="1"/>
  <c r="Y408" i="2"/>
  <c r="Y409" i="2"/>
  <c r="Z407" i="2"/>
  <c r="Z408" i="2" s="1"/>
  <c r="Y508" i="2"/>
  <c r="Y425" i="2"/>
  <c r="BP424" i="2"/>
  <c r="BN424" i="2"/>
  <c r="Z424" i="2"/>
  <c r="Z425" i="2" s="1"/>
  <c r="Y426" i="2"/>
  <c r="BN431" i="2"/>
  <c r="BP431" i="2"/>
  <c r="BP439" i="2"/>
  <c r="BN439" i="2"/>
  <c r="Z439" i="2"/>
  <c r="BP453" i="2"/>
  <c r="BN453" i="2"/>
  <c r="Z453" i="2"/>
  <c r="Y486" i="2"/>
  <c r="Y487" i="2"/>
  <c r="BP489" i="2"/>
  <c r="Y491" i="2"/>
  <c r="BN490" i="2"/>
  <c r="BP490" i="2"/>
  <c r="X499" i="2"/>
  <c r="X500" i="2"/>
  <c r="X498" i="2"/>
  <c r="Z27" i="2"/>
  <c r="BN27" i="2"/>
  <c r="BN28" i="2"/>
  <c r="BP28" i="2"/>
  <c r="Y45" i="2"/>
  <c r="BN41" i="2"/>
  <c r="BP42" i="2"/>
  <c r="Y44" i="2"/>
  <c r="Z47" i="2"/>
  <c r="Z48" i="2" s="1"/>
  <c r="BN47" i="2"/>
  <c r="BP47" i="2"/>
  <c r="Z52" i="2"/>
  <c r="BN52" i="2"/>
  <c r="BP52" i="2"/>
  <c r="BN53" i="2"/>
  <c r="BP53" i="2"/>
  <c r="Z62" i="2"/>
  <c r="BN62" i="2"/>
  <c r="BN63" i="2"/>
  <c r="BP63" i="2"/>
  <c r="Y71" i="2"/>
  <c r="Z69" i="2"/>
  <c r="Z76" i="2"/>
  <c r="Z101" i="2"/>
  <c r="BN101" i="2"/>
  <c r="BP101" i="2"/>
  <c r="BN102" i="2"/>
  <c r="BP102" i="2"/>
  <c r="Y105" i="2"/>
  <c r="Y106" i="2"/>
  <c r="Y112" i="2"/>
  <c r="BP108" i="2"/>
  <c r="BP114" i="2"/>
  <c r="Z116" i="2"/>
  <c r="Z132" i="2"/>
  <c r="BN132" i="2"/>
  <c r="Y135" i="2"/>
  <c r="Z138" i="2"/>
  <c r="H508" i="2"/>
  <c r="Y146" i="2"/>
  <c r="Z148" i="2"/>
  <c r="BN148" i="2"/>
  <c r="BP148" i="2"/>
  <c r="Z160" i="2"/>
  <c r="BN160" i="2"/>
  <c r="BP161" i="2"/>
  <c r="Z164" i="2"/>
  <c r="BN164" i="2"/>
  <c r="BN165" i="2"/>
  <c r="BP165" i="2"/>
  <c r="Z174" i="2"/>
  <c r="BN174" i="2"/>
  <c r="Z178" i="2"/>
  <c r="Z179" i="2" s="1"/>
  <c r="Z193" i="2"/>
  <c r="BN193" i="2"/>
  <c r="BP193" i="2"/>
  <c r="BP194" i="2"/>
  <c r="Z197" i="2"/>
  <c r="BN197" i="2"/>
  <c r="BN198" i="2"/>
  <c r="BP198" i="2"/>
  <c r="Y201" i="2"/>
  <c r="Y213" i="2"/>
  <c r="BP204" i="2"/>
  <c r="Z207" i="2"/>
  <c r="BN207" i="2"/>
  <c r="BN208" i="2"/>
  <c r="BP208" i="2"/>
  <c r="BN211" i="2"/>
  <c r="Z217" i="2"/>
  <c r="BN217" i="2"/>
  <c r="Z222" i="2"/>
  <c r="Z224" i="2"/>
  <c r="BN224" i="2"/>
  <c r="BP225" i="2"/>
  <c r="BN228" i="2"/>
  <c r="Z229" i="2"/>
  <c r="BN229" i="2"/>
  <c r="Z230" i="2"/>
  <c r="BN243" i="2"/>
  <c r="Z244" i="2"/>
  <c r="BN244" i="2"/>
  <c r="BN250" i="2"/>
  <c r="BP250" i="2"/>
  <c r="BN253" i="2"/>
  <c r="BN260" i="2"/>
  <c r="Z261" i="2"/>
  <c r="BN261" i="2"/>
  <c r="Z262" i="2"/>
  <c r="BN291" i="2"/>
  <c r="Z292" i="2"/>
  <c r="BN292" i="2"/>
  <c r="BN297" i="2"/>
  <c r="BP297" i="2"/>
  <c r="Y304" i="2"/>
  <c r="BN300" i="2"/>
  <c r="BN311" i="2"/>
  <c r="Y313" i="2"/>
  <c r="BP322" i="2"/>
  <c r="BN322" i="2"/>
  <c r="Z322" i="2"/>
  <c r="BN330" i="2"/>
  <c r="BP337" i="2"/>
  <c r="BN337" i="2"/>
  <c r="Z337" i="2"/>
  <c r="BP345" i="2"/>
  <c r="BN345" i="2"/>
  <c r="Z345" i="2"/>
  <c r="BN392" i="2"/>
  <c r="BP392" i="2"/>
  <c r="BN395" i="2"/>
  <c r="BN434" i="2"/>
  <c r="BP434" i="2"/>
  <c r="BN437" i="2"/>
  <c r="BN451" i="2"/>
  <c r="Z451" i="2"/>
  <c r="BN460" i="2"/>
  <c r="BP460" i="2"/>
  <c r="BP469" i="2"/>
  <c r="Z469" i="2"/>
  <c r="BP475" i="2"/>
  <c r="Z475" i="2"/>
  <c r="BN317" i="2"/>
  <c r="BP317" i="2"/>
  <c r="S508" i="2"/>
  <c r="Y355" i="2"/>
  <c r="Y356" i="2"/>
  <c r="Y360" i="2"/>
  <c r="BN368" i="2"/>
  <c r="BP368" i="2"/>
  <c r="Y371" i="2"/>
  <c r="Y372" i="2"/>
  <c r="Y376" i="2"/>
  <c r="BN383" i="2"/>
  <c r="Y399" i="2"/>
  <c r="BN396" i="2"/>
  <c r="BN402" i="2"/>
  <c r="BP402" i="2"/>
  <c r="BN419" i="2"/>
  <c r="Y441" i="2"/>
  <c r="BN438" i="2"/>
  <c r="BN444" i="2"/>
  <c r="BP444" i="2"/>
  <c r="Y447" i="2"/>
  <c r="Y448" i="2"/>
  <c r="Y457" i="2"/>
  <c r="BN454" i="2"/>
  <c r="BP454" i="2"/>
  <c r="BP461" i="2"/>
  <c r="Y462" i="2"/>
  <c r="Y471" i="2"/>
  <c r="Y472" i="2"/>
  <c r="Y478" i="2"/>
  <c r="J508" i="2"/>
  <c r="Z378" i="2"/>
  <c r="Z413" i="2"/>
  <c r="Z481" i="2"/>
  <c r="K508" i="2"/>
  <c r="Z31" i="2"/>
  <c r="Y79" i="2"/>
  <c r="Z89" i="2"/>
  <c r="Z94" i="2"/>
  <c r="Z128" i="2"/>
  <c r="Z168" i="2"/>
  <c r="Z211" i="2"/>
  <c r="Z227" i="2"/>
  <c r="Z253" i="2"/>
  <c r="Z290" i="2"/>
  <c r="Z300" i="2"/>
  <c r="Z310" i="2"/>
  <c r="Z330" i="2"/>
  <c r="Z383" i="2"/>
  <c r="Z384" i="2" s="1"/>
  <c r="Z395" i="2"/>
  <c r="Z419" i="2"/>
  <c r="Z420" i="2" s="1"/>
  <c r="Z437" i="2"/>
  <c r="L508" i="2"/>
  <c r="Z56" i="2"/>
  <c r="J9" i="2"/>
  <c r="Z26" i="2"/>
  <c r="Z61" i="2"/>
  <c r="Z64" i="2" s="1"/>
  <c r="BN73" i="2"/>
  <c r="Y84" i="2"/>
  <c r="Z110" i="2"/>
  <c r="Z111" i="2" s="1"/>
  <c r="BN122" i="2"/>
  <c r="Z133" i="2"/>
  <c r="Y152" i="2"/>
  <c r="Z163" i="2"/>
  <c r="Z173" i="2"/>
  <c r="Z196" i="2"/>
  <c r="Z206" i="2"/>
  <c r="Z216" i="2"/>
  <c r="Z218" i="2" s="1"/>
  <c r="Z242" i="2"/>
  <c r="Z259" i="2"/>
  <c r="Y271" i="2"/>
  <c r="Z315" i="2"/>
  <c r="Y326" i="2"/>
  <c r="Z336" i="2"/>
  <c r="Z348" i="2"/>
  <c r="Y361" i="2"/>
  <c r="BN378" i="2"/>
  <c r="Z390" i="2"/>
  <c r="BN413" i="2"/>
  <c r="Z452" i="2"/>
  <c r="BN481" i="2"/>
  <c r="M508" i="2"/>
  <c r="O508" i="2"/>
  <c r="BP122" i="2"/>
  <c r="BN133" i="2"/>
  <c r="Z184" i="2"/>
  <c r="Z185" i="2" s="1"/>
  <c r="BN196" i="2"/>
  <c r="BN206" i="2"/>
  <c r="BN216" i="2"/>
  <c r="BN242" i="2"/>
  <c r="Z245" i="2"/>
  <c r="BN259" i="2"/>
  <c r="Z268" i="2"/>
  <c r="Z293" i="2"/>
  <c r="Z303" i="2"/>
  <c r="BN315" i="2"/>
  <c r="Y318" i="2"/>
  <c r="Z323" i="2"/>
  <c r="BN336" i="2"/>
  <c r="BN348" i="2"/>
  <c r="Z358" i="2"/>
  <c r="Z363" i="2"/>
  <c r="Z364" i="2" s="1"/>
  <c r="BP378" i="2"/>
  <c r="BN390" i="2"/>
  <c r="Z411" i="2"/>
  <c r="Z440" i="2"/>
  <c r="BN452" i="2"/>
  <c r="Z474" i="2"/>
  <c r="Z477" i="2" s="1"/>
  <c r="Y492" i="2"/>
  <c r="P508" i="2"/>
  <c r="BN110" i="2"/>
  <c r="Z149" i="2"/>
  <c r="BN173" i="2"/>
  <c r="Z29" i="2"/>
  <c r="BP31" i="2"/>
  <c r="BN43" i="2"/>
  <c r="Z54" i="2"/>
  <c r="BP56" i="2"/>
  <c r="BN76" i="2"/>
  <c r="Z87" i="2"/>
  <c r="BP89" i="2"/>
  <c r="BP94" i="2"/>
  <c r="Z103" i="2"/>
  <c r="BN115" i="2"/>
  <c r="Y118" i="2"/>
  <c r="BP128" i="2"/>
  <c r="BN138" i="2"/>
  <c r="BN144" i="2"/>
  <c r="Z156" i="2"/>
  <c r="Z157" i="2" s="1"/>
  <c r="Z166" i="2"/>
  <c r="BP168" i="2"/>
  <c r="BN178" i="2"/>
  <c r="Z189" i="2"/>
  <c r="Z190" i="2" s="1"/>
  <c r="Z199" i="2"/>
  <c r="Z209" i="2"/>
  <c r="BN222" i="2"/>
  <c r="BN230" i="2"/>
  <c r="Z251" i="2"/>
  <c r="BN262" i="2"/>
  <c r="Z274" i="2"/>
  <c r="Z275" i="2" s="1"/>
  <c r="Z288" i="2"/>
  <c r="Z298" i="2"/>
  <c r="Z308" i="2"/>
  <c r="Z328" i="2"/>
  <c r="BN343" i="2"/>
  <c r="BN353" i="2"/>
  <c r="Z369" i="2"/>
  <c r="BP383" i="2"/>
  <c r="Z393" i="2"/>
  <c r="BP419" i="2"/>
  <c r="BN432" i="2"/>
  <c r="Z435" i="2"/>
  <c r="Z445" i="2"/>
  <c r="Z455" i="2"/>
  <c r="BN469" i="2"/>
  <c r="Y477" i="2"/>
  <c r="Q508" i="2"/>
  <c r="F10" i="2"/>
  <c r="Y64" i="2"/>
  <c r="BP26" i="2"/>
  <c r="BP61" i="2"/>
  <c r="BP163" i="2"/>
  <c r="BP173" i="2"/>
  <c r="BN184" i="2"/>
  <c r="BP216" i="2"/>
  <c r="BP242" i="2"/>
  <c r="BN245" i="2"/>
  <c r="BP259" i="2"/>
  <c r="BN268" i="2"/>
  <c r="BN293" i="2"/>
  <c r="BN303" i="2"/>
  <c r="BP315" i="2"/>
  <c r="BN323" i="2"/>
  <c r="BP336" i="2"/>
  <c r="Z346" i="2"/>
  <c r="BN358" i="2"/>
  <c r="BN363" i="2"/>
  <c r="Z374" i="2"/>
  <c r="Z375" i="2" s="1"/>
  <c r="BP390" i="2"/>
  <c r="BN411" i="2"/>
  <c r="BN440" i="2"/>
  <c r="Z450" i="2"/>
  <c r="Z460" i="2"/>
  <c r="BN474" i="2"/>
  <c r="Y482" i="2"/>
  <c r="Z489" i="2"/>
  <c r="Z495" i="2"/>
  <c r="Z496" i="2" s="1"/>
  <c r="R508" i="2"/>
  <c r="BP73" i="2"/>
  <c r="Z81" i="2"/>
  <c r="BN81" i="2"/>
  <c r="Y32" i="2"/>
  <c r="BP43" i="2"/>
  <c r="Y90" i="2"/>
  <c r="Y129" i="2"/>
  <c r="BP138" i="2"/>
  <c r="BP144" i="2"/>
  <c r="BN156" i="2"/>
  <c r="BN166" i="2"/>
  <c r="Y169" i="2"/>
  <c r="BP178" i="2"/>
  <c r="BN189" i="2"/>
  <c r="BN199" i="2"/>
  <c r="BN209" i="2"/>
  <c r="BP222" i="2"/>
  <c r="BN251" i="2"/>
  <c r="BN274" i="2"/>
  <c r="BN288" i="2"/>
  <c r="BN298" i="2"/>
  <c r="BN308" i="2"/>
  <c r="BN328" i="2"/>
  <c r="Y331" i="2"/>
  <c r="BP343" i="2"/>
  <c r="BP353" i="2"/>
  <c r="BN369" i="2"/>
  <c r="Z379" i="2"/>
  <c r="Y384" i="2"/>
  <c r="BN393" i="2"/>
  <c r="Y404" i="2"/>
  <c r="Z414" i="2"/>
  <c r="Y420" i="2"/>
  <c r="Z430" i="2"/>
  <c r="BP432" i="2"/>
  <c r="BN435" i="2"/>
  <c r="BN445" i="2"/>
  <c r="BN455" i="2"/>
  <c r="Z467" i="2"/>
  <c r="Y97" i="2"/>
  <c r="BN128" i="2"/>
  <c r="BN26" i="2"/>
  <c r="BN61" i="2"/>
  <c r="BN163" i="2"/>
  <c r="Y98" i="2"/>
  <c r="Y123" i="2"/>
  <c r="BP133" i="2"/>
  <c r="BN149" i="2"/>
  <c r="BN29" i="2"/>
  <c r="Z41" i="2"/>
  <c r="Z74" i="2"/>
  <c r="BN87" i="2"/>
  <c r="BN103" i="2"/>
  <c r="Z22" i="2"/>
  <c r="Z23" i="2" s="1"/>
  <c r="Z57" i="2"/>
  <c r="Z95" i="2"/>
  <c r="BN108" i="2"/>
  <c r="Y111" i="2"/>
  <c r="Y119" i="2"/>
  <c r="Y134" i="2"/>
  <c r="BP184" i="2"/>
  <c r="BN204" i="2"/>
  <c r="Z212" i="2"/>
  <c r="Z228" i="2"/>
  <c r="Z238" i="2"/>
  <c r="Z239" i="2" s="1"/>
  <c r="Z243" i="2"/>
  <c r="Z254" i="2"/>
  <c r="Z260" i="2"/>
  <c r="Z291" i="2"/>
  <c r="Z301" i="2"/>
  <c r="Z311" i="2"/>
  <c r="BP363" i="2"/>
  <c r="BN374" i="2"/>
  <c r="Z396" i="2"/>
  <c r="BP411" i="2"/>
  <c r="Z438" i="2"/>
  <c r="BN450" i="2"/>
  <c r="BP474" i="2"/>
  <c r="BN489" i="2"/>
  <c r="BN495" i="2"/>
  <c r="T508" i="2"/>
  <c r="BP87" i="2"/>
  <c r="Y124" i="2"/>
  <c r="Y145" i="2"/>
  <c r="BP156" i="2"/>
  <c r="Y179" i="2"/>
  <c r="Y231" i="2"/>
  <c r="Y263" i="2"/>
  <c r="BP274" i="2"/>
  <c r="BP288" i="2"/>
  <c r="BP298" i="2"/>
  <c r="BP328" i="2"/>
  <c r="BN379" i="2"/>
  <c r="BN414" i="2"/>
  <c r="BN430" i="2"/>
  <c r="BN467" i="2"/>
  <c r="Y483" i="2"/>
  <c r="B508" i="2"/>
  <c r="U508" i="2"/>
  <c r="Y246" i="2"/>
  <c r="Y294" i="2"/>
  <c r="Y364" i="2"/>
  <c r="Y421" i="2"/>
  <c r="BP495" i="2"/>
  <c r="C508" i="2"/>
  <c r="Y185" i="2"/>
  <c r="BP41" i="2"/>
  <c r="Z121" i="2"/>
  <c r="Z123" i="2" s="1"/>
  <c r="Y190" i="2"/>
  <c r="Z269" i="2"/>
  <c r="Y275" i="2"/>
  <c r="Z283" i="2"/>
  <c r="Z284" i="2" s="1"/>
  <c r="Z324" i="2"/>
  <c r="Z359" i="2"/>
  <c r="Z412" i="2"/>
  <c r="BP430" i="2"/>
  <c r="Y456" i="2"/>
  <c r="BP467" i="2"/>
  <c r="Z480" i="2"/>
  <c r="D508" i="2"/>
  <c r="W508" i="2"/>
  <c r="Z73" i="2"/>
  <c r="Z82" i="2"/>
  <c r="Z150" i="2"/>
  <c r="Y157" i="2"/>
  <c r="BP22" i="2"/>
  <c r="Z30" i="2"/>
  <c r="Z55" i="2"/>
  <c r="BN67" i="2"/>
  <c r="Y70" i="2"/>
  <c r="BN77" i="2"/>
  <c r="Z88" i="2"/>
  <c r="Z93" i="2"/>
  <c r="Z104" i="2"/>
  <c r="BN116" i="2"/>
  <c r="Z127" i="2"/>
  <c r="Z129" i="2" s="1"/>
  <c r="Y140" i="2"/>
  <c r="Z167" i="2"/>
  <c r="Z200" i="2"/>
  <c r="Z210" i="2"/>
  <c r="BN223" i="2"/>
  <c r="Z226" i="2"/>
  <c r="BP238" i="2"/>
  <c r="Z252" i="2"/>
  <c r="Z289" i="2"/>
  <c r="Z299" i="2"/>
  <c r="Z309" i="2"/>
  <c r="Z329" i="2"/>
  <c r="BN344" i="2"/>
  <c r="BN354" i="2"/>
  <c r="Z370" i="2"/>
  <c r="Z394" i="2"/>
  <c r="BN407" i="2"/>
  <c r="Z436" i="2"/>
  <c r="Z446" i="2"/>
  <c r="BN470" i="2"/>
  <c r="BN475" i="2"/>
  <c r="Z485" i="2"/>
  <c r="Z486" i="2" s="1"/>
  <c r="Y496" i="2"/>
  <c r="E508" i="2"/>
  <c r="F9" i="2"/>
  <c r="Z67" i="2"/>
  <c r="BN82" i="2"/>
  <c r="BN121" i="2"/>
  <c r="BN269" i="2"/>
  <c r="BN283" i="2"/>
  <c r="Y305" i="2"/>
  <c r="BN324" i="2"/>
  <c r="BN359" i="2"/>
  <c r="Y380" i="2"/>
  <c r="BN412" i="2"/>
  <c r="Y415" i="2"/>
  <c r="Y442" i="2"/>
  <c r="BN480" i="2"/>
  <c r="Z490" i="2"/>
  <c r="BN150" i="2"/>
  <c r="BN30" i="2"/>
  <c r="Z42" i="2"/>
  <c r="BN55" i="2"/>
  <c r="BP67" i="2"/>
  <c r="Z75" i="2"/>
  <c r="BN88" i="2"/>
  <c r="BN93" i="2"/>
  <c r="BN104" i="2"/>
  <c r="Z114" i="2"/>
  <c r="BN127" i="2"/>
  <c r="Z137" i="2"/>
  <c r="Y158" i="2"/>
  <c r="BN167" i="2"/>
  <c r="Y191" i="2"/>
  <c r="BN200" i="2"/>
  <c r="BN210" i="2"/>
  <c r="BN226" i="2"/>
  <c r="BN252" i="2"/>
  <c r="Y255" i="2"/>
  <c r="BN289" i="2"/>
  <c r="BN299" i="2"/>
  <c r="BN309" i="2"/>
  <c r="Y312" i="2"/>
  <c r="BN329" i="2"/>
  <c r="BN370" i="2"/>
  <c r="BN394" i="2"/>
  <c r="BP407" i="2"/>
  <c r="Z431" i="2"/>
  <c r="BN436" i="2"/>
  <c r="BN446" i="2"/>
  <c r="Z468" i="2"/>
  <c r="BN485" i="2"/>
  <c r="G508" i="2"/>
  <c r="Y497" i="2"/>
  <c r="AA508" i="2"/>
  <c r="H9" i="2"/>
  <c r="Z139" i="2" l="1"/>
  <c r="Z118" i="2"/>
  <c r="Z482" i="2"/>
  <c r="Z462" i="2"/>
  <c r="Z350" i="2"/>
  <c r="Z70" i="2"/>
  <c r="Z231" i="2"/>
  <c r="Z338" i="2"/>
  <c r="Z318" i="2"/>
  <c r="Z134" i="2"/>
  <c r="Z175" i="2"/>
  <c r="Z97" i="2"/>
  <c r="X501" i="2"/>
  <c r="Y499" i="2"/>
  <c r="Y502" i="2"/>
  <c r="Z447" i="2"/>
  <c r="Z371" i="2"/>
  <c r="Z312" i="2"/>
  <c r="Z213" i="2"/>
  <c r="Z105" i="2"/>
  <c r="Z58" i="2"/>
  <c r="Z270" i="2"/>
  <c r="Y498" i="2"/>
  <c r="Y500" i="2"/>
  <c r="Z491" i="2"/>
  <c r="Z331" i="2"/>
  <c r="Z304" i="2"/>
  <c r="Z255" i="2"/>
  <c r="Z169" i="2"/>
  <c r="Z325" i="2"/>
  <c r="Z201" i="2"/>
  <c r="Z398" i="2"/>
  <c r="Z44" i="2"/>
  <c r="Z151" i="2"/>
  <c r="Z456" i="2"/>
  <c r="Z32" i="2"/>
  <c r="Z78" i="2"/>
  <c r="Z441" i="2"/>
  <c r="Z263" i="2"/>
  <c r="Z294" i="2"/>
  <c r="Z415" i="2"/>
  <c r="Z246" i="2"/>
  <c r="Z380" i="2"/>
  <c r="Z90" i="2"/>
  <c r="Z471" i="2"/>
  <c r="Z360" i="2"/>
  <c r="Z83" i="2"/>
  <c r="Z503" i="2" l="1"/>
  <c r="Y501" i="2"/>
</calcChain>
</file>

<file path=xl/sharedStrings.xml><?xml version="1.0" encoding="utf-8"?>
<sst xmlns="http://schemas.openxmlformats.org/spreadsheetml/2006/main" count="3648" uniqueCount="795">
  <si>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</si>
  <si>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</si>
  <si>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</si>
  <si>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</si>
  <si>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</si>
  <si>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</si>
  <si>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</si>
  <si>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</si>
  <si>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</si>
  <si>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</si>
  <si>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</si>
  <si>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</si>
  <si>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</si>
  <si>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</si>
  <si>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</si>
  <si>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</si>
  <si>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</si>
  <si>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</si>
  <si>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</si>
  <si>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</si>
  <si>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</si>
  <si>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</si>
  <si>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</si>
  <si>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</si>
  <si>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</si>
  <si>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</si>
  <si>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</si>
  <si>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</si>
  <si>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</si>
  <si>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</si>
  <si>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</si>
  <si>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</si>
  <si>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</si>
  <si>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</si>
  <si>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</si>
  <si>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</si>
  <si>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</si>
  <si>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</si>
  <si>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</si>
  <si>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</si>
  <si>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</si>
  <si>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</si>
  <si>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</si>
  <si>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</si>
  <si>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</si>
  <si>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</si>
  <si>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</si>
  <si>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</si>
  <si>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</si>
  <si>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</si>
  <si>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</si>
  <si>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</si>
  <si>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</si>
  <si>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</si>
  <si>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</si>
  <si>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</si>
  <si>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</si>
  <si>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</si>
  <si>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</si>
  <si>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</si>
  <si>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</si>
  <si>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</si>
  <si>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</si>
  <si>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</si>
  <si>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</si>
  <si>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</si>
  <si>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</si>
  <si>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29.09.2025</t>
  </si>
  <si>
    <t>24.09.2025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</si>
  <si>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</si>
  <si>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</si>
  <si>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</si>
  <si>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</si>
  <si>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</si>
  <si>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</si>
  <si>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</si>
  <si>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</si>
  <si>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</si>
  <si>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</si>
  <si>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</si>
  <si>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</si>
  <si>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</si>
  <si>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</si>
  <si>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SU004016</t>
  </si>
  <si>
    <t>P005150</t>
  </si>
  <si>
    <t>ЕАЭС N RU Д-RU.РА07.В.65552/25, ЕАЭС N RU Д-RU.РА07.В.66509/25</t>
  </si>
  <si>
    <t>Новинка</t>
  </si>
  <si>
    <t>СК4</t>
  </si>
  <si>
    <t>14</t>
  </si>
  <si>
    <t>SU003664</t>
  </si>
  <si>
    <t>P004653</t>
  </si>
  <si>
    <t>ЕАЭС N RU Д-RU.РА06.В.91067/23, ЕАЭС N RU Д-RU.РА08.В.78145/23</t>
  </si>
  <si>
    <t>СК3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</si>
  <si>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</si>
  <si>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</si>
  <si>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</si>
  <si>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</si>
  <si>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</si>
  <si>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</si>
  <si>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</si>
  <si>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</si>
  <si>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</si>
  <si>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</si>
  <si>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</si>
  <si>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</si>
  <si>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</si>
  <si>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</si>
  <si>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</si>
  <si>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</si>
  <si>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</si>
  <si>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</si>
  <si>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</si>
  <si>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</si>
  <si>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</si>
  <si>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</si>
  <si>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</si>
  <si>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</si>
  <si>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</si>
  <si>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</si>
  <si>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</si>
  <si>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</si>
  <si>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</si>
  <si>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</si>
  <si>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</si>
  <si>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</si>
  <si>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</si>
  <si>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</si>
  <si>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</si>
  <si>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</si>
  <si>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</si>
  <si>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</si>
  <si>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</si>
  <si>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</si>
  <si>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</si>
  <si>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</si>
  <si>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</si>
  <si>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</si>
  <si>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</si>
  <si>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</si>
  <si>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</si>
  <si>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</si>
  <si>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</si>
  <si>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</si>
  <si>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</si>
  <si>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</si>
  <si>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</si>
  <si>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</si>
  <si>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</si>
  <si>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</si>
  <si>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</si>
  <si>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</si>
  <si>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</si>
  <si>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</si>
  <si>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</si>
  <si>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</si>
  <si>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</si>
  <si>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</si>
  <si>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</si>
  <si>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</si>
  <si>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</si>
  <si>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</si>
  <si>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</si>
  <si>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</si>
  <si>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</si>
  <si>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</si>
  <si>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</si>
  <si>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</si>
  <si>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</si>
  <si>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</si>
  <si>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</si>
  <si>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</si>
  <si>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</si>
  <si>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</si>
  <si>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</si>
  <si>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</si>
  <si>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</si>
  <si>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</si>
  <si>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</si>
  <si>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</si>
  <si>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</si>
  <si>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</si>
  <si>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</si>
  <si>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</si>
  <si>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</si>
  <si>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</si>
  <si>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</si>
  <si>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</si>
  <si>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</si>
  <si>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</si>
  <si>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</si>
  <si>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</si>
  <si>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</si>
  <si>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</si>
  <si>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</si>
  <si>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</si>
  <si>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</si>
  <si>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</si>
  <si>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</si>
  <si>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</si>
  <si>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</si>
  <si>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</si>
  <si>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</si>
  <si>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</si>
  <si>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</si>
  <si>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</si>
  <si>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</si>
  <si>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</si>
  <si>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</si>
  <si>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</si>
  <si>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</si>
  <si>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</si>
  <si>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</si>
  <si>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</si>
  <si>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</si>
  <si>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</si>
  <si>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</si>
  <si>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</si>
  <si>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</si>
  <si>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</si>
  <si>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</si>
  <si>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</si>
  <si>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</si>
  <si>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</si>
  <si>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</si>
  <si>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</si>
  <si>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</si>
  <si>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</si>
  <si>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</si>
  <si>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</si>
  <si>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</si>
  <si>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</si>
  <si>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</si>
  <si>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</si>
  <si>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</si>
  <si>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</si>
  <si>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</si>
  <si>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</si>
  <si>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</si>
  <si>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</si>
  <si>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</si>
  <si>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</si>
  <si>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</si>
  <si>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</si>
  <si>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</si>
  <si>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</si>
  <si>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</si>
  <si>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</si>
  <si>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</si>
  <si>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</si>
  <si>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</si>
  <si>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</si>
  <si>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</si>
  <si>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</si>
  <si>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</si>
  <si>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</si>
  <si>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</si>
  <si>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</si>
  <si>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</si>
  <si>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</si>
  <si>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</si>
  <si>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</si>
  <si>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</si>
  <si>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</si>
  <si>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</si>
  <si>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</si>
  <si>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</si>
  <si>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</si>
  <si>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</si>
  <si>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</si>
  <si>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</si>
  <si>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</si>
  <si>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</si>
  <si>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</si>
  <si>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</si>
  <si>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</si>
  <si>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</si>
  <si>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</si>
  <si>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</si>
  <si>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</si>
  <si>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</si>
  <si>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</si>
  <si>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</si>
  <si>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</si>
  <si>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</si>
  <si>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</si>
  <si>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</si>
  <si>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</si>
  <si>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</si>
  <si>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</si>
  <si>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</si>
  <si>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</si>
  <si>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</si>
  <si>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</si>
  <si>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</si>
  <si>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</si>
  <si>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</si>
  <si>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</si>
  <si>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</si>
  <si>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</si>
  <si>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</si>
  <si>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</si>
  <si>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</si>
  <si>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</si>
  <si>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</si>
  <si>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</si>
  <si>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</si>
  <si>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</si>
  <si>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</si>
  <si>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</si>
  <si>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</si>
  <si>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</si>
  <si>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</si>
  <si>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</si>
  <si>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</si>
  <si>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</si>
  <si>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</si>
  <si>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</si>
  <si>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</si>
  <si>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</si>
  <si>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</si>
  <si>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</si>
  <si>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</si>
  <si>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</si>
  <si>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</si>
  <si>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</si>
  <si>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</si>
  <si>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</si>
  <si>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</si>
  <si>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</si>
  <si>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</si>
  <si>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</si>
  <si>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</si>
  <si>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</si>
  <si>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</si>
  <si>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</si>
  <si>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</si>
  <si>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</si>
  <si>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</si>
  <si>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</si>
  <si>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</si>
  <si>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</si>
  <si>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</si>
  <si>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</si>
  <si>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</si>
  <si>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</si>
  <si>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</si>
  <si>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</si>
  <si>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</si>
  <si>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</si>
  <si>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</si>
  <si>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</si>
  <si>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</si>
  <si>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</si>
  <si>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</si>
  <si>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</si>
  <si>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</si>
  <si>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</si>
  <si>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</si>
  <si>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</si>
  <si>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</si>
  <si>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</si>
  <si>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</si>
  <si>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</si>
  <si>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</si>
  <si>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</si>
  <si>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</si>
  <si>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</si>
  <si>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</si>
  <si>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</si>
  <si>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</si>
  <si>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</si>
  <si>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</si>
  <si>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</si>
  <si>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</si>
  <si>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</si>
  <si>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</si>
  <si>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</si>
  <si>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</si>
  <si>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</si>
  <si>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</si>
  <si>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</si>
  <si>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</si>
  <si>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</si>
  <si>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</si>
  <si>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</si>
  <si>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</si>
  <si>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</si>
  <si>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</si>
  <si>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</si>
  <si>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</si>
  <si>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</si>
  <si>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</si>
  <si>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</si>
  <si>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</si>
  <si>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</si>
  <si>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</si>
  <si>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</si>
  <si>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</si>
  <si>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</si>
  <si>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</si>
  <si>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</si>
  <si>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</si>
  <si>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</si>
  <si>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</si>
  <si>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</si>
  <si>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</si>
  <si>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</si>
  <si>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</si>
  <si>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</si>
  <si>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</si>
  <si>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</si>
  <si>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</si>
  <si>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</si>
  <si>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</si>
  <si>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</si>
  <si>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</si>
  <si>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</si>
  <si>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</si>
  <si>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</si>
  <si>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</si>
  <si>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</si>
  <si>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</si>
  <si>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</si>
  <si>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</si>
  <si>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</si>
  <si>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</si>
  <si>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</si>
  <si>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</si>
  <si>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</si>
  <si>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</si>
  <si>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</si>
  <si>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</si>
  <si>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</si>
  <si>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</si>
  <si>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</si>
  <si>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</si>
  <si>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</si>
  <si>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</si>
  <si>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</si>
  <si>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</si>
  <si>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</si>
  <si>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</si>
  <si>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</si>
  <si>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</si>
  <si>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</si>
  <si>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</si>
  <si>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</si>
  <si>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</si>
  <si>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</si>
  <si>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</si>
  <si>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</si>
  <si>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</si>
  <si>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</si>
  <si>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</si>
  <si>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</si>
  <si>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</si>
  <si>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</si>
  <si>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</si>
  <si>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</si>
  <si>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</si>
  <si>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</si>
  <si>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</si>
  <si>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</si>
  <si>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</si>
  <si>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</si>
  <si>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</si>
  <si>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</si>
  <si>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</si>
  <si>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</si>
  <si>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</si>
  <si>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</si>
  <si>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</si>
  <si>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</si>
  <si>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</si>
  <si>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</si>
  <si>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</si>
  <si>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</si>
  <si>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</si>
  <si>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</si>
  <si>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</si>
  <si>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</si>
  <si>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</si>
  <si>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</si>
  <si>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</si>
  <si>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</si>
  <si>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</si>
  <si>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</si>
  <si>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</si>
  <si>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</si>
  <si>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</si>
  <si>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</si>
  <si>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</si>
  <si>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</si>
  <si>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</si>
  <si>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</si>
  <si>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</si>
  <si>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</si>
  <si>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</si>
  <si>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</si>
  <si>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</si>
  <si>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</si>
  <si>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</si>
  <si>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</si>
  <si>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</si>
  <si>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</si>
  <si>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</si>
  <si>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</si>
  <si>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</si>
  <si>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</si>
  <si>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</si>
  <si>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</si>
  <si>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</si>
  <si>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</si>
  <si>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</si>
  <si>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</si>
  <si>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</si>
  <si>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</si>
  <si>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</si>
  <si>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</si>
  <si>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</si>
  <si>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</si>
  <si>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</si>
  <si>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</si>
  <si>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</si>
  <si>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</si>
  <si>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</si>
  <si>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</si>
  <si>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</si>
  <si>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</si>
  <si>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</si>
  <si>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</si>
  <si>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</si>
  <si>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</si>
  <si>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</si>
  <si>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</si>
  <si>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</si>
  <si>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</si>
  <si>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</si>
  <si>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</si>
  <si>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</si>
  <si>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</si>
  <si>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</si>
  <si>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</si>
  <si>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</si>
  <si>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</si>
  <si>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</si>
  <si>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</si>
  <si>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</si>
  <si>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</si>
  <si>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</si>
  <si>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</si>
  <si>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</si>
  <si>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</si>
  <si>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</si>
  <si>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</si>
  <si>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</si>
  <si>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</si>
  <si>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</si>
  <si>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</si>
  <si>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</si>
  <si>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</si>
  <si>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</si>
  <si>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</si>
  <si>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</si>
  <si>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</si>
  <si>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</si>
  <si>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</si>
  <si>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</si>
  <si>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</si>
  <si>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</si>
  <si>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</si>
  <si>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</si>
  <si>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</si>
  <si>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</si>
  <si>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</si>
  <si>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</si>
  <si>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</si>
  <si>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</si>
  <si>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</si>
  <si>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</si>
  <si>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</si>
  <si>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</si>
  <si>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</si>
  <si>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</si>
  <si>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</si>
  <si>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</si>
  <si>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</si>
  <si>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</si>
  <si>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</si>
  <si>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</si>
  <si>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</si>
  <si>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</si>
  <si>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</si>
  <si>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</si>
  <si>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</si>
  <si>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</si>
  <si>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</si>
  <si>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</si>
  <si>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</si>
  <si>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</si>
  <si>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</si>
  <si>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</si>
  <si>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</si>
  <si>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</si>
  <si>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</si>
  <si>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</si>
  <si>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</si>
  <si>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</si>
  <si>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</si>
  <si>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</si>
  <si>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</si>
  <si>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</si>
  <si>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</si>
  <si>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</si>
  <si>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</si>
  <si>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</si>
  <si>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</si>
  <si>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</si>
  <si>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</si>
  <si>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</si>
  <si>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</si>
  <si>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</si>
  <si>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</si>
  <si>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</si>
  <si>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</si>
  <si>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</si>
  <si>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</si>
  <si>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</si>
  <si>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</si>
  <si>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</si>
  <si>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</si>
  <si>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</si>
  <si>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</si>
  <si>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</si>
  <si>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</si>
  <si>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</si>
  <si>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</si>
  <si>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</si>
  <si>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</si>
  <si>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</si>
  <si>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</si>
  <si>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</si>
  <si>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</si>
  <si>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</si>
  <si>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</si>
  <si>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</si>
  <si>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</si>
  <si>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</si>
  <si>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</si>
  <si>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</si>
  <si>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</si>
  <si>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</si>
  <si>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</si>
  <si>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</si>
  <si>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</si>
  <si>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</si>
  <si>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</si>
  <si>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</si>
  <si>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</si>
  <si>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</si>
  <si>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</si>
  <si>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</si>
  <si>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</si>
  <si>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</si>
  <si>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</si>
  <si>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</si>
  <si>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</si>
  <si>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</si>
  <si>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</si>
  <si>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</si>
  <si>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</si>
  <si>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</si>
  <si>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</si>
  <si>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</si>
  <si>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</si>
  <si>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</si>
  <si>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</si>
  <si>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</si>
  <si>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</si>
  <si>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</si>
  <si>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</si>
  <si>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</si>
  <si>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</si>
  <si>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</si>
  <si>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</si>
  <si>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</si>
  <si>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</si>
  <si>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</si>
  <si>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</si>
  <si>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</si>
  <si>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</si>
  <si>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</si>
  <si>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</si>
  <si>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</si>
  <si>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</si>
  <si>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</si>
  <si>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</si>
  <si>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</si>
  <si>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</si>
  <si>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</si>
  <si>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</si>
  <si>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</si>
  <si>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</si>
  <si>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</si>
  <si>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</si>
  <si>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</si>
  <si>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</si>
  <si>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</si>
  <si>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</si>
  <si>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</si>
  <si>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</si>
  <si>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</si>
  <si>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</si>
  <si>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</si>
  <si>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</si>
  <si>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</si>
  <si>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</si>
  <si>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</si>
  <si>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</si>
  <si>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</si>
  <si>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</si>
  <si>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</si>
  <si>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</si>
  <si>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</si>
  <si>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</si>
  <si>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</si>
  <si>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</si>
  <si>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</si>
  <si>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</si>
  <si>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</si>
  <si>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</si>
  <si>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</si>
  <si>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</si>
  <si>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</si>
  <si>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</si>
  <si>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</si>
  <si>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</si>
  <si>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</si>
  <si>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</si>
  <si>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</si>
  <si>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</si>
  <si>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</si>
  <si>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</si>
  <si>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</si>
  <si>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</si>
  <si>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</si>
  <si>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</si>
  <si>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</si>
  <si>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</si>
  <si>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</si>
  <si>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</si>
  <si>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</si>
  <si>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</si>
  <si>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</si>
  <si>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</si>
  <si>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</si>
  <si>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</si>
  <si>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</si>
  <si>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</si>
  <si>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</si>
  <si>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</si>
  <si>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</si>
  <si>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</si>
  <si>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</si>
  <si>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</si>
  <si>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</si>
  <si>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</si>
  <si>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</si>
  <si>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</si>
  <si>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</si>
  <si>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</si>
  <si>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</si>
  <si>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</si>
  <si>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</si>
  <si>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</si>
  <si>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</si>
  <si>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</si>
  <si>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</si>
  <si>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</si>
  <si>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</si>
  <si>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</si>
  <si>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</si>
  <si>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</si>
  <si>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</si>
  <si>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</si>
  <si>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</si>
  <si>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</si>
  <si>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</si>
  <si>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</si>
  <si>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</si>
  <si>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</si>
  <si>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</si>
  <si>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</si>
  <si>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</si>
  <si>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12 европалет,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</si>
</sst>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5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48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topLeftCell="A462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61" t="s">
        <v>26</v>
      </c>
      <c r="E1" s="861"/>
      <c r="F1" s="861"/>
      <c r="G1" s="14" t="s">
        <v>66</v>
      </c>
      <c r="H1" s="861" t="s">
        <v>46</v>
      </c>
      <c r="I1" s="861"/>
      <c r="J1" s="861"/>
      <c r="K1" s="861"/>
      <c r="L1" s="861"/>
      <c r="M1" s="861"/>
      <c r="N1" s="861"/>
      <c r="O1" s="861"/>
      <c r="P1" s="861"/>
      <c r="Q1" s="861"/>
      <c r="R1" s="862" t="s">
        <v>67</v>
      </c>
      <c r="S1" s="863"/>
      <c r="T1" s="86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64"/>
      <c r="R2" s="864"/>
      <c r="S2" s="864"/>
      <c r="T2" s="864"/>
      <c r="U2" s="864"/>
      <c r="V2" s="864"/>
      <c r="W2" s="86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64"/>
      <c r="Q3" s="864"/>
      <c r="R3" s="864"/>
      <c r="S3" s="864"/>
      <c r="T3" s="864"/>
      <c r="U3" s="864"/>
      <c r="V3" s="864"/>
      <c r="W3" s="86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43" t="s">
        <v>8</v>
      </c>
      <c r="B5" s="843"/>
      <c r="C5" s="843"/>
      <c r="D5" s="865"/>
      <c r="E5" s="865"/>
      <c r="F5" s="866" t="s">
        <v>14</v>
      </c>
      <c r="G5" s="866"/>
      <c r="H5" s="865" t="s">
        <v>794</v>
      </c>
      <c r="I5" s="865"/>
      <c r="J5" s="865"/>
      <c r="K5" s="865"/>
      <c r="L5" s="865"/>
      <c r="M5" s="865"/>
      <c r="N5" s="72"/>
      <c r="P5" s="27" t="s">
        <v>4</v>
      </c>
      <c r="Q5" s="867">
        <v>45932</v>
      </c>
      <c r="R5" s="867"/>
      <c r="T5" s="868" t="s">
        <v>3</v>
      </c>
      <c r="U5" s="869"/>
      <c r="V5" s="870" t="s">
        <v>766</v>
      </c>
      <c r="W5" s="871"/>
      <c r="AB5" s="59"/>
      <c r="AC5" s="59"/>
      <c r="AD5" s="59"/>
      <c r="AE5" s="59"/>
    </row>
    <row r="6" spans="1:32" s="17" customFormat="1" ht="24" customHeight="1" x14ac:dyDescent="0.2">
      <c r="A6" s="843" t="s">
        <v>1</v>
      </c>
      <c r="B6" s="843"/>
      <c r="C6" s="843"/>
      <c r="D6" s="844" t="s">
        <v>776</v>
      </c>
      <c r="E6" s="844"/>
      <c r="F6" s="844"/>
      <c r="G6" s="844"/>
      <c r="H6" s="844"/>
      <c r="I6" s="844"/>
      <c r="J6" s="844"/>
      <c r="K6" s="844"/>
      <c r="L6" s="844"/>
      <c r="M6" s="844"/>
      <c r="N6" s="73"/>
      <c r="P6" s="27" t="s">
        <v>27</v>
      </c>
      <c r="Q6" s="845" t="str">
        <f>IF(Q5=0," ",CHOOSE(WEEKDAY(Q5,2),"Понедельник","Вторник","Среда","Четверг","Пятница","Суббота","Воскресенье"))</f>
        <v>Четверг</v>
      </c>
      <c r="R6" s="845"/>
      <c r="T6" s="846" t="s">
        <v>5</v>
      </c>
      <c r="U6" s="847"/>
      <c r="V6" s="848" t="s">
        <v>69</v>
      </c>
      <c r="W6" s="84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54" t="str">
        <f>IFERROR(VLOOKUP(DeliveryAddress,Table,3,0),1)</f>
        <v>4</v>
      </c>
      <c r="E7" s="855"/>
      <c r="F7" s="855"/>
      <c r="G7" s="855"/>
      <c r="H7" s="855"/>
      <c r="I7" s="855"/>
      <c r="J7" s="855"/>
      <c r="K7" s="855"/>
      <c r="L7" s="855"/>
      <c r="M7" s="856"/>
      <c r="N7" s="74"/>
      <c r="P7" s="29"/>
      <c r="Q7" s="48"/>
      <c r="R7" s="48"/>
      <c r="T7" s="846"/>
      <c r="U7" s="847"/>
      <c r="V7" s="850"/>
      <c r="W7" s="851"/>
      <c r="AB7" s="59"/>
      <c r="AC7" s="59"/>
      <c r="AD7" s="59"/>
      <c r="AE7" s="59"/>
    </row>
    <row r="8" spans="1:32" s="17" customFormat="1" ht="25.5" customHeight="1" x14ac:dyDescent="0.2">
      <c r="A8" s="857" t="s">
        <v>57</v>
      </c>
      <c r="B8" s="857"/>
      <c r="C8" s="857"/>
      <c r="D8" s="858"/>
      <c r="E8" s="858"/>
      <c r="F8" s="858"/>
      <c r="G8" s="858"/>
      <c r="H8" s="858"/>
      <c r="I8" s="858"/>
      <c r="J8" s="858"/>
      <c r="K8" s="858"/>
      <c r="L8" s="858"/>
      <c r="M8" s="858"/>
      <c r="N8" s="75"/>
      <c r="P8" s="27" t="s">
        <v>11</v>
      </c>
      <c r="Q8" s="841">
        <v>0.5</v>
      </c>
      <c r="R8" s="841"/>
      <c r="T8" s="846"/>
      <c r="U8" s="847"/>
      <c r="V8" s="850"/>
      <c r="W8" s="851"/>
      <c r="AB8" s="59"/>
      <c r="AC8" s="59"/>
      <c r="AD8" s="59"/>
      <c r="AE8" s="59"/>
    </row>
    <row r="9" spans="1:32" s="17" customFormat="1" ht="39.950000000000003" customHeight="1" x14ac:dyDescent="0.2">
      <c r="A9" s="8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3"/>
      <c r="C9" s="833"/>
      <c r="D9" s="834" t="s">
        <v>45</v>
      </c>
      <c r="E9" s="835"/>
      <c r="F9" s="8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3"/>
      <c r="H9" s="859" t="str">
        <f>IF(AND($A$9="Тип доверенности/получателя при получении в адресе перегруза:",$D$9="Разовая доверенность"),"Введите ФИО","")</f>
        <v/>
      </c>
      <c r="I9" s="859"/>
      <c r="J9" s="8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59"/>
      <c r="L9" s="859"/>
      <c r="M9" s="859"/>
      <c r="N9" s="70"/>
      <c r="P9" s="31" t="s">
        <v>15</v>
      </c>
      <c r="Q9" s="860"/>
      <c r="R9" s="860"/>
      <c r="T9" s="846"/>
      <c r="U9" s="847"/>
      <c r="V9" s="852"/>
      <c r="W9" s="85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3"/>
      <c r="C10" s="833"/>
      <c r="D10" s="834"/>
      <c r="E10" s="835"/>
      <c r="F10" s="8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3"/>
      <c r="H10" s="836" t="str">
        <f>IFERROR(VLOOKUP($D$10,Proxy,2,FALSE),"")</f>
        <v/>
      </c>
      <c r="I10" s="836"/>
      <c r="J10" s="836"/>
      <c r="K10" s="836"/>
      <c r="L10" s="836"/>
      <c r="M10" s="836"/>
      <c r="N10" s="71"/>
      <c r="P10" s="31" t="s">
        <v>32</v>
      </c>
      <c r="Q10" s="837"/>
      <c r="R10" s="837"/>
      <c r="U10" s="29" t="s">
        <v>12</v>
      </c>
      <c r="V10" s="838" t="s">
        <v>70</v>
      </c>
      <c r="W10" s="83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0"/>
      <c r="R11" s="840"/>
      <c r="U11" s="29" t="s">
        <v>28</v>
      </c>
      <c r="V11" s="819" t="s">
        <v>54</v>
      </c>
      <c r="W11" s="81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18" t="s">
        <v>71</v>
      </c>
      <c r="B12" s="818"/>
      <c r="C12" s="818"/>
      <c r="D12" s="818"/>
      <c r="E12" s="818"/>
      <c r="F12" s="818"/>
      <c r="G12" s="818"/>
      <c r="H12" s="818"/>
      <c r="I12" s="818"/>
      <c r="J12" s="818"/>
      <c r="K12" s="818"/>
      <c r="L12" s="818"/>
      <c r="M12" s="818"/>
      <c r="N12" s="76"/>
      <c r="P12" s="27" t="s">
        <v>30</v>
      </c>
      <c r="Q12" s="841"/>
      <c r="R12" s="841"/>
      <c r="S12" s="28"/>
      <c r="T12"/>
      <c r="U12" s="29" t="s">
        <v>45</v>
      </c>
      <c r="V12" s="842"/>
      <c r="W12" s="842"/>
      <c r="X12"/>
      <c r="AB12" s="59"/>
      <c r="AC12" s="59"/>
      <c r="AD12" s="59"/>
      <c r="AE12" s="59"/>
    </row>
    <row r="13" spans="1:32" s="17" customFormat="1" ht="23.25" customHeight="1" x14ac:dyDescent="0.2">
      <c r="A13" s="818" t="s">
        <v>72</v>
      </c>
      <c r="B13" s="818"/>
      <c r="C13" s="818"/>
      <c r="D13" s="818"/>
      <c r="E13" s="818"/>
      <c r="F13" s="818"/>
      <c r="G13" s="818"/>
      <c r="H13" s="818"/>
      <c r="I13" s="818"/>
      <c r="J13" s="818"/>
      <c r="K13" s="818"/>
      <c r="L13" s="818"/>
      <c r="M13" s="818"/>
      <c r="N13" s="76"/>
      <c r="O13" s="31"/>
      <c r="P13" s="31" t="s">
        <v>31</v>
      </c>
      <c r="Q13" s="819"/>
      <c r="R13" s="81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18" t="s">
        <v>73</v>
      </c>
      <c r="B14" s="818"/>
      <c r="C14" s="818"/>
      <c r="D14" s="818"/>
      <c r="E14" s="818"/>
      <c r="F14" s="818"/>
      <c r="G14" s="818"/>
      <c r="H14" s="818"/>
      <c r="I14" s="818"/>
      <c r="J14" s="818"/>
      <c r="K14" s="818"/>
      <c r="L14" s="818"/>
      <c r="M14" s="81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0" t="s">
        <v>74</v>
      </c>
      <c r="B15" s="820"/>
      <c r="C15" s="820"/>
      <c r="D15" s="820"/>
      <c r="E15" s="820"/>
      <c r="F15" s="820"/>
      <c r="G15" s="820"/>
      <c r="H15" s="820"/>
      <c r="I15" s="820"/>
      <c r="J15" s="820"/>
      <c r="K15" s="820"/>
      <c r="L15" s="820"/>
      <c r="M15" s="820"/>
      <c r="N15" s="77"/>
      <c r="O15"/>
      <c r="P15" s="821" t="s">
        <v>60</v>
      </c>
      <c r="Q15" s="821"/>
      <c r="R15" s="821"/>
      <c r="S15" s="821"/>
      <c r="T15" s="82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2"/>
      <c r="Q16" s="822"/>
      <c r="R16" s="822"/>
      <c r="S16" s="822"/>
      <c r="T16" s="8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4" t="s">
        <v>58</v>
      </c>
      <c r="B17" s="804" t="s">
        <v>48</v>
      </c>
      <c r="C17" s="825" t="s">
        <v>47</v>
      </c>
      <c r="D17" s="827" t="s">
        <v>49</v>
      </c>
      <c r="E17" s="828"/>
      <c r="F17" s="804" t="s">
        <v>21</v>
      </c>
      <c r="G17" s="804" t="s">
        <v>24</v>
      </c>
      <c r="H17" s="804" t="s">
        <v>22</v>
      </c>
      <c r="I17" s="804" t="s">
        <v>23</v>
      </c>
      <c r="J17" s="804" t="s">
        <v>16</v>
      </c>
      <c r="K17" s="804" t="s">
        <v>65</v>
      </c>
      <c r="L17" s="804" t="s">
        <v>63</v>
      </c>
      <c r="M17" s="804" t="s">
        <v>2</v>
      </c>
      <c r="N17" s="804" t="s">
        <v>62</v>
      </c>
      <c r="O17" s="804" t="s">
        <v>25</v>
      </c>
      <c r="P17" s="827" t="s">
        <v>17</v>
      </c>
      <c r="Q17" s="831"/>
      <c r="R17" s="831"/>
      <c r="S17" s="831"/>
      <c r="T17" s="828"/>
      <c r="U17" s="823" t="s">
        <v>55</v>
      </c>
      <c r="V17" s="824"/>
      <c r="W17" s="804" t="s">
        <v>6</v>
      </c>
      <c r="X17" s="804" t="s">
        <v>41</v>
      </c>
      <c r="Y17" s="806" t="s">
        <v>53</v>
      </c>
      <c r="Z17" s="808" t="s">
        <v>18</v>
      </c>
      <c r="AA17" s="810" t="s">
        <v>59</v>
      </c>
      <c r="AB17" s="810" t="s">
        <v>19</v>
      </c>
      <c r="AC17" s="810" t="s">
        <v>64</v>
      </c>
      <c r="AD17" s="812" t="s">
        <v>56</v>
      </c>
      <c r="AE17" s="813"/>
      <c r="AF17" s="814"/>
      <c r="AG17" s="82"/>
      <c r="BD17" s="81" t="s">
        <v>61</v>
      </c>
    </row>
    <row r="18" spans="1:68" ht="14.25" customHeight="1" x14ac:dyDescent="0.2">
      <c r="A18" s="805"/>
      <c r="B18" s="805"/>
      <c r="C18" s="826"/>
      <c r="D18" s="829"/>
      <c r="E18" s="830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829"/>
      <c r="Q18" s="832"/>
      <c r="R18" s="832"/>
      <c r="S18" s="832"/>
      <c r="T18" s="830"/>
      <c r="U18" s="83" t="s">
        <v>44</v>
      </c>
      <c r="V18" s="83" t="s">
        <v>43</v>
      </c>
      <c r="W18" s="805"/>
      <c r="X18" s="805"/>
      <c r="Y18" s="807"/>
      <c r="Z18" s="809"/>
      <c r="AA18" s="811"/>
      <c r="AB18" s="811"/>
      <c r="AC18" s="811"/>
      <c r="AD18" s="815"/>
      <c r="AE18" s="816"/>
      <c r="AF18" s="817"/>
      <c r="AG18" s="82"/>
      <c r="BD18" s="81"/>
    </row>
    <row r="19" spans="1:68" ht="27.75" hidden="1" customHeight="1" x14ac:dyDescent="0.2">
      <c r="A19" s="580" t="s">
        <v>75</v>
      </c>
      <c r="B19" s="580"/>
      <c r="C19" s="580"/>
      <c r="D19" s="580"/>
      <c r="E19" s="580"/>
      <c r="F19" s="580"/>
      <c r="G19" s="580"/>
      <c r="H19" s="580"/>
      <c r="I19" s="580"/>
      <c r="J19" s="580"/>
      <c r="K19" s="580"/>
      <c r="L19" s="580"/>
      <c r="M19" s="580"/>
      <c r="N19" s="580"/>
      <c r="O19" s="580"/>
      <c r="P19" s="580"/>
      <c r="Q19" s="580"/>
      <c r="R19" s="580"/>
      <c r="S19" s="580"/>
      <c r="T19" s="580"/>
      <c r="U19" s="580"/>
      <c r="V19" s="580"/>
      <c r="W19" s="580"/>
      <c r="X19" s="580"/>
      <c r="Y19" s="580"/>
      <c r="Z19" s="580"/>
      <c r="AA19" s="54"/>
      <c r="AB19" s="54"/>
      <c r="AC19" s="54"/>
    </row>
    <row r="20" spans="1:68" ht="16.5" hidden="1" customHeight="1" x14ac:dyDescent="0.25">
      <c r="A20" s="572" t="s">
        <v>75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65"/>
      <c r="AB20" s="65"/>
      <c r="AC20" s="79"/>
    </row>
    <row r="21" spans="1:68" ht="14.25" hidden="1" customHeight="1" x14ac:dyDescent="0.25">
      <c r="A21" s="556" t="s">
        <v>76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557">
        <v>4680115886643</v>
      </c>
      <c r="E22" s="55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0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9"/>
      <c r="R22" s="559"/>
      <c r="S22" s="559"/>
      <c r="T22" s="560"/>
      <c r="U22" s="39" t="s">
        <v>45</v>
      </c>
      <c r="V22" s="39" t="s">
        <v>45</v>
      </c>
      <c r="W22" s="40" t="s">
        <v>0</v>
      </c>
      <c r="X22" s="58">
        <v>3.8</v>
      </c>
      <c r="Y22" s="55">
        <f>IFERROR(IF(X22="",0,CEILING((X22/$H22),1)*$H22),"")</f>
        <v>3.8</v>
      </c>
      <c r="Z22" s="41">
        <f>IFERROR(IF(Y22=0,"",ROUNDUP(Y22/H22,0)*0.00502),"")</f>
        <v>1.004E-2</v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4</v>
      </c>
      <c r="BN22" s="78">
        <f>IFERROR(Y22*I22/H22,"0")</f>
        <v>4</v>
      </c>
      <c r="BO22" s="78">
        <f>IFERROR(1/J22*(X22/H22),"0")</f>
        <v>8.5470085470085479E-3</v>
      </c>
      <c r="BP22" s="78">
        <f>IFERROR(1/J22*(Y22/H22),"0")</f>
        <v>8.5470085470085479E-3</v>
      </c>
    </row>
    <row r="23" spans="1:68" x14ac:dyDescent="0.2">
      <c r="A23" s="564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65"/>
      <c r="P23" s="561" t="s">
        <v>40</v>
      </c>
      <c r="Q23" s="562"/>
      <c r="R23" s="562"/>
      <c r="S23" s="562"/>
      <c r="T23" s="562"/>
      <c r="U23" s="562"/>
      <c r="V23" s="563"/>
      <c r="W23" s="42" t="s">
        <v>39</v>
      </c>
      <c r="X23" s="43">
        <f>IFERROR(X22/H22,"0")</f>
        <v>2</v>
      </c>
      <c r="Y23" s="43">
        <f>IFERROR(Y22/H22,"0")</f>
        <v>2</v>
      </c>
      <c r="Z23" s="43">
        <f>IFERROR(IF(Z22="",0,Z22),"0")</f>
        <v>1.004E-2</v>
      </c>
      <c r="AA23" s="67"/>
      <c r="AB23" s="67"/>
      <c r="AC23" s="67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65"/>
      <c r="P24" s="561" t="s">
        <v>40</v>
      </c>
      <c r="Q24" s="562"/>
      <c r="R24" s="562"/>
      <c r="S24" s="562"/>
      <c r="T24" s="562"/>
      <c r="U24" s="562"/>
      <c r="V24" s="563"/>
      <c r="W24" s="42" t="s">
        <v>0</v>
      </c>
      <c r="X24" s="43">
        <f>IFERROR(SUM(X22:X22),"0")</f>
        <v>3.8</v>
      </c>
      <c r="Y24" s="43">
        <f>IFERROR(SUM(Y22:Y22),"0")</f>
        <v>3.8</v>
      </c>
      <c r="Z24" s="42"/>
      <c r="AA24" s="67"/>
      <c r="AB24" s="67"/>
      <c r="AC24" s="67"/>
    </row>
    <row r="25" spans="1:68" ht="14.25" hidden="1" customHeight="1" x14ac:dyDescent="0.25">
      <c r="A25" s="556" t="s">
        <v>82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4301052063</v>
      </c>
      <c r="D26" s="557">
        <v>4680115887350</v>
      </c>
      <c r="E26" s="55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80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9"/>
      <c r="R26" s="559"/>
      <c r="S26" s="559"/>
      <c r="T26" s="560"/>
      <c r="U26" s="39" t="s">
        <v>45</v>
      </c>
      <c r="V26" s="39" t="s">
        <v>45</v>
      </c>
      <c r="W26" s="40" t="s">
        <v>0</v>
      </c>
      <c r="X26" s="58">
        <v>1.8</v>
      </c>
      <c r="Y26" s="55">
        <f t="shared" ref="Y26:Y31" si="0">IFERROR(IF(X26="",0,CEILING((X26/$H26),1)*$H26),"")</f>
        <v>1.8</v>
      </c>
      <c r="Z26" s="41">
        <f t="shared" ref="Z26:Z31" si="1">IFERROR(IF(Y26=0,"",ROUNDUP(Y26/H26,0)*0.00651),"")</f>
        <v>6.5100000000000002E-3</v>
      </c>
      <c r="AA26" s="68" t="s">
        <v>45</v>
      </c>
      <c r="AB26" s="69" t="s">
        <v>86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3.18</v>
      </c>
      <c r="BN26" s="78">
        <f t="shared" ref="BN26:BN31" si="3">IFERROR(Y26*I26/H26,"0")</f>
        <v>3.18</v>
      </c>
      <c r="BO26" s="78">
        <f t="shared" ref="BO26:BO31" si="4">IFERROR(1/J26*(X26/H26),"0")</f>
        <v>5.4945054945054949E-3</v>
      </c>
      <c r="BP26" s="78">
        <f t="shared" ref="BP26:BP31" si="5">IFERROR(1/J26*(Y26/H26),"0")</f>
        <v>5.4945054945054949E-3</v>
      </c>
    </row>
    <row r="27" spans="1:68" ht="27" customHeight="1" x14ac:dyDescent="0.25">
      <c r="A27" s="63" t="s">
        <v>89</v>
      </c>
      <c r="B27" s="63" t="s">
        <v>90</v>
      </c>
      <c r="C27" s="36">
        <v>4301051866</v>
      </c>
      <c r="D27" s="557">
        <v>4680115885912</v>
      </c>
      <c r="E27" s="557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88</v>
      </c>
      <c r="L27" s="37" t="s">
        <v>45</v>
      </c>
      <c r="M27" s="38" t="s">
        <v>92</v>
      </c>
      <c r="N27" s="38"/>
      <c r="O27" s="37">
        <v>40</v>
      </c>
      <c r="P27" s="7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9"/>
      <c r="R27" s="559"/>
      <c r="S27" s="559"/>
      <c r="T27" s="560"/>
      <c r="U27" s="39" t="s">
        <v>45</v>
      </c>
      <c r="V27" s="39" t="s">
        <v>45</v>
      </c>
      <c r="W27" s="40" t="s">
        <v>0</v>
      </c>
      <c r="X27" s="58">
        <v>1.8</v>
      </c>
      <c r="Y27" s="55">
        <f t="shared" si="0"/>
        <v>1.8</v>
      </c>
      <c r="Z27" s="41">
        <f t="shared" si="1"/>
        <v>6.5100000000000002E-3</v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3.18</v>
      </c>
      <c r="BN27" s="78">
        <f t="shared" si="3"/>
        <v>3.18</v>
      </c>
      <c r="BO27" s="78">
        <f t="shared" si="4"/>
        <v>5.4945054945054949E-3</v>
      </c>
      <c r="BP27" s="78">
        <f t="shared" si="5"/>
        <v>5.4945054945054949E-3</v>
      </c>
    </row>
    <row r="28" spans="1:68" ht="27" hidden="1" customHeight="1" x14ac:dyDescent="0.25">
      <c r="A28" s="63" t="s">
        <v>93</v>
      </c>
      <c r="B28" s="63" t="s">
        <v>94</v>
      </c>
      <c r="C28" s="36">
        <v>4301051776</v>
      </c>
      <c r="D28" s="557">
        <v>4607091388237</v>
      </c>
      <c r="E28" s="557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88</v>
      </c>
      <c r="L28" s="37" t="s">
        <v>45</v>
      </c>
      <c r="M28" s="38" t="s">
        <v>92</v>
      </c>
      <c r="N28" s="38"/>
      <c r="O28" s="37">
        <v>40</v>
      </c>
      <c r="P28" s="7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9"/>
      <c r="R28" s="559"/>
      <c r="S28" s="559"/>
      <c r="T28" s="5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4301051907</v>
      </c>
      <c r="D29" s="557">
        <v>4680115886230</v>
      </c>
      <c r="E29" s="55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80</v>
      </c>
      <c r="N29" s="38"/>
      <c r="O29" s="37">
        <v>40</v>
      </c>
      <c r="P29" s="79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9"/>
      <c r="R29" s="559"/>
      <c r="S29" s="559"/>
      <c r="T29" s="5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557">
        <v>4680115885905</v>
      </c>
      <c r="E30" s="55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80</v>
      </c>
      <c r="N30" s="38"/>
      <c r="O30" s="37">
        <v>40</v>
      </c>
      <c r="P30" s="8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9"/>
      <c r="R30" s="559"/>
      <c r="S30" s="559"/>
      <c r="T30" s="560"/>
      <c r="U30" s="39" t="s">
        <v>45</v>
      </c>
      <c r="V30" s="39" t="s">
        <v>45</v>
      </c>
      <c r="W30" s="40" t="s">
        <v>0</v>
      </c>
      <c r="X30" s="58">
        <v>1.8</v>
      </c>
      <c r="Y30" s="55">
        <f t="shared" si="0"/>
        <v>1.8</v>
      </c>
      <c r="Z30" s="41">
        <f t="shared" si="1"/>
        <v>6.5100000000000002E-3</v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3.18</v>
      </c>
      <c r="BN30" s="78">
        <f t="shared" si="3"/>
        <v>3.18</v>
      </c>
      <c r="BO30" s="78">
        <f t="shared" si="4"/>
        <v>5.4945054945054949E-3</v>
      </c>
      <c r="BP30" s="78">
        <f t="shared" si="5"/>
        <v>5.4945054945054949E-3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4301051851</v>
      </c>
      <c r="D31" s="557">
        <v>4607091388244</v>
      </c>
      <c r="E31" s="55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87</v>
      </c>
      <c r="N31" s="38"/>
      <c r="O31" s="37">
        <v>40</v>
      </c>
      <c r="P31" s="8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9"/>
      <c r="R31" s="559"/>
      <c r="S31" s="559"/>
      <c r="T31" s="5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65"/>
      <c r="P32" s="561" t="s">
        <v>40</v>
      </c>
      <c r="Q32" s="562"/>
      <c r="R32" s="562"/>
      <c r="S32" s="562"/>
      <c r="T32" s="562"/>
      <c r="U32" s="562"/>
      <c r="V32" s="563"/>
      <c r="W32" s="42" t="s">
        <v>39</v>
      </c>
      <c r="X32" s="43">
        <f>IFERROR(X26/H26,"0")+IFERROR(X27/H27,"0")+IFERROR(X28/H28,"0")+IFERROR(X29/H29,"0")+IFERROR(X30/H30,"0")+IFERROR(X31/H31,"0")</f>
        <v>3</v>
      </c>
      <c r="Y32" s="43">
        <f>IFERROR(Y26/H26,"0")+IFERROR(Y27/H27,"0")+IFERROR(Y28/H28,"0")+IFERROR(Y29/H29,"0")+IFERROR(Y30/H30,"0")+IFERROR(Y31/H31,"0")</f>
        <v>3</v>
      </c>
      <c r="Z32" s="43">
        <f>IFERROR(IF(Z26="",0,Z26),"0")+IFERROR(IF(Z27="",0,Z27),"0")+IFERROR(IF(Z28="",0,Z28),"0")+IFERROR(IF(Z29="",0,Z29),"0")+IFERROR(IF(Z30="",0,Z30),"0")+IFERROR(IF(Z31="",0,Z31),"0")</f>
        <v>1.9529999999999999E-2</v>
      </c>
      <c r="AA32" s="67"/>
      <c r="AB32" s="67"/>
      <c r="AC32" s="67"/>
    </row>
    <row r="33" spans="1:68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5"/>
      <c r="P33" s="561" t="s">
        <v>40</v>
      </c>
      <c r="Q33" s="562"/>
      <c r="R33" s="562"/>
      <c r="S33" s="562"/>
      <c r="T33" s="562"/>
      <c r="U33" s="562"/>
      <c r="V33" s="563"/>
      <c r="W33" s="42" t="s">
        <v>0</v>
      </c>
      <c r="X33" s="43">
        <f>IFERROR(SUM(X26:X31),"0")</f>
        <v>5.4</v>
      </c>
      <c r="Y33" s="43">
        <f>IFERROR(SUM(Y26:Y31),"0")</f>
        <v>5.4</v>
      </c>
      <c r="Z33" s="42"/>
      <c r="AA33" s="67"/>
      <c r="AB33" s="67"/>
      <c r="AC33" s="67"/>
    </row>
    <row r="34" spans="1:68" ht="14.25" hidden="1" customHeight="1" x14ac:dyDescent="0.25">
      <c r="A34" s="556" t="s">
        <v>105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66"/>
      <c r="AB34" s="66"/>
      <c r="AC34" s="80"/>
    </row>
    <row r="35" spans="1:68" ht="27" hidden="1" customHeight="1" x14ac:dyDescent="0.25">
      <c r="A35" s="63" t="s">
        <v>106</v>
      </c>
      <c r="B35" s="63" t="s">
        <v>107</v>
      </c>
      <c r="C35" s="36">
        <v>4301032013</v>
      </c>
      <c r="D35" s="557">
        <v>4607091388503</v>
      </c>
      <c r="E35" s="55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110</v>
      </c>
      <c r="N35" s="38"/>
      <c r="O35" s="37">
        <v>120</v>
      </c>
      <c r="P35" s="7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9"/>
      <c r="R35" s="559"/>
      <c r="S35" s="559"/>
      <c r="T35" s="56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65"/>
      <c r="P36" s="561" t="s">
        <v>40</v>
      </c>
      <c r="Q36" s="562"/>
      <c r="R36" s="562"/>
      <c r="S36" s="562"/>
      <c r="T36" s="562"/>
      <c r="U36" s="562"/>
      <c r="V36" s="56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65"/>
      <c r="P37" s="561" t="s">
        <v>40</v>
      </c>
      <c r="Q37" s="562"/>
      <c r="R37" s="562"/>
      <c r="S37" s="562"/>
      <c r="T37" s="562"/>
      <c r="U37" s="562"/>
      <c r="V37" s="56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580" t="s">
        <v>111</v>
      </c>
      <c r="B38" s="580"/>
      <c r="C38" s="580"/>
      <c r="D38" s="580"/>
      <c r="E38" s="580"/>
      <c r="F38" s="580"/>
      <c r="G38" s="580"/>
      <c r="H38" s="580"/>
      <c r="I38" s="580"/>
      <c r="J38" s="580"/>
      <c r="K38" s="580"/>
      <c r="L38" s="580"/>
      <c r="M38" s="580"/>
      <c r="N38" s="580"/>
      <c r="O38" s="580"/>
      <c r="P38" s="580"/>
      <c r="Q38" s="580"/>
      <c r="R38" s="580"/>
      <c r="S38" s="580"/>
      <c r="T38" s="580"/>
      <c r="U38" s="580"/>
      <c r="V38" s="580"/>
      <c r="W38" s="580"/>
      <c r="X38" s="580"/>
      <c r="Y38" s="580"/>
      <c r="Z38" s="580"/>
      <c r="AA38" s="54"/>
      <c r="AB38" s="54"/>
      <c r="AC38" s="54"/>
    </row>
    <row r="39" spans="1:68" ht="16.5" hidden="1" customHeight="1" x14ac:dyDescent="0.25">
      <c r="A39" s="572" t="s">
        <v>112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65"/>
      <c r="AB39" s="65"/>
      <c r="AC39" s="79"/>
    </row>
    <row r="40" spans="1:68" ht="14.25" hidden="1" customHeight="1" x14ac:dyDescent="0.25">
      <c r="A40" s="556" t="s">
        <v>113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557">
        <v>4607091385670</v>
      </c>
      <c r="E41" s="55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79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9"/>
      <c r="R41" s="559"/>
      <c r="S41" s="559"/>
      <c r="T41" s="560"/>
      <c r="U41" s="39" t="s">
        <v>45</v>
      </c>
      <c r="V41" s="39" t="s">
        <v>45</v>
      </c>
      <c r="W41" s="40" t="s">
        <v>0</v>
      </c>
      <c r="X41" s="58">
        <v>162</v>
      </c>
      <c r="Y41" s="55">
        <f>IFERROR(IF(X41="",0,CEILING((X41/$H41),1)*$H41),"")</f>
        <v>162</v>
      </c>
      <c r="Z41" s="41">
        <f>IFERROR(IF(Y41=0,"",ROUNDUP(Y41/H41,0)*0.01898),"")</f>
        <v>0.28470000000000001</v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168.52499999999998</v>
      </c>
      <c r="BN41" s="78">
        <f>IFERROR(Y41*I41/H41,"0")</f>
        <v>168.52499999999998</v>
      </c>
      <c r="BO41" s="78">
        <f>IFERROR(1/J41*(X41/H41),"0")</f>
        <v>0.23437499999999997</v>
      </c>
      <c r="BP41" s="78">
        <f>IFERROR(1/J41*(Y41/H41),"0")</f>
        <v>0.23437499999999997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557">
        <v>4607091385687</v>
      </c>
      <c r="E42" s="55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45</v>
      </c>
      <c r="M42" s="38" t="s">
        <v>92</v>
      </c>
      <c r="N42" s="38"/>
      <c r="O42" s="37">
        <v>50</v>
      </c>
      <c r="P42" s="79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9"/>
      <c r="R42" s="559"/>
      <c r="S42" s="559"/>
      <c r="T42" s="560"/>
      <c r="U42" s="39" t="s">
        <v>45</v>
      </c>
      <c r="V42" s="39" t="s">
        <v>45</v>
      </c>
      <c r="W42" s="40" t="s">
        <v>0</v>
      </c>
      <c r="X42" s="58">
        <v>20</v>
      </c>
      <c r="Y42" s="55">
        <f>IFERROR(IF(X42="",0,CEILING((X42/$H42),1)*$H42),"")</f>
        <v>20</v>
      </c>
      <c r="Z42" s="41">
        <f>IFERROR(IF(Y42=0,"",ROUNDUP(Y42/H42,0)*0.00902),"")</f>
        <v>4.5100000000000001E-2</v>
      </c>
      <c r="AA42" s="68" t="s">
        <v>45</v>
      </c>
      <c r="AB42" s="69" t="s">
        <v>45</v>
      </c>
      <c r="AC42" s="104" t="s">
        <v>116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21.05</v>
      </c>
      <c r="BN42" s="78">
        <f>IFERROR(Y42*I42/H42,"0")</f>
        <v>21.05</v>
      </c>
      <c r="BO42" s="78">
        <f>IFERROR(1/J42*(X42/H42),"0")</f>
        <v>3.787878787878788E-2</v>
      </c>
      <c r="BP42" s="78">
        <f>IFERROR(1/J42*(Y42/H42),"0")</f>
        <v>3.787878787878788E-2</v>
      </c>
    </row>
    <row r="43" spans="1:68" ht="27" hidden="1" customHeight="1" x14ac:dyDescent="0.25">
      <c r="A43" s="63" t="s">
        <v>122</v>
      </c>
      <c r="B43" s="63" t="s">
        <v>123</v>
      </c>
      <c r="C43" s="36">
        <v>4301011565</v>
      </c>
      <c r="D43" s="557">
        <v>4680115882539</v>
      </c>
      <c r="E43" s="55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92</v>
      </c>
      <c r="N43" s="38"/>
      <c r="O43" s="37">
        <v>50</v>
      </c>
      <c r="P43" s="7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9"/>
      <c r="R43" s="559"/>
      <c r="S43" s="559"/>
      <c r="T43" s="56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65"/>
      <c r="P44" s="561" t="s">
        <v>40</v>
      </c>
      <c r="Q44" s="562"/>
      <c r="R44" s="562"/>
      <c r="S44" s="562"/>
      <c r="T44" s="562"/>
      <c r="U44" s="562"/>
      <c r="V44" s="563"/>
      <c r="W44" s="42" t="s">
        <v>39</v>
      </c>
      <c r="X44" s="43">
        <f>IFERROR(X41/H41,"0")+IFERROR(X42/H42,"0")+IFERROR(X43/H43,"0")</f>
        <v>20</v>
      </c>
      <c r="Y44" s="43">
        <f>IFERROR(Y41/H41,"0")+IFERROR(Y42/H42,"0")+IFERROR(Y43/H43,"0")</f>
        <v>20</v>
      </c>
      <c r="Z44" s="43">
        <f>IFERROR(IF(Z41="",0,Z41),"0")+IFERROR(IF(Z42="",0,Z42),"0")+IFERROR(IF(Z43="",0,Z43),"0")</f>
        <v>0.32979999999999998</v>
      </c>
      <c r="AA44" s="67"/>
      <c r="AB44" s="67"/>
      <c r="AC44" s="67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5"/>
      <c r="P45" s="561" t="s">
        <v>40</v>
      </c>
      <c r="Q45" s="562"/>
      <c r="R45" s="562"/>
      <c r="S45" s="562"/>
      <c r="T45" s="562"/>
      <c r="U45" s="562"/>
      <c r="V45" s="563"/>
      <c r="W45" s="42" t="s">
        <v>0</v>
      </c>
      <c r="X45" s="43">
        <f>IFERROR(SUM(X41:X43),"0")</f>
        <v>182</v>
      </c>
      <c r="Y45" s="43">
        <f>IFERROR(SUM(Y41:Y43),"0")</f>
        <v>182</v>
      </c>
      <c r="Z45" s="42"/>
      <c r="AA45" s="67"/>
      <c r="AB45" s="67"/>
      <c r="AC45" s="67"/>
    </row>
    <row r="46" spans="1:68" ht="14.25" hidden="1" customHeight="1" x14ac:dyDescent="0.25">
      <c r="A46" s="556" t="s">
        <v>82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66"/>
      <c r="AB46" s="66"/>
      <c r="AC46" s="80"/>
    </row>
    <row r="47" spans="1:68" ht="16.5" hidden="1" customHeight="1" x14ac:dyDescent="0.25">
      <c r="A47" s="63" t="s">
        <v>124</v>
      </c>
      <c r="B47" s="63" t="s">
        <v>125</v>
      </c>
      <c r="C47" s="36">
        <v>4301051820</v>
      </c>
      <c r="D47" s="557">
        <v>4680115884915</v>
      </c>
      <c r="E47" s="55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92</v>
      </c>
      <c r="N47" s="38"/>
      <c r="O47" s="37">
        <v>40</v>
      </c>
      <c r="P47" s="7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9"/>
      <c r="R47" s="559"/>
      <c r="S47" s="559"/>
      <c r="T47" s="56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126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5"/>
      <c r="P48" s="561" t="s">
        <v>40</v>
      </c>
      <c r="Q48" s="562"/>
      <c r="R48" s="562"/>
      <c r="S48" s="562"/>
      <c r="T48" s="562"/>
      <c r="U48" s="562"/>
      <c r="V48" s="56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5"/>
      <c r="P49" s="561" t="s">
        <v>40</v>
      </c>
      <c r="Q49" s="562"/>
      <c r="R49" s="562"/>
      <c r="S49" s="562"/>
      <c r="T49" s="562"/>
      <c r="U49" s="562"/>
      <c r="V49" s="56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572" t="s">
        <v>127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65"/>
      <c r="AB50" s="65"/>
      <c r="AC50" s="79"/>
    </row>
    <row r="51" spans="1:68" ht="14.25" hidden="1" customHeight="1" x14ac:dyDescent="0.25">
      <c r="A51" s="556" t="s">
        <v>113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66"/>
      <c r="AB51" s="66"/>
      <c r="AC51" s="80"/>
    </row>
    <row r="52" spans="1:68" ht="27" customHeight="1" x14ac:dyDescent="0.25">
      <c r="A52" s="63" t="s">
        <v>128</v>
      </c>
      <c r="B52" s="63" t="s">
        <v>129</v>
      </c>
      <c r="C52" s="36">
        <v>4301012030</v>
      </c>
      <c r="D52" s="557">
        <v>4680115885882</v>
      </c>
      <c r="E52" s="55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92</v>
      </c>
      <c r="N52" s="38"/>
      <c r="O52" s="37">
        <v>50</v>
      </c>
      <c r="P52" s="7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9"/>
      <c r="R52" s="559"/>
      <c r="S52" s="559"/>
      <c r="T52" s="560"/>
      <c r="U52" s="39" t="s">
        <v>45</v>
      </c>
      <c r="V52" s="39" t="s">
        <v>45</v>
      </c>
      <c r="W52" s="40" t="s">
        <v>0</v>
      </c>
      <c r="X52" s="58">
        <v>44.8</v>
      </c>
      <c r="Y52" s="55">
        <f t="shared" ref="Y52:Y57" si="6">IFERROR(IF(X52="",0,CEILING((X52/$H52),1)*$H52),"")</f>
        <v>44.8</v>
      </c>
      <c r="Z52" s="41">
        <f>IFERROR(IF(Y52=0,"",ROUNDUP(Y52/H52,0)*0.01898),"")</f>
        <v>7.5920000000000001E-2</v>
      </c>
      <c r="AA52" s="68" t="s">
        <v>45</v>
      </c>
      <c r="AB52" s="69" t="s">
        <v>45</v>
      </c>
      <c r="AC52" s="110" t="s">
        <v>130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46.54</v>
      </c>
      <c r="BN52" s="78">
        <f t="shared" ref="BN52:BN57" si="8">IFERROR(Y52*I52/H52,"0")</f>
        <v>46.54</v>
      </c>
      <c r="BO52" s="78">
        <f t="shared" ref="BO52:BO57" si="9">IFERROR(1/J52*(X52/H52),"0")</f>
        <v>6.25E-2</v>
      </c>
      <c r="BP52" s="78">
        <f t="shared" ref="BP52:BP57" si="10">IFERROR(1/J52*(Y52/H52),"0")</f>
        <v>6.25E-2</v>
      </c>
    </row>
    <row r="53" spans="1:68" ht="27" customHeight="1" x14ac:dyDescent="0.25">
      <c r="A53" s="63" t="s">
        <v>131</v>
      </c>
      <c r="B53" s="63" t="s">
        <v>132</v>
      </c>
      <c r="C53" s="36">
        <v>4301011816</v>
      </c>
      <c r="D53" s="557">
        <v>4680115881426</v>
      </c>
      <c r="E53" s="55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45</v>
      </c>
      <c r="M53" s="38" t="s">
        <v>117</v>
      </c>
      <c r="N53" s="38"/>
      <c r="O53" s="37">
        <v>50</v>
      </c>
      <c r="P53" s="7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9"/>
      <c r="R53" s="559"/>
      <c r="S53" s="559"/>
      <c r="T53" s="560"/>
      <c r="U53" s="39" t="s">
        <v>45</v>
      </c>
      <c r="V53" s="39" t="s">
        <v>45</v>
      </c>
      <c r="W53" s="40" t="s">
        <v>0</v>
      </c>
      <c r="X53" s="58">
        <v>162</v>
      </c>
      <c r="Y53" s="55">
        <f t="shared" si="6"/>
        <v>162</v>
      </c>
      <c r="Z53" s="41">
        <f>IFERROR(IF(Y53=0,"",ROUNDUP(Y53/H53,0)*0.01898),"")</f>
        <v>0.28470000000000001</v>
      </c>
      <c r="AA53" s="68" t="s">
        <v>45</v>
      </c>
      <c r="AB53" s="69" t="s">
        <v>45</v>
      </c>
      <c r="AC53" s="112" t="s">
        <v>133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168.52499999999998</v>
      </c>
      <c r="BN53" s="78">
        <f t="shared" si="8"/>
        <v>168.52499999999998</v>
      </c>
      <c r="BO53" s="78">
        <f t="shared" si="9"/>
        <v>0.23437499999999997</v>
      </c>
      <c r="BP53" s="78">
        <f t="shared" si="10"/>
        <v>0.23437499999999997</v>
      </c>
    </row>
    <row r="54" spans="1:68" ht="27" customHeight="1" x14ac:dyDescent="0.25">
      <c r="A54" s="63" t="s">
        <v>134</v>
      </c>
      <c r="B54" s="63" t="s">
        <v>135</v>
      </c>
      <c r="C54" s="36">
        <v>4301011386</v>
      </c>
      <c r="D54" s="557">
        <v>4680115880283</v>
      </c>
      <c r="E54" s="55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79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9"/>
      <c r="R54" s="559"/>
      <c r="S54" s="559"/>
      <c r="T54" s="560"/>
      <c r="U54" s="39" t="s">
        <v>45</v>
      </c>
      <c r="V54" s="39" t="s">
        <v>45</v>
      </c>
      <c r="W54" s="40" t="s">
        <v>0</v>
      </c>
      <c r="X54" s="58">
        <v>14.4</v>
      </c>
      <c r="Y54" s="55">
        <f t="shared" si="6"/>
        <v>14.399999999999999</v>
      </c>
      <c r="Z54" s="41">
        <f>IFERROR(IF(Y54=0,"",ROUNDUP(Y54/H54,0)*0.00902),"")</f>
        <v>2.7060000000000001E-2</v>
      </c>
      <c r="AA54" s="68" t="s">
        <v>45</v>
      </c>
      <c r="AB54" s="69" t="s">
        <v>45</v>
      </c>
      <c r="AC54" s="114" t="s">
        <v>136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15.030000000000001</v>
      </c>
      <c r="BN54" s="78">
        <f t="shared" si="8"/>
        <v>15.03</v>
      </c>
      <c r="BO54" s="78">
        <f t="shared" si="9"/>
        <v>2.2727272727272728E-2</v>
      </c>
      <c r="BP54" s="78">
        <f t="shared" si="10"/>
        <v>2.2727272727272728E-2</v>
      </c>
    </row>
    <row r="55" spans="1:68" ht="16.5" customHeight="1" x14ac:dyDescent="0.25">
      <c r="A55" s="63" t="s">
        <v>137</v>
      </c>
      <c r="B55" s="63" t="s">
        <v>138</v>
      </c>
      <c r="C55" s="36">
        <v>4301011806</v>
      </c>
      <c r="D55" s="557">
        <v>4680115881525</v>
      </c>
      <c r="E55" s="55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7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9"/>
      <c r="R55" s="559"/>
      <c r="S55" s="559"/>
      <c r="T55" s="560"/>
      <c r="U55" s="39" t="s">
        <v>45</v>
      </c>
      <c r="V55" s="39" t="s">
        <v>45</v>
      </c>
      <c r="W55" s="40" t="s">
        <v>0</v>
      </c>
      <c r="X55" s="58">
        <v>20</v>
      </c>
      <c r="Y55" s="55">
        <f t="shared" si="6"/>
        <v>20</v>
      </c>
      <c r="Z55" s="41">
        <f>IFERROR(IF(Y55=0,"",ROUNDUP(Y55/H55,0)*0.00902),"")</f>
        <v>4.5100000000000001E-2</v>
      </c>
      <c r="AA55" s="68" t="s">
        <v>45</v>
      </c>
      <c r="AB55" s="69" t="s">
        <v>45</v>
      </c>
      <c r="AC55" s="116" t="s">
        <v>133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21.05</v>
      </c>
      <c r="BN55" s="78">
        <f t="shared" si="8"/>
        <v>21.05</v>
      </c>
      <c r="BO55" s="78">
        <f t="shared" si="9"/>
        <v>3.787878787878788E-2</v>
      </c>
      <c r="BP55" s="78">
        <f t="shared" si="10"/>
        <v>3.787878787878788E-2</v>
      </c>
    </row>
    <row r="56" spans="1:68" ht="27" hidden="1" customHeight="1" x14ac:dyDescent="0.25">
      <c r="A56" s="63" t="s">
        <v>139</v>
      </c>
      <c r="B56" s="63" t="s">
        <v>140</v>
      </c>
      <c r="C56" s="36">
        <v>4301011589</v>
      </c>
      <c r="D56" s="557">
        <v>4680115885899</v>
      </c>
      <c r="E56" s="55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87</v>
      </c>
      <c r="N56" s="38"/>
      <c r="O56" s="37">
        <v>50</v>
      </c>
      <c r="P56" s="7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9"/>
      <c r="R56" s="559"/>
      <c r="S56" s="559"/>
      <c r="T56" s="56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141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142</v>
      </c>
      <c r="B57" s="63" t="s">
        <v>143</v>
      </c>
      <c r="C57" s="36">
        <v>4301011801</v>
      </c>
      <c r="D57" s="557">
        <v>4680115881419</v>
      </c>
      <c r="E57" s="55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45</v>
      </c>
      <c r="M57" s="38" t="s">
        <v>117</v>
      </c>
      <c r="N57" s="38"/>
      <c r="O57" s="37">
        <v>50</v>
      </c>
      <c r="P57" s="78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9"/>
      <c r="R57" s="559"/>
      <c r="S57" s="559"/>
      <c r="T57" s="560"/>
      <c r="U57" s="39" t="s">
        <v>45</v>
      </c>
      <c r="V57" s="39" t="s">
        <v>45</v>
      </c>
      <c r="W57" s="40" t="s">
        <v>0</v>
      </c>
      <c r="X57" s="58">
        <v>22.5</v>
      </c>
      <c r="Y57" s="55">
        <f t="shared" si="6"/>
        <v>22.5</v>
      </c>
      <c r="Z57" s="41">
        <f>IFERROR(IF(Y57=0,"",ROUNDUP(Y57/H57,0)*0.00902),"")</f>
        <v>4.5100000000000001E-2</v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23.549999999999997</v>
      </c>
      <c r="BN57" s="78">
        <f t="shared" si="8"/>
        <v>23.549999999999997</v>
      </c>
      <c r="BO57" s="78">
        <f t="shared" si="9"/>
        <v>3.787878787878788E-2</v>
      </c>
      <c r="BP57" s="78">
        <f t="shared" si="10"/>
        <v>3.787878787878788E-2</v>
      </c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5"/>
      <c r="P58" s="561" t="s">
        <v>40</v>
      </c>
      <c r="Q58" s="562"/>
      <c r="R58" s="562"/>
      <c r="S58" s="562"/>
      <c r="T58" s="562"/>
      <c r="U58" s="562"/>
      <c r="V58" s="563"/>
      <c r="W58" s="42" t="s">
        <v>39</v>
      </c>
      <c r="X58" s="43">
        <f>IFERROR(X52/H52,"0")+IFERROR(X53/H53,"0")+IFERROR(X54/H54,"0")+IFERROR(X55/H55,"0")+IFERROR(X56/H56,"0")+IFERROR(X57/H57,"0")</f>
        <v>32</v>
      </c>
      <c r="Y58" s="43">
        <f>IFERROR(Y52/H52,"0")+IFERROR(Y53/H53,"0")+IFERROR(Y54/H54,"0")+IFERROR(Y55/H55,"0")+IFERROR(Y56/H56,"0")+IFERROR(Y57/H57,"0")</f>
        <v>32</v>
      </c>
      <c r="Z58" s="43">
        <f>IFERROR(IF(Z52="",0,Z52),"0")+IFERROR(IF(Z53="",0,Z53),"0")+IFERROR(IF(Z54="",0,Z54),"0")+IFERROR(IF(Z55="",0,Z55),"0")+IFERROR(IF(Z56="",0,Z56),"0")+IFERROR(IF(Z57="",0,Z57),"0")</f>
        <v>0.47788000000000008</v>
      </c>
      <c r="AA58" s="67"/>
      <c r="AB58" s="67"/>
      <c r="AC58" s="67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5"/>
      <c r="P59" s="561" t="s">
        <v>40</v>
      </c>
      <c r="Q59" s="562"/>
      <c r="R59" s="562"/>
      <c r="S59" s="562"/>
      <c r="T59" s="562"/>
      <c r="U59" s="562"/>
      <c r="V59" s="563"/>
      <c r="W59" s="42" t="s">
        <v>0</v>
      </c>
      <c r="X59" s="43">
        <f>IFERROR(SUM(X52:X57),"0")</f>
        <v>263.70000000000005</v>
      </c>
      <c r="Y59" s="43">
        <f>IFERROR(SUM(Y52:Y57),"0")</f>
        <v>263.70000000000005</v>
      </c>
      <c r="Z59" s="42"/>
      <c r="AA59" s="67"/>
      <c r="AB59" s="67"/>
      <c r="AC59" s="67"/>
    </row>
    <row r="60" spans="1:68" ht="14.25" hidden="1" customHeight="1" x14ac:dyDescent="0.25">
      <c r="A60" s="556" t="s">
        <v>145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66"/>
      <c r="AB60" s="66"/>
      <c r="AC60" s="80"/>
    </row>
    <row r="61" spans="1:68" ht="16.5" customHeight="1" x14ac:dyDescent="0.25">
      <c r="A61" s="63" t="s">
        <v>146</v>
      </c>
      <c r="B61" s="63" t="s">
        <v>147</v>
      </c>
      <c r="C61" s="36">
        <v>4301020298</v>
      </c>
      <c r="D61" s="557">
        <v>4680115881440</v>
      </c>
      <c r="E61" s="55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7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9"/>
      <c r="R61" s="559"/>
      <c r="S61" s="559"/>
      <c r="T61" s="560"/>
      <c r="U61" s="39" t="s">
        <v>45</v>
      </c>
      <c r="V61" s="39" t="s">
        <v>45</v>
      </c>
      <c r="W61" s="40" t="s">
        <v>0</v>
      </c>
      <c r="X61" s="58">
        <v>162</v>
      </c>
      <c r="Y61" s="55">
        <f>IFERROR(IF(X61="",0,CEILING((X61/$H61),1)*$H61),"")</f>
        <v>162</v>
      </c>
      <c r="Z61" s="41">
        <f>IFERROR(IF(Y61=0,"",ROUNDUP(Y61/H61,0)*0.01898),"")</f>
        <v>0.28470000000000001</v>
      </c>
      <c r="AA61" s="68" t="s">
        <v>45</v>
      </c>
      <c r="AB61" s="69" t="s">
        <v>45</v>
      </c>
      <c r="AC61" s="122" t="s">
        <v>148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168.52499999999998</v>
      </c>
      <c r="BN61" s="78">
        <f>IFERROR(Y61*I61/H61,"0")</f>
        <v>168.52499999999998</v>
      </c>
      <c r="BO61" s="78">
        <f>IFERROR(1/J61*(X61/H61),"0")</f>
        <v>0.23437499999999997</v>
      </c>
      <c r="BP61" s="78">
        <f>IFERROR(1/J61*(Y61/H61),"0")</f>
        <v>0.23437499999999997</v>
      </c>
    </row>
    <row r="62" spans="1:68" ht="16.5" hidden="1" customHeight="1" x14ac:dyDescent="0.25">
      <c r="A62" s="63" t="s">
        <v>149</v>
      </c>
      <c r="B62" s="63" t="s">
        <v>150</v>
      </c>
      <c r="C62" s="36">
        <v>4301020358</v>
      </c>
      <c r="D62" s="557">
        <v>4680115885950</v>
      </c>
      <c r="E62" s="557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88</v>
      </c>
      <c r="L62" s="37" t="s">
        <v>45</v>
      </c>
      <c r="M62" s="38" t="s">
        <v>92</v>
      </c>
      <c r="N62" s="38"/>
      <c r="O62" s="37">
        <v>50</v>
      </c>
      <c r="P62" s="7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9"/>
      <c r="R62" s="559"/>
      <c r="S62" s="559"/>
      <c r="T62" s="56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148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151</v>
      </c>
      <c r="B63" s="63" t="s">
        <v>152</v>
      </c>
      <c r="C63" s="36">
        <v>4301020296</v>
      </c>
      <c r="D63" s="557">
        <v>4680115881433</v>
      </c>
      <c r="E63" s="557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88</v>
      </c>
      <c r="L63" s="37" t="s">
        <v>45</v>
      </c>
      <c r="M63" s="38" t="s">
        <v>117</v>
      </c>
      <c r="N63" s="38"/>
      <c r="O63" s="37">
        <v>50</v>
      </c>
      <c r="P63" s="7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9"/>
      <c r="R63" s="559"/>
      <c r="S63" s="559"/>
      <c r="T63" s="560"/>
      <c r="U63" s="39" t="s">
        <v>45</v>
      </c>
      <c r="V63" s="39" t="s">
        <v>45</v>
      </c>
      <c r="W63" s="40" t="s">
        <v>0</v>
      </c>
      <c r="X63" s="58">
        <v>27</v>
      </c>
      <c r="Y63" s="55">
        <f>IFERROR(IF(X63="",0,CEILING((X63/$H63),1)*$H63),"")</f>
        <v>27</v>
      </c>
      <c r="Z63" s="41">
        <f>IFERROR(IF(Y63=0,"",ROUNDUP(Y63/H63,0)*0.00651),"")</f>
        <v>6.5100000000000005E-2</v>
      </c>
      <c r="AA63" s="68" t="s">
        <v>45</v>
      </c>
      <c r="AB63" s="69" t="s">
        <v>45</v>
      </c>
      <c r="AC63" s="126" t="s">
        <v>148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28.799999999999994</v>
      </c>
      <c r="BN63" s="78">
        <f>IFERROR(Y63*I63/H63,"0")</f>
        <v>28.799999999999994</v>
      </c>
      <c r="BO63" s="78">
        <f>IFERROR(1/J63*(X63/H63),"0")</f>
        <v>5.4945054945054951E-2</v>
      </c>
      <c r="BP63" s="78">
        <f>IFERROR(1/J63*(Y63/H63),"0")</f>
        <v>5.4945054945054951E-2</v>
      </c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65"/>
      <c r="P64" s="561" t="s">
        <v>40</v>
      </c>
      <c r="Q64" s="562"/>
      <c r="R64" s="562"/>
      <c r="S64" s="562"/>
      <c r="T64" s="562"/>
      <c r="U64" s="562"/>
      <c r="V64" s="563"/>
      <c r="W64" s="42" t="s">
        <v>39</v>
      </c>
      <c r="X64" s="43">
        <f>IFERROR(X61/H61,"0")+IFERROR(X62/H62,"0")+IFERROR(X63/H63,"0")</f>
        <v>25</v>
      </c>
      <c r="Y64" s="43">
        <f>IFERROR(Y61/H61,"0")+IFERROR(Y62/H62,"0")+IFERROR(Y63/H63,"0")</f>
        <v>25</v>
      </c>
      <c r="Z64" s="43">
        <f>IFERROR(IF(Z61="",0,Z61),"0")+IFERROR(IF(Z62="",0,Z62),"0")+IFERROR(IF(Z63="",0,Z63),"0")</f>
        <v>0.3498</v>
      </c>
      <c r="AA64" s="67"/>
      <c r="AB64" s="67"/>
      <c r="AC64" s="67"/>
    </row>
    <row r="65" spans="1:68" x14ac:dyDescent="0.2">
      <c r="A65" s="564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5"/>
      <c r="P65" s="561" t="s">
        <v>40</v>
      </c>
      <c r="Q65" s="562"/>
      <c r="R65" s="562"/>
      <c r="S65" s="562"/>
      <c r="T65" s="562"/>
      <c r="U65" s="562"/>
      <c r="V65" s="563"/>
      <c r="W65" s="42" t="s">
        <v>0</v>
      </c>
      <c r="X65" s="43">
        <f>IFERROR(SUM(X61:X63),"0")</f>
        <v>189</v>
      </c>
      <c r="Y65" s="43">
        <f>IFERROR(SUM(Y61:Y63),"0")</f>
        <v>189</v>
      </c>
      <c r="Z65" s="42"/>
      <c r="AA65" s="67"/>
      <c r="AB65" s="67"/>
      <c r="AC65" s="67"/>
    </row>
    <row r="66" spans="1:68" ht="14.25" hidden="1" customHeight="1" x14ac:dyDescent="0.25">
      <c r="A66" s="556" t="s">
        <v>76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66"/>
      <c r="AB66" s="66"/>
      <c r="AC66" s="80"/>
    </row>
    <row r="67" spans="1:68" ht="27" customHeight="1" x14ac:dyDescent="0.25">
      <c r="A67" s="63" t="s">
        <v>153</v>
      </c>
      <c r="B67" s="63" t="s">
        <v>154</v>
      </c>
      <c r="C67" s="36">
        <v>4301031243</v>
      </c>
      <c r="D67" s="557">
        <v>4680115885073</v>
      </c>
      <c r="E67" s="557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7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9"/>
      <c r="R67" s="559"/>
      <c r="S67" s="559"/>
      <c r="T67" s="560"/>
      <c r="U67" s="39" t="s">
        <v>45</v>
      </c>
      <c r="V67" s="39" t="s">
        <v>45</v>
      </c>
      <c r="W67" s="40" t="s">
        <v>0</v>
      </c>
      <c r="X67" s="58">
        <v>5.4</v>
      </c>
      <c r="Y67" s="55">
        <f>IFERROR(IF(X67="",0,CEILING((X67/$H67),1)*$H67),"")</f>
        <v>5.4</v>
      </c>
      <c r="Z67" s="41">
        <f>IFERROR(IF(Y67=0,"",ROUNDUP(Y67/H67,0)*0.00502),"")</f>
        <v>1.506E-2</v>
      </c>
      <c r="AA67" s="68" t="s">
        <v>45</v>
      </c>
      <c r="AB67" s="69" t="s">
        <v>45</v>
      </c>
      <c r="AC67" s="128" t="s">
        <v>155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5.7</v>
      </c>
      <c r="BN67" s="78">
        <f>IFERROR(Y67*I67/H67,"0")</f>
        <v>5.7</v>
      </c>
      <c r="BO67" s="78">
        <f>IFERROR(1/J67*(X67/H67),"0")</f>
        <v>1.2820512820512822E-2</v>
      </c>
      <c r="BP67" s="78">
        <f>IFERROR(1/J67*(Y67/H67),"0")</f>
        <v>1.2820512820512822E-2</v>
      </c>
    </row>
    <row r="68" spans="1:68" ht="27" customHeight="1" x14ac:dyDescent="0.25">
      <c r="A68" s="63" t="s">
        <v>156</v>
      </c>
      <c r="B68" s="63" t="s">
        <v>157</v>
      </c>
      <c r="C68" s="36">
        <v>4301031241</v>
      </c>
      <c r="D68" s="557">
        <v>4680115885059</v>
      </c>
      <c r="E68" s="55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7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9"/>
      <c r="R68" s="559"/>
      <c r="S68" s="559"/>
      <c r="T68" s="560"/>
      <c r="U68" s="39" t="s">
        <v>45</v>
      </c>
      <c r="V68" s="39" t="s">
        <v>45</v>
      </c>
      <c r="W68" s="40" t="s">
        <v>0</v>
      </c>
      <c r="X68" s="58">
        <v>5.4</v>
      </c>
      <c r="Y68" s="55">
        <f>IFERROR(IF(X68="",0,CEILING((X68/$H68),1)*$H68),"")</f>
        <v>5.4</v>
      </c>
      <c r="Z68" s="41">
        <f>IFERROR(IF(Y68=0,"",ROUNDUP(Y68/H68,0)*0.00502),"")</f>
        <v>1.506E-2</v>
      </c>
      <c r="AA68" s="68" t="s">
        <v>45</v>
      </c>
      <c r="AB68" s="69" t="s">
        <v>45</v>
      </c>
      <c r="AC68" s="130" t="s">
        <v>158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5.7</v>
      </c>
      <c r="BN68" s="78">
        <f>IFERROR(Y68*I68/H68,"0")</f>
        <v>5.7</v>
      </c>
      <c r="BO68" s="78">
        <f>IFERROR(1/J68*(X68/H68),"0")</f>
        <v>1.2820512820512822E-2</v>
      </c>
      <c r="BP68" s="78">
        <f>IFERROR(1/J68*(Y68/H68),"0")</f>
        <v>1.2820512820512822E-2</v>
      </c>
    </row>
    <row r="69" spans="1:68" ht="27" customHeight="1" x14ac:dyDescent="0.25">
      <c r="A69" s="63" t="s">
        <v>159</v>
      </c>
      <c r="B69" s="63" t="s">
        <v>160</v>
      </c>
      <c r="C69" s="36">
        <v>4301031316</v>
      </c>
      <c r="D69" s="557">
        <v>4680115885097</v>
      </c>
      <c r="E69" s="55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7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9"/>
      <c r="R69" s="559"/>
      <c r="S69" s="559"/>
      <c r="T69" s="560"/>
      <c r="U69" s="39" t="s">
        <v>45</v>
      </c>
      <c r="V69" s="39" t="s">
        <v>45</v>
      </c>
      <c r="W69" s="40" t="s">
        <v>0</v>
      </c>
      <c r="X69" s="58">
        <v>5.4</v>
      </c>
      <c r="Y69" s="55">
        <f>IFERROR(IF(X69="",0,CEILING((X69/$H69),1)*$H69),"")</f>
        <v>5.4</v>
      </c>
      <c r="Z69" s="41">
        <f>IFERROR(IF(Y69=0,"",ROUNDUP(Y69/H69,0)*0.00502),"")</f>
        <v>1.506E-2</v>
      </c>
      <c r="AA69" s="68" t="s">
        <v>45</v>
      </c>
      <c r="AB69" s="69" t="s">
        <v>45</v>
      </c>
      <c r="AC69" s="132" t="s">
        <v>161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5.7</v>
      </c>
      <c r="BN69" s="78">
        <f>IFERROR(Y69*I69/H69,"0")</f>
        <v>5.7</v>
      </c>
      <c r="BO69" s="78">
        <f>IFERROR(1/J69*(X69/H69),"0")</f>
        <v>1.2820512820512822E-2</v>
      </c>
      <c r="BP69" s="78">
        <f>IFERROR(1/J69*(Y69/H69),"0")</f>
        <v>1.2820512820512822E-2</v>
      </c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5"/>
      <c r="P70" s="561" t="s">
        <v>40</v>
      </c>
      <c r="Q70" s="562"/>
      <c r="R70" s="562"/>
      <c r="S70" s="562"/>
      <c r="T70" s="562"/>
      <c r="U70" s="562"/>
      <c r="V70" s="563"/>
      <c r="W70" s="42" t="s">
        <v>39</v>
      </c>
      <c r="X70" s="43">
        <f>IFERROR(X67/H67,"0")+IFERROR(X68/H68,"0")+IFERROR(X69/H69,"0")</f>
        <v>9</v>
      </c>
      <c r="Y70" s="43">
        <f>IFERROR(Y67/H67,"0")+IFERROR(Y68/H68,"0")+IFERROR(Y69/H69,"0")</f>
        <v>9</v>
      </c>
      <c r="Z70" s="43">
        <f>IFERROR(IF(Z67="",0,Z67),"0")+IFERROR(IF(Z68="",0,Z68),"0")+IFERROR(IF(Z69="",0,Z69),"0")</f>
        <v>4.5179999999999998E-2</v>
      </c>
      <c r="AA70" s="67"/>
      <c r="AB70" s="67"/>
      <c r="AC70" s="67"/>
    </row>
    <row r="71" spans="1:68" x14ac:dyDescent="0.2">
      <c r="A71" s="564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5"/>
      <c r="P71" s="561" t="s">
        <v>40</v>
      </c>
      <c r="Q71" s="562"/>
      <c r="R71" s="562"/>
      <c r="S71" s="562"/>
      <c r="T71" s="562"/>
      <c r="U71" s="562"/>
      <c r="V71" s="563"/>
      <c r="W71" s="42" t="s">
        <v>0</v>
      </c>
      <c r="X71" s="43">
        <f>IFERROR(SUM(X67:X69),"0")</f>
        <v>16.200000000000003</v>
      </c>
      <c r="Y71" s="43">
        <f>IFERROR(SUM(Y67:Y69),"0")</f>
        <v>16.200000000000003</v>
      </c>
      <c r="Z71" s="42"/>
      <c r="AA71" s="67"/>
      <c r="AB71" s="67"/>
      <c r="AC71" s="67"/>
    </row>
    <row r="72" spans="1:68" ht="14.25" hidden="1" customHeight="1" x14ac:dyDescent="0.25">
      <c r="A72" s="556" t="s">
        <v>82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66"/>
      <c r="AB72" s="66"/>
      <c r="AC72" s="80"/>
    </row>
    <row r="73" spans="1:68" ht="16.5" customHeight="1" x14ac:dyDescent="0.25">
      <c r="A73" s="63" t="s">
        <v>162</v>
      </c>
      <c r="B73" s="63" t="s">
        <v>163</v>
      </c>
      <c r="C73" s="36">
        <v>4301051838</v>
      </c>
      <c r="D73" s="557">
        <v>4680115881891</v>
      </c>
      <c r="E73" s="557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118</v>
      </c>
      <c r="L73" s="37" t="s">
        <v>45</v>
      </c>
      <c r="M73" s="38" t="s">
        <v>92</v>
      </c>
      <c r="N73" s="38"/>
      <c r="O73" s="37">
        <v>40</v>
      </c>
      <c r="P73" s="7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9"/>
      <c r="R73" s="559"/>
      <c r="S73" s="559"/>
      <c r="T73" s="560"/>
      <c r="U73" s="39" t="s">
        <v>45</v>
      </c>
      <c r="V73" s="39" t="s">
        <v>45</v>
      </c>
      <c r="W73" s="40" t="s">
        <v>0</v>
      </c>
      <c r="X73" s="58">
        <v>16.8</v>
      </c>
      <c r="Y73" s="55">
        <f>IFERROR(IF(X73="",0,CEILING((X73/$H73),1)*$H73),"")</f>
        <v>16.8</v>
      </c>
      <c r="Z73" s="41">
        <f>IFERROR(IF(Y73=0,"",ROUNDUP(Y73/H73,0)*0.01898),"")</f>
        <v>3.7960000000000001E-2</v>
      </c>
      <c r="AA73" s="68" t="s">
        <v>45</v>
      </c>
      <c r="AB73" s="69" t="s">
        <v>45</v>
      </c>
      <c r="AC73" s="134" t="s">
        <v>164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17.838000000000001</v>
      </c>
      <c r="BN73" s="78">
        <f>IFERROR(Y73*I73/H73,"0")</f>
        <v>17.838000000000001</v>
      </c>
      <c r="BO73" s="78">
        <f>IFERROR(1/J73*(X73/H73),"0")</f>
        <v>3.125E-2</v>
      </c>
      <c r="BP73" s="78">
        <f>IFERROR(1/J73*(Y73/H73),"0")</f>
        <v>3.125E-2</v>
      </c>
    </row>
    <row r="74" spans="1:68" ht="27" customHeight="1" x14ac:dyDescent="0.25">
      <c r="A74" s="63" t="s">
        <v>165</v>
      </c>
      <c r="B74" s="63" t="s">
        <v>166</v>
      </c>
      <c r="C74" s="36">
        <v>4301051846</v>
      </c>
      <c r="D74" s="557">
        <v>4680115885769</v>
      </c>
      <c r="E74" s="557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118</v>
      </c>
      <c r="L74" s="37" t="s">
        <v>45</v>
      </c>
      <c r="M74" s="38" t="s">
        <v>92</v>
      </c>
      <c r="N74" s="38"/>
      <c r="O74" s="37">
        <v>45</v>
      </c>
      <c r="P74" s="77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9"/>
      <c r="R74" s="559"/>
      <c r="S74" s="559"/>
      <c r="T74" s="560"/>
      <c r="U74" s="39" t="s">
        <v>45</v>
      </c>
      <c r="V74" s="39" t="s">
        <v>45</v>
      </c>
      <c r="W74" s="40" t="s">
        <v>0</v>
      </c>
      <c r="X74" s="58">
        <v>16.8</v>
      </c>
      <c r="Y74" s="55">
        <f>IFERROR(IF(X74="",0,CEILING((X74/$H74),1)*$H74),"")</f>
        <v>16.8</v>
      </c>
      <c r="Z74" s="41">
        <f>IFERROR(IF(Y74=0,"",ROUNDUP(Y74/H74,0)*0.01898),"")</f>
        <v>3.7960000000000001E-2</v>
      </c>
      <c r="AA74" s="68" t="s">
        <v>45</v>
      </c>
      <c r="AB74" s="69" t="s">
        <v>45</v>
      </c>
      <c r="AC74" s="136" t="s">
        <v>167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17.670000000000002</v>
      </c>
      <c r="BN74" s="78">
        <f>IFERROR(Y74*I74/H74,"0")</f>
        <v>17.670000000000002</v>
      </c>
      <c r="BO74" s="78">
        <f>IFERROR(1/J74*(X74/H74),"0")</f>
        <v>3.125E-2</v>
      </c>
      <c r="BP74" s="78">
        <f>IFERROR(1/J74*(Y74/H74),"0")</f>
        <v>3.125E-2</v>
      </c>
    </row>
    <row r="75" spans="1:68" ht="16.5" hidden="1" customHeight="1" x14ac:dyDescent="0.25">
      <c r="A75" s="63" t="s">
        <v>168</v>
      </c>
      <c r="B75" s="63" t="s">
        <v>169</v>
      </c>
      <c r="C75" s="36">
        <v>4301051837</v>
      </c>
      <c r="D75" s="557">
        <v>4680115884311</v>
      </c>
      <c r="E75" s="557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88</v>
      </c>
      <c r="L75" s="37" t="s">
        <v>45</v>
      </c>
      <c r="M75" s="38" t="s">
        <v>92</v>
      </c>
      <c r="N75" s="38"/>
      <c r="O75" s="37">
        <v>40</v>
      </c>
      <c r="P75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9"/>
      <c r="R75" s="559"/>
      <c r="S75" s="559"/>
      <c r="T75" s="56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164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hidden="1" customHeight="1" x14ac:dyDescent="0.25">
      <c r="A76" s="63" t="s">
        <v>170</v>
      </c>
      <c r="B76" s="63" t="s">
        <v>171</v>
      </c>
      <c r="C76" s="36">
        <v>4301051844</v>
      </c>
      <c r="D76" s="557">
        <v>4680115885929</v>
      </c>
      <c r="E76" s="557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88</v>
      </c>
      <c r="L76" s="37" t="s">
        <v>45</v>
      </c>
      <c r="M76" s="38" t="s">
        <v>92</v>
      </c>
      <c r="N76" s="38"/>
      <c r="O76" s="37">
        <v>45</v>
      </c>
      <c r="P76" s="7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9"/>
      <c r="R76" s="559"/>
      <c r="S76" s="559"/>
      <c r="T76" s="56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167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hidden="1" customHeight="1" x14ac:dyDescent="0.25">
      <c r="A77" s="63" t="s">
        <v>172</v>
      </c>
      <c r="B77" s="63" t="s">
        <v>173</v>
      </c>
      <c r="C77" s="36">
        <v>4301051929</v>
      </c>
      <c r="D77" s="557">
        <v>4680115884403</v>
      </c>
      <c r="E77" s="557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88</v>
      </c>
      <c r="L77" s="37" t="s">
        <v>45</v>
      </c>
      <c r="M77" s="38" t="s">
        <v>92</v>
      </c>
      <c r="N77" s="38"/>
      <c r="O77" s="37">
        <v>40</v>
      </c>
      <c r="P77" s="7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9"/>
      <c r="R77" s="559"/>
      <c r="S77" s="559"/>
      <c r="T77" s="560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174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65"/>
      <c r="P78" s="561" t="s">
        <v>40</v>
      </c>
      <c r="Q78" s="562"/>
      <c r="R78" s="562"/>
      <c r="S78" s="562"/>
      <c r="T78" s="562"/>
      <c r="U78" s="562"/>
      <c r="V78" s="563"/>
      <c r="W78" s="42" t="s">
        <v>39</v>
      </c>
      <c r="X78" s="43">
        <f>IFERROR(X73/H73,"0")+IFERROR(X74/H74,"0")+IFERROR(X75/H75,"0")+IFERROR(X76/H76,"0")+IFERROR(X77/H77,"0")</f>
        <v>4</v>
      </c>
      <c r="Y78" s="43">
        <f>IFERROR(Y73/H73,"0")+IFERROR(Y74/H74,"0")+IFERROR(Y75/H75,"0")+IFERROR(Y76/H76,"0")+IFERROR(Y77/H77,"0")</f>
        <v>4</v>
      </c>
      <c r="Z78" s="43">
        <f>IFERROR(IF(Z73="",0,Z73),"0")+IFERROR(IF(Z74="",0,Z74),"0")+IFERROR(IF(Z75="",0,Z75),"0")+IFERROR(IF(Z76="",0,Z76),"0")+IFERROR(IF(Z77="",0,Z77),"0")</f>
        <v>7.5920000000000001E-2</v>
      </c>
      <c r="AA78" s="67"/>
      <c r="AB78" s="67"/>
      <c r="AC78" s="67"/>
    </row>
    <row r="79" spans="1:68" x14ac:dyDescent="0.2">
      <c r="A79" s="564"/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5"/>
      <c r="P79" s="561" t="s">
        <v>40</v>
      </c>
      <c r="Q79" s="562"/>
      <c r="R79" s="562"/>
      <c r="S79" s="562"/>
      <c r="T79" s="562"/>
      <c r="U79" s="562"/>
      <c r="V79" s="563"/>
      <c r="W79" s="42" t="s">
        <v>0</v>
      </c>
      <c r="X79" s="43">
        <f>IFERROR(SUM(X73:X77),"0")</f>
        <v>33.6</v>
      </c>
      <c r="Y79" s="43">
        <f>IFERROR(SUM(Y73:Y77),"0")</f>
        <v>33.6</v>
      </c>
      <c r="Z79" s="42"/>
      <c r="AA79" s="67"/>
      <c r="AB79" s="67"/>
      <c r="AC79" s="67"/>
    </row>
    <row r="80" spans="1:68" ht="14.25" hidden="1" customHeight="1" x14ac:dyDescent="0.25">
      <c r="A80" s="556" t="s">
        <v>175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66"/>
      <c r="AB80" s="66"/>
      <c r="AC80" s="80"/>
    </row>
    <row r="81" spans="1:68" ht="27" customHeight="1" x14ac:dyDescent="0.25">
      <c r="A81" s="63" t="s">
        <v>176</v>
      </c>
      <c r="B81" s="63" t="s">
        <v>177</v>
      </c>
      <c r="C81" s="36">
        <v>4301060455</v>
      </c>
      <c r="D81" s="557">
        <v>4680115881532</v>
      </c>
      <c r="E81" s="557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118</v>
      </c>
      <c r="L81" s="37" t="s">
        <v>45</v>
      </c>
      <c r="M81" s="38" t="s">
        <v>87</v>
      </c>
      <c r="N81" s="38"/>
      <c r="O81" s="37">
        <v>30</v>
      </c>
      <c r="P81" s="77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9"/>
      <c r="R81" s="559"/>
      <c r="S81" s="559"/>
      <c r="T81" s="560"/>
      <c r="U81" s="39" t="s">
        <v>45</v>
      </c>
      <c r="V81" s="39" t="s">
        <v>45</v>
      </c>
      <c r="W81" s="40" t="s">
        <v>0</v>
      </c>
      <c r="X81" s="58">
        <v>15.6</v>
      </c>
      <c r="Y81" s="55">
        <f>IFERROR(IF(X81="",0,CEILING((X81/$H81),1)*$H81),"")</f>
        <v>15.6</v>
      </c>
      <c r="Z81" s="41">
        <f>IFERROR(IF(Y81=0,"",ROUNDUP(Y81/H81,0)*0.01898),"")</f>
        <v>3.7960000000000001E-2</v>
      </c>
      <c r="AA81" s="68" t="s">
        <v>45</v>
      </c>
      <c r="AB81" s="69" t="s">
        <v>45</v>
      </c>
      <c r="AC81" s="144" t="s">
        <v>178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16.47</v>
      </c>
      <c r="BN81" s="78">
        <f>IFERROR(Y81*I81/H81,"0")</f>
        <v>16.47</v>
      </c>
      <c r="BO81" s="78">
        <f>IFERROR(1/J81*(X81/H81),"0")</f>
        <v>3.125E-2</v>
      </c>
      <c r="BP81" s="78">
        <f>IFERROR(1/J81*(Y81/H81),"0")</f>
        <v>3.125E-2</v>
      </c>
    </row>
    <row r="82" spans="1:68" ht="27" hidden="1" customHeight="1" x14ac:dyDescent="0.25">
      <c r="A82" s="63" t="s">
        <v>179</v>
      </c>
      <c r="B82" s="63" t="s">
        <v>180</v>
      </c>
      <c r="C82" s="36">
        <v>4301060351</v>
      </c>
      <c r="D82" s="557">
        <v>4680115881464</v>
      </c>
      <c r="E82" s="557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121</v>
      </c>
      <c r="L82" s="37" t="s">
        <v>45</v>
      </c>
      <c r="M82" s="38" t="s">
        <v>92</v>
      </c>
      <c r="N82" s="38"/>
      <c r="O82" s="37">
        <v>30</v>
      </c>
      <c r="P82" s="77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9"/>
      <c r="R82" s="559"/>
      <c r="S82" s="559"/>
      <c r="T82" s="560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181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65"/>
      <c r="P83" s="561" t="s">
        <v>40</v>
      </c>
      <c r="Q83" s="562"/>
      <c r="R83" s="562"/>
      <c r="S83" s="562"/>
      <c r="T83" s="562"/>
      <c r="U83" s="562"/>
      <c r="V83" s="563"/>
      <c r="W83" s="42" t="s">
        <v>39</v>
      </c>
      <c r="X83" s="43">
        <f>IFERROR(X81/H81,"0")+IFERROR(X82/H82,"0")</f>
        <v>2</v>
      </c>
      <c r="Y83" s="43">
        <f>IFERROR(Y81/H81,"0")+IFERROR(Y82/H82,"0")</f>
        <v>2</v>
      </c>
      <c r="Z83" s="43">
        <f>IFERROR(IF(Z81="",0,Z81),"0")+IFERROR(IF(Z82="",0,Z82),"0")</f>
        <v>3.7960000000000001E-2</v>
      </c>
      <c r="AA83" s="67"/>
      <c r="AB83" s="67"/>
      <c r="AC83" s="67"/>
    </row>
    <row r="84" spans="1:68" x14ac:dyDescent="0.2">
      <c r="A84" s="564"/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5"/>
      <c r="P84" s="561" t="s">
        <v>40</v>
      </c>
      <c r="Q84" s="562"/>
      <c r="R84" s="562"/>
      <c r="S84" s="562"/>
      <c r="T84" s="562"/>
      <c r="U84" s="562"/>
      <c r="V84" s="563"/>
      <c r="W84" s="42" t="s">
        <v>0</v>
      </c>
      <c r="X84" s="43">
        <f>IFERROR(SUM(X81:X82),"0")</f>
        <v>15.6</v>
      </c>
      <c r="Y84" s="43">
        <f>IFERROR(SUM(Y81:Y82),"0")</f>
        <v>15.6</v>
      </c>
      <c r="Z84" s="42"/>
      <c r="AA84" s="67"/>
      <c r="AB84" s="67"/>
      <c r="AC84" s="67"/>
    </row>
    <row r="85" spans="1:68" ht="16.5" hidden="1" customHeight="1" x14ac:dyDescent="0.25">
      <c r="A85" s="572" t="s">
        <v>182</v>
      </c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72"/>
      <c r="P85" s="572"/>
      <c r="Q85" s="572"/>
      <c r="R85" s="572"/>
      <c r="S85" s="572"/>
      <c r="T85" s="572"/>
      <c r="U85" s="572"/>
      <c r="V85" s="572"/>
      <c r="W85" s="572"/>
      <c r="X85" s="572"/>
      <c r="Y85" s="572"/>
      <c r="Z85" s="572"/>
      <c r="AA85" s="65"/>
      <c r="AB85" s="65"/>
      <c r="AC85" s="79"/>
    </row>
    <row r="86" spans="1:68" ht="14.25" hidden="1" customHeight="1" x14ac:dyDescent="0.25">
      <c r="A86" s="556" t="s">
        <v>113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66"/>
      <c r="AB86" s="66"/>
      <c r="AC86" s="80"/>
    </row>
    <row r="87" spans="1:68" ht="27" customHeight="1" x14ac:dyDescent="0.25">
      <c r="A87" s="63" t="s">
        <v>183</v>
      </c>
      <c r="B87" s="63" t="s">
        <v>184</v>
      </c>
      <c r="C87" s="36">
        <v>4301011468</v>
      </c>
      <c r="D87" s="557">
        <v>4680115881327</v>
      </c>
      <c r="E87" s="557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118</v>
      </c>
      <c r="L87" s="37" t="s">
        <v>45</v>
      </c>
      <c r="M87" s="38" t="s">
        <v>87</v>
      </c>
      <c r="N87" s="38"/>
      <c r="O87" s="37">
        <v>50</v>
      </c>
      <c r="P87" s="7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9"/>
      <c r="R87" s="559"/>
      <c r="S87" s="559"/>
      <c r="T87" s="560"/>
      <c r="U87" s="39" t="s">
        <v>45</v>
      </c>
      <c r="V87" s="39" t="s">
        <v>45</v>
      </c>
      <c r="W87" s="40" t="s">
        <v>0</v>
      </c>
      <c r="X87" s="58">
        <v>108</v>
      </c>
      <c r="Y87" s="55">
        <f>IFERROR(IF(X87="",0,CEILING((X87/$H87),1)*$H87),"")</f>
        <v>108</v>
      </c>
      <c r="Z87" s="41">
        <f>IFERROR(IF(Y87=0,"",ROUNDUP(Y87/H87,0)*0.01898),"")</f>
        <v>0.1898</v>
      </c>
      <c r="AA87" s="68" t="s">
        <v>45</v>
      </c>
      <c r="AB87" s="69" t="s">
        <v>45</v>
      </c>
      <c r="AC87" s="148" t="s">
        <v>185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112.34999999999998</v>
      </c>
      <c r="BN87" s="78">
        <f>IFERROR(Y87*I87/H87,"0")</f>
        <v>112.34999999999998</v>
      </c>
      <c r="BO87" s="78">
        <f>IFERROR(1/J87*(X87/H87),"0")</f>
        <v>0.15625</v>
      </c>
      <c r="BP87" s="78">
        <f>IFERROR(1/J87*(Y87/H87),"0")</f>
        <v>0.15625</v>
      </c>
    </row>
    <row r="88" spans="1:68" ht="27" hidden="1" customHeight="1" x14ac:dyDescent="0.25">
      <c r="A88" s="63" t="s">
        <v>186</v>
      </c>
      <c r="B88" s="63" t="s">
        <v>187</v>
      </c>
      <c r="C88" s="36">
        <v>4301011476</v>
      </c>
      <c r="D88" s="557">
        <v>4680115881518</v>
      </c>
      <c r="E88" s="557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121</v>
      </c>
      <c r="L88" s="37" t="s">
        <v>45</v>
      </c>
      <c r="M88" s="38" t="s">
        <v>92</v>
      </c>
      <c r="N88" s="38"/>
      <c r="O88" s="37">
        <v>50</v>
      </c>
      <c r="P88" s="7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9"/>
      <c r="R88" s="559"/>
      <c r="S88" s="559"/>
      <c r="T88" s="560"/>
      <c r="U88" s="39" t="s">
        <v>45</v>
      </c>
      <c r="V88" s="39" t="s">
        <v>45</v>
      </c>
      <c r="W88" s="40" t="s">
        <v>0</v>
      </c>
      <c r="X88" s="58"/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185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188</v>
      </c>
      <c r="B89" s="63" t="s">
        <v>189</v>
      </c>
      <c r="C89" s="36">
        <v>4301011443</v>
      </c>
      <c r="D89" s="557">
        <v>4680115881303</v>
      </c>
      <c r="E89" s="557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121</v>
      </c>
      <c r="L89" s="37" t="s">
        <v>45</v>
      </c>
      <c r="M89" s="38" t="s">
        <v>87</v>
      </c>
      <c r="N89" s="38"/>
      <c r="O89" s="37">
        <v>50</v>
      </c>
      <c r="P89" s="7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9"/>
      <c r="R89" s="559"/>
      <c r="S89" s="559"/>
      <c r="T89" s="560"/>
      <c r="U89" s="39" t="s">
        <v>45</v>
      </c>
      <c r="V89" s="39" t="s">
        <v>45</v>
      </c>
      <c r="W89" s="40" t="s">
        <v>0</v>
      </c>
      <c r="X89" s="58">
        <v>31.5</v>
      </c>
      <c r="Y89" s="55">
        <f>IFERROR(IF(X89="",0,CEILING((X89/$H89),1)*$H89),"")</f>
        <v>31.5</v>
      </c>
      <c r="Z89" s="41">
        <f>IFERROR(IF(Y89=0,"",ROUNDUP(Y89/H89,0)*0.00902),"")</f>
        <v>6.3140000000000002E-2</v>
      </c>
      <c r="AA89" s="68" t="s">
        <v>45</v>
      </c>
      <c r="AB89" s="69" t="s">
        <v>45</v>
      </c>
      <c r="AC89" s="152" t="s">
        <v>185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32.97</v>
      </c>
      <c r="BN89" s="78">
        <f>IFERROR(Y89*I89/H89,"0")</f>
        <v>32.97</v>
      </c>
      <c r="BO89" s="78">
        <f>IFERROR(1/J89*(X89/H89),"0")</f>
        <v>5.3030303030303032E-2</v>
      </c>
      <c r="BP89" s="78">
        <f>IFERROR(1/J89*(Y89/H89),"0")</f>
        <v>5.3030303030303032E-2</v>
      </c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65"/>
      <c r="P90" s="561" t="s">
        <v>40</v>
      </c>
      <c r="Q90" s="562"/>
      <c r="R90" s="562"/>
      <c r="S90" s="562"/>
      <c r="T90" s="562"/>
      <c r="U90" s="562"/>
      <c r="V90" s="563"/>
      <c r="W90" s="42" t="s">
        <v>39</v>
      </c>
      <c r="X90" s="43">
        <f>IFERROR(X87/H87,"0")+IFERROR(X88/H88,"0")+IFERROR(X89/H89,"0")</f>
        <v>17</v>
      </c>
      <c r="Y90" s="43">
        <f>IFERROR(Y87/H87,"0")+IFERROR(Y88/H88,"0")+IFERROR(Y89/H89,"0")</f>
        <v>17</v>
      </c>
      <c r="Z90" s="43">
        <f>IFERROR(IF(Z87="",0,Z87),"0")+IFERROR(IF(Z88="",0,Z88),"0")+IFERROR(IF(Z89="",0,Z89),"0")</f>
        <v>0.25294</v>
      </c>
      <c r="AA90" s="67"/>
      <c r="AB90" s="67"/>
      <c r="AC90" s="67"/>
    </row>
    <row r="91" spans="1:68" x14ac:dyDescent="0.2">
      <c r="A91" s="564"/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5"/>
      <c r="P91" s="561" t="s">
        <v>40</v>
      </c>
      <c r="Q91" s="562"/>
      <c r="R91" s="562"/>
      <c r="S91" s="562"/>
      <c r="T91" s="562"/>
      <c r="U91" s="562"/>
      <c r="V91" s="563"/>
      <c r="W91" s="42" t="s">
        <v>0</v>
      </c>
      <c r="X91" s="43">
        <f>IFERROR(SUM(X87:X89),"0")</f>
        <v>139.5</v>
      </c>
      <c r="Y91" s="43">
        <f>IFERROR(SUM(Y87:Y89),"0")</f>
        <v>139.5</v>
      </c>
      <c r="Z91" s="42"/>
      <c r="AA91" s="67"/>
      <c r="AB91" s="67"/>
      <c r="AC91" s="67"/>
    </row>
    <row r="92" spans="1:68" ht="14.25" hidden="1" customHeight="1" x14ac:dyDescent="0.25">
      <c r="A92" s="556" t="s">
        <v>82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66"/>
      <c r="AB92" s="66"/>
      <c r="AC92" s="80"/>
    </row>
    <row r="93" spans="1:68" ht="16.5" customHeight="1" x14ac:dyDescent="0.25">
      <c r="A93" s="63" t="s">
        <v>190</v>
      </c>
      <c r="B93" s="63" t="s">
        <v>191</v>
      </c>
      <c r="C93" s="36">
        <v>4301051712</v>
      </c>
      <c r="D93" s="557">
        <v>4607091386967</v>
      </c>
      <c r="E93" s="557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118</v>
      </c>
      <c r="L93" s="37" t="s">
        <v>45</v>
      </c>
      <c r="M93" s="38" t="s">
        <v>87</v>
      </c>
      <c r="N93" s="38"/>
      <c r="O93" s="37">
        <v>45</v>
      </c>
      <c r="P93" s="766" t="s">
        <v>192</v>
      </c>
      <c r="Q93" s="559"/>
      <c r="R93" s="559"/>
      <c r="S93" s="559"/>
      <c r="T93" s="560"/>
      <c r="U93" s="39" t="s">
        <v>45</v>
      </c>
      <c r="V93" s="39" t="s">
        <v>45</v>
      </c>
      <c r="W93" s="40" t="s">
        <v>0</v>
      </c>
      <c r="X93" s="58">
        <v>40.5</v>
      </c>
      <c r="Y93" s="55">
        <f>IFERROR(IF(X93="",0,CEILING((X93/$H93),1)*$H93),"")</f>
        <v>40.5</v>
      </c>
      <c r="Z93" s="41">
        <f>IFERROR(IF(Y93=0,"",ROUNDUP(Y93/H93,0)*0.01898),"")</f>
        <v>9.4899999999999998E-2</v>
      </c>
      <c r="AA93" s="68" t="s">
        <v>45</v>
      </c>
      <c r="AB93" s="69" t="s">
        <v>45</v>
      </c>
      <c r="AC93" s="154" t="s">
        <v>193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43.095000000000006</v>
      </c>
      <c r="BN93" s="78">
        <f>IFERROR(Y93*I93/H93,"0")</f>
        <v>43.095000000000006</v>
      </c>
      <c r="BO93" s="78">
        <f>IFERROR(1/J93*(X93/H93),"0")</f>
        <v>7.8125E-2</v>
      </c>
      <c r="BP93" s="78">
        <f>IFERROR(1/J93*(Y93/H93),"0")</f>
        <v>7.8125E-2</v>
      </c>
    </row>
    <row r="94" spans="1:68" ht="27" hidden="1" customHeight="1" x14ac:dyDescent="0.25">
      <c r="A94" s="63" t="s">
        <v>194</v>
      </c>
      <c r="B94" s="63" t="s">
        <v>195</v>
      </c>
      <c r="C94" s="36">
        <v>4301051788</v>
      </c>
      <c r="D94" s="557">
        <v>4680115884953</v>
      </c>
      <c r="E94" s="557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88</v>
      </c>
      <c r="L94" s="37" t="s">
        <v>45</v>
      </c>
      <c r="M94" s="38" t="s">
        <v>92</v>
      </c>
      <c r="N94" s="38"/>
      <c r="O94" s="37">
        <v>45</v>
      </c>
      <c r="P94" s="7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9"/>
      <c r="R94" s="559"/>
      <c r="S94" s="559"/>
      <c r="T94" s="560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196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197</v>
      </c>
      <c r="B95" s="63" t="s">
        <v>198</v>
      </c>
      <c r="C95" s="36">
        <v>4301051718</v>
      </c>
      <c r="D95" s="557">
        <v>4607091385731</v>
      </c>
      <c r="E95" s="557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88</v>
      </c>
      <c r="L95" s="37" t="s">
        <v>45</v>
      </c>
      <c r="M95" s="38" t="s">
        <v>87</v>
      </c>
      <c r="N95" s="38"/>
      <c r="O95" s="37">
        <v>45</v>
      </c>
      <c r="P95" s="7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9"/>
      <c r="R95" s="559"/>
      <c r="S95" s="559"/>
      <c r="T95" s="560"/>
      <c r="U95" s="39" t="s">
        <v>45</v>
      </c>
      <c r="V95" s="39" t="s">
        <v>45</v>
      </c>
      <c r="W95" s="40" t="s">
        <v>0</v>
      </c>
      <c r="X95" s="58">
        <v>2.7</v>
      </c>
      <c r="Y95" s="55">
        <f>IFERROR(IF(X95="",0,CEILING((X95/$H95),1)*$H95),"")</f>
        <v>2.7</v>
      </c>
      <c r="Z95" s="41">
        <f>IFERROR(IF(Y95=0,"",ROUNDUP(Y95/H95,0)*0.00651),"")</f>
        <v>6.5100000000000002E-3</v>
      </c>
      <c r="AA95" s="68" t="s">
        <v>45</v>
      </c>
      <c r="AB95" s="69" t="s">
        <v>45</v>
      </c>
      <c r="AC95" s="158" t="s">
        <v>193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2.952</v>
      </c>
      <c r="BN95" s="78">
        <f>IFERROR(Y95*I95/H95,"0")</f>
        <v>2.952</v>
      </c>
      <c r="BO95" s="78">
        <f>IFERROR(1/J95*(X95/H95),"0")</f>
        <v>5.4945054945054949E-3</v>
      </c>
      <c r="BP95" s="78">
        <f>IFERROR(1/J95*(Y95/H95),"0")</f>
        <v>5.4945054945054949E-3</v>
      </c>
    </row>
    <row r="96" spans="1:68" ht="16.5" hidden="1" customHeight="1" x14ac:dyDescent="0.25">
      <c r="A96" s="63" t="s">
        <v>199</v>
      </c>
      <c r="B96" s="63" t="s">
        <v>200</v>
      </c>
      <c r="C96" s="36">
        <v>4301051438</v>
      </c>
      <c r="D96" s="557">
        <v>4680115880894</v>
      </c>
      <c r="E96" s="557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88</v>
      </c>
      <c r="L96" s="37" t="s">
        <v>45</v>
      </c>
      <c r="M96" s="38" t="s">
        <v>92</v>
      </c>
      <c r="N96" s="38"/>
      <c r="O96" s="37">
        <v>45</v>
      </c>
      <c r="P96" s="7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9"/>
      <c r="R96" s="559"/>
      <c r="S96" s="559"/>
      <c r="T96" s="560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65"/>
      <c r="P97" s="561" t="s">
        <v>40</v>
      </c>
      <c r="Q97" s="562"/>
      <c r="R97" s="562"/>
      <c r="S97" s="562"/>
      <c r="T97" s="562"/>
      <c r="U97" s="562"/>
      <c r="V97" s="563"/>
      <c r="W97" s="42" t="s">
        <v>39</v>
      </c>
      <c r="X97" s="43">
        <f>IFERROR(X93/H93,"0")+IFERROR(X94/H94,"0")+IFERROR(X95/H95,"0")+IFERROR(X96/H96,"0")</f>
        <v>6</v>
      </c>
      <c r="Y97" s="43">
        <f>IFERROR(Y93/H93,"0")+IFERROR(Y94/H94,"0")+IFERROR(Y95/H95,"0")+IFERROR(Y96/H96,"0")</f>
        <v>6</v>
      </c>
      <c r="Z97" s="43">
        <f>IFERROR(IF(Z93="",0,Z93),"0")+IFERROR(IF(Z94="",0,Z94),"0")+IFERROR(IF(Z95="",0,Z95),"0")+IFERROR(IF(Z96="",0,Z96),"0")</f>
        <v>0.10141</v>
      </c>
      <c r="AA97" s="67"/>
      <c r="AB97" s="67"/>
      <c r="AC97" s="67"/>
    </row>
    <row r="98" spans="1:68" x14ac:dyDescent="0.2">
      <c r="A98" s="564"/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5"/>
      <c r="P98" s="561" t="s">
        <v>40</v>
      </c>
      <c r="Q98" s="562"/>
      <c r="R98" s="562"/>
      <c r="S98" s="562"/>
      <c r="T98" s="562"/>
      <c r="U98" s="562"/>
      <c r="V98" s="563"/>
      <c r="W98" s="42" t="s">
        <v>0</v>
      </c>
      <c r="X98" s="43">
        <f>IFERROR(SUM(X93:X96),"0")</f>
        <v>43.2</v>
      </c>
      <c r="Y98" s="43">
        <f>IFERROR(SUM(Y93:Y96),"0")</f>
        <v>43.2</v>
      </c>
      <c r="Z98" s="42"/>
      <c r="AA98" s="67"/>
      <c r="AB98" s="67"/>
      <c r="AC98" s="67"/>
    </row>
    <row r="99" spans="1:68" ht="16.5" hidden="1" customHeight="1" x14ac:dyDescent="0.25">
      <c r="A99" s="572" t="s">
        <v>202</v>
      </c>
      <c r="B99" s="572"/>
      <c r="C99" s="572"/>
      <c r="D99" s="572"/>
      <c r="E99" s="572"/>
      <c r="F99" s="572"/>
      <c r="G99" s="572"/>
      <c r="H99" s="572"/>
      <c r="I99" s="572"/>
      <c r="J99" s="572"/>
      <c r="K99" s="572"/>
      <c r="L99" s="572"/>
      <c r="M99" s="572"/>
      <c r="N99" s="572"/>
      <c r="O99" s="572"/>
      <c r="P99" s="572"/>
      <c r="Q99" s="572"/>
      <c r="R99" s="572"/>
      <c r="S99" s="572"/>
      <c r="T99" s="572"/>
      <c r="U99" s="572"/>
      <c r="V99" s="572"/>
      <c r="W99" s="572"/>
      <c r="X99" s="572"/>
      <c r="Y99" s="572"/>
      <c r="Z99" s="572"/>
      <c r="AA99" s="65"/>
      <c r="AB99" s="65"/>
      <c r="AC99" s="79"/>
    </row>
    <row r="100" spans="1:68" ht="14.25" hidden="1" customHeight="1" x14ac:dyDescent="0.25">
      <c r="A100" s="556" t="s">
        <v>113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66"/>
      <c r="AB100" s="66"/>
      <c r="AC100" s="80"/>
    </row>
    <row r="101" spans="1:68" ht="27" hidden="1" customHeight="1" x14ac:dyDescent="0.25">
      <c r="A101" s="63" t="s">
        <v>203</v>
      </c>
      <c r="B101" s="63" t="s">
        <v>204</v>
      </c>
      <c r="C101" s="36">
        <v>4301011514</v>
      </c>
      <c r="D101" s="557">
        <v>4680115882133</v>
      </c>
      <c r="E101" s="557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118</v>
      </c>
      <c r="L101" s="37" t="s">
        <v>45</v>
      </c>
      <c r="M101" s="38" t="s">
        <v>117</v>
      </c>
      <c r="N101" s="38"/>
      <c r="O101" s="37">
        <v>50</v>
      </c>
      <c r="P101" s="76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9"/>
      <c r="R101" s="559"/>
      <c r="S101" s="559"/>
      <c r="T101" s="560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205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hidden="1" customHeight="1" x14ac:dyDescent="0.25">
      <c r="A102" s="63" t="s">
        <v>206</v>
      </c>
      <c r="B102" s="63" t="s">
        <v>207</v>
      </c>
      <c r="C102" s="36">
        <v>4301011417</v>
      </c>
      <c r="D102" s="557">
        <v>4680115880269</v>
      </c>
      <c r="E102" s="557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121</v>
      </c>
      <c r="L102" s="37" t="s">
        <v>45</v>
      </c>
      <c r="M102" s="38" t="s">
        <v>92</v>
      </c>
      <c r="N102" s="38"/>
      <c r="O102" s="37">
        <v>50</v>
      </c>
      <c r="P102" s="7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9"/>
      <c r="R102" s="559"/>
      <c r="S102" s="559"/>
      <c r="T102" s="560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205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hidden="1" customHeight="1" x14ac:dyDescent="0.25">
      <c r="A103" s="63" t="s">
        <v>208</v>
      </c>
      <c r="B103" s="63" t="s">
        <v>209</v>
      </c>
      <c r="C103" s="36">
        <v>4301011415</v>
      </c>
      <c r="D103" s="557">
        <v>4680115880429</v>
      </c>
      <c r="E103" s="557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121</v>
      </c>
      <c r="L103" s="37" t="s">
        <v>45</v>
      </c>
      <c r="M103" s="38" t="s">
        <v>92</v>
      </c>
      <c r="N103" s="38"/>
      <c r="O103" s="37">
        <v>50</v>
      </c>
      <c r="P103" s="76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9"/>
      <c r="R103" s="559"/>
      <c r="S103" s="559"/>
      <c r="T103" s="560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205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hidden="1" customHeight="1" x14ac:dyDescent="0.25">
      <c r="A104" s="63" t="s">
        <v>210</v>
      </c>
      <c r="B104" s="63" t="s">
        <v>211</v>
      </c>
      <c r="C104" s="36">
        <v>4301011462</v>
      </c>
      <c r="D104" s="557">
        <v>4680115881457</v>
      </c>
      <c r="E104" s="557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121</v>
      </c>
      <c r="L104" s="37" t="s">
        <v>45</v>
      </c>
      <c r="M104" s="38" t="s">
        <v>92</v>
      </c>
      <c r="N104" s="38"/>
      <c r="O104" s="37">
        <v>50</v>
      </c>
      <c r="P104" s="7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9"/>
      <c r="R104" s="559"/>
      <c r="S104" s="559"/>
      <c r="T104" s="560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205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idden="1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65"/>
      <c r="P105" s="561" t="s">
        <v>40</v>
      </c>
      <c r="Q105" s="562"/>
      <c r="R105" s="562"/>
      <c r="S105" s="562"/>
      <c r="T105" s="562"/>
      <c r="U105" s="562"/>
      <c r="V105" s="563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hidden="1" x14ac:dyDescent="0.2">
      <c r="A106" s="564"/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5"/>
      <c r="P106" s="561" t="s">
        <v>40</v>
      </c>
      <c r="Q106" s="562"/>
      <c r="R106" s="562"/>
      <c r="S106" s="562"/>
      <c r="T106" s="562"/>
      <c r="U106" s="562"/>
      <c r="V106" s="563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hidden="1" customHeight="1" x14ac:dyDescent="0.25">
      <c r="A107" s="556" t="s">
        <v>145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66"/>
      <c r="AB107" s="66"/>
      <c r="AC107" s="80"/>
    </row>
    <row r="108" spans="1:68" ht="16.5" customHeight="1" x14ac:dyDescent="0.25">
      <c r="A108" s="63" t="s">
        <v>212</v>
      </c>
      <c r="B108" s="63" t="s">
        <v>213</v>
      </c>
      <c r="C108" s="36">
        <v>4301020345</v>
      </c>
      <c r="D108" s="557">
        <v>4680115881488</v>
      </c>
      <c r="E108" s="557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55</v>
      </c>
      <c r="P108" s="7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9"/>
      <c r="R108" s="559"/>
      <c r="S108" s="559"/>
      <c r="T108" s="560"/>
      <c r="U108" s="39" t="s">
        <v>45</v>
      </c>
      <c r="V108" s="39" t="s">
        <v>45</v>
      </c>
      <c r="W108" s="40" t="s">
        <v>0</v>
      </c>
      <c r="X108" s="58">
        <v>32.4</v>
      </c>
      <c r="Y108" s="55">
        <f>IFERROR(IF(X108="",0,CEILING((X108/$H108),1)*$H108),"")</f>
        <v>32.400000000000006</v>
      </c>
      <c r="Z108" s="41">
        <f>IFERROR(IF(Y108=0,"",ROUNDUP(Y108/H108,0)*0.01898),"")</f>
        <v>5.6940000000000004E-2</v>
      </c>
      <c r="AA108" s="68" t="s">
        <v>45</v>
      </c>
      <c r="AB108" s="69" t="s">
        <v>45</v>
      </c>
      <c r="AC108" s="170" t="s">
        <v>214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33.704999999999991</v>
      </c>
      <c r="BN108" s="78">
        <f>IFERROR(Y108*I108/H108,"0")</f>
        <v>33.705000000000005</v>
      </c>
      <c r="BO108" s="78">
        <f>IFERROR(1/J108*(X108/H108),"0")</f>
        <v>4.6874999999999993E-2</v>
      </c>
      <c r="BP108" s="78">
        <f>IFERROR(1/J108*(Y108/H108),"0")</f>
        <v>4.6875000000000007E-2</v>
      </c>
    </row>
    <row r="109" spans="1:68" ht="16.5" hidden="1" customHeight="1" x14ac:dyDescent="0.25">
      <c r="A109" s="63" t="s">
        <v>215</v>
      </c>
      <c r="B109" s="63" t="s">
        <v>216</v>
      </c>
      <c r="C109" s="36">
        <v>4301020346</v>
      </c>
      <c r="D109" s="557">
        <v>4680115882775</v>
      </c>
      <c r="E109" s="557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117</v>
      </c>
      <c r="N109" s="38"/>
      <c r="O109" s="37">
        <v>55</v>
      </c>
      <c r="P109" s="7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9"/>
      <c r="R109" s="559"/>
      <c r="S109" s="559"/>
      <c r="T109" s="5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214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217</v>
      </c>
      <c r="B110" s="63" t="s">
        <v>218</v>
      </c>
      <c r="C110" s="36">
        <v>4301020344</v>
      </c>
      <c r="D110" s="557">
        <v>4680115880658</v>
      </c>
      <c r="E110" s="557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88</v>
      </c>
      <c r="L110" s="37" t="s">
        <v>45</v>
      </c>
      <c r="M110" s="38" t="s">
        <v>117</v>
      </c>
      <c r="N110" s="38"/>
      <c r="O110" s="37">
        <v>55</v>
      </c>
      <c r="P110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9"/>
      <c r="R110" s="559"/>
      <c r="S110" s="559"/>
      <c r="T110" s="560"/>
      <c r="U110" s="39" t="s">
        <v>45</v>
      </c>
      <c r="V110" s="39" t="s">
        <v>45</v>
      </c>
      <c r="W110" s="40" t="s">
        <v>0</v>
      </c>
      <c r="X110" s="58">
        <v>4.8</v>
      </c>
      <c r="Y110" s="55">
        <f>IFERROR(IF(X110="",0,CEILING((X110/$H110),1)*$H110),"")</f>
        <v>4.8</v>
      </c>
      <c r="Z110" s="41">
        <f>IFERROR(IF(Y110=0,"",ROUNDUP(Y110/H110,0)*0.00651),"")</f>
        <v>1.302E-2</v>
      </c>
      <c r="AA110" s="68" t="s">
        <v>45</v>
      </c>
      <c r="AB110" s="69" t="s">
        <v>45</v>
      </c>
      <c r="AC110" s="174" t="s">
        <v>214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5.16</v>
      </c>
      <c r="BN110" s="78">
        <f>IFERROR(Y110*I110/H110,"0")</f>
        <v>5.16</v>
      </c>
      <c r="BO110" s="78">
        <f>IFERROR(1/J110*(X110/H110),"0")</f>
        <v>1.098901098901099E-2</v>
      </c>
      <c r="BP110" s="78">
        <f>IFERROR(1/J110*(Y110/H110),"0")</f>
        <v>1.098901098901099E-2</v>
      </c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65"/>
      <c r="P111" s="561" t="s">
        <v>40</v>
      </c>
      <c r="Q111" s="562"/>
      <c r="R111" s="562"/>
      <c r="S111" s="562"/>
      <c r="T111" s="562"/>
      <c r="U111" s="562"/>
      <c r="V111" s="563"/>
      <c r="W111" s="42" t="s">
        <v>39</v>
      </c>
      <c r="X111" s="43">
        <f>IFERROR(X108/H108,"0")+IFERROR(X109/H109,"0")+IFERROR(X110/H110,"0")</f>
        <v>5</v>
      </c>
      <c r="Y111" s="43">
        <f>IFERROR(Y108/H108,"0")+IFERROR(Y109/H109,"0")+IFERROR(Y110/H110,"0")</f>
        <v>5</v>
      </c>
      <c r="Z111" s="43">
        <f>IFERROR(IF(Z108="",0,Z108),"0")+IFERROR(IF(Z109="",0,Z109),"0")+IFERROR(IF(Z110="",0,Z110),"0")</f>
        <v>6.9960000000000008E-2</v>
      </c>
      <c r="AA111" s="67"/>
      <c r="AB111" s="67"/>
      <c r="AC111" s="67"/>
    </row>
    <row r="112" spans="1:68" x14ac:dyDescent="0.2">
      <c r="A112" s="564"/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5"/>
      <c r="P112" s="561" t="s">
        <v>40</v>
      </c>
      <c r="Q112" s="562"/>
      <c r="R112" s="562"/>
      <c r="S112" s="562"/>
      <c r="T112" s="562"/>
      <c r="U112" s="562"/>
      <c r="V112" s="563"/>
      <c r="W112" s="42" t="s">
        <v>0</v>
      </c>
      <c r="X112" s="43">
        <f>IFERROR(SUM(X108:X110),"0")</f>
        <v>37.199999999999996</v>
      </c>
      <c r="Y112" s="43">
        <f>IFERROR(SUM(Y108:Y110),"0")</f>
        <v>37.200000000000003</v>
      </c>
      <c r="Z112" s="42"/>
      <c r="AA112" s="67"/>
      <c r="AB112" s="67"/>
      <c r="AC112" s="67"/>
    </row>
    <row r="113" spans="1:68" ht="14.25" hidden="1" customHeight="1" x14ac:dyDescent="0.25">
      <c r="A113" s="556" t="s">
        <v>82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66"/>
      <c r="AB113" s="66"/>
      <c r="AC113" s="80"/>
    </row>
    <row r="114" spans="1:68" ht="16.5" customHeight="1" x14ac:dyDescent="0.25">
      <c r="A114" s="63" t="s">
        <v>219</v>
      </c>
      <c r="B114" s="63" t="s">
        <v>220</v>
      </c>
      <c r="C114" s="36">
        <v>4301051724</v>
      </c>
      <c r="D114" s="557">
        <v>4607091385168</v>
      </c>
      <c r="E114" s="557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118</v>
      </c>
      <c r="L114" s="37" t="s">
        <v>45</v>
      </c>
      <c r="M114" s="38" t="s">
        <v>87</v>
      </c>
      <c r="N114" s="38"/>
      <c r="O114" s="37">
        <v>45</v>
      </c>
      <c r="P114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9"/>
      <c r="R114" s="559"/>
      <c r="S114" s="559"/>
      <c r="T114" s="560"/>
      <c r="U114" s="39" t="s">
        <v>45</v>
      </c>
      <c r="V114" s="39" t="s">
        <v>45</v>
      </c>
      <c r="W114" s="40" t="s">
        <v>0</v>
      </c>
      <c r="X114" s="58">
        <v>48.6</v>
      </c>
      <c r="Y114" s="55">
        <f>IFERROR(IF(X114="",0,CEILING((X114/$H114),1)*$H114),"")</f>
        <v>48.599999999999994</v>
      </c>
      <c r="Z114" s="41">
        <f>IFERROR(IF(Y114=0,"",ROUNDUP(Y114/H114,0)*0.01898),"")</f>
        <v>0.11388000000000001</v>
      </c>
      <c r="AA114" s="68" t="s">
        <v>45</v>
      </c>
      <c r="AB114" s="69" t="s">
        <v>45</v>
      </c>
      <c r="AC114" s="176" t="s">
        <v>221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51.677999999999997</v>
      </c>
      <c r="BN114" s="78">
        <f>IFERROR(Y114*I114/H114,"0")</f>
        <v>51.67799999999999</v>
      </c>
      <c r="BO114" s="78">
        <f>IFERROR(1/J114*(X114/H114),"0")</f>
        <v>9.375E-2</v>
      </c>
      <c r="BP114" s="78">
        <f>IFERROR(1/J114*(Y114/H114),"0")</f>
        <v>9.375E-2</v>
      </c>
    </row>
    <row r="115" spans="1:68" ht="27" hidden="1" customHeight="1" x14ac:dyDescent="0.25">
      <c r="A115" s="63" t="s">
        <v>222</v>
      </c>
      <c r="B115" s="63" t="s">
        <v>223</v>
      </c>
      <c r="C115" s="36">
        <v>4301051730</v>
      </c>
      <c r="D115" s="557">
        <v>4607091383256</v>
      </c>
      <c r="E115" s="557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88</v>
      </c>
      <c r="L115" s="37" t="s">
        <v>45</v>
      </c>
      <c r="M115" s="38" t="s">
        <v>87</v>
      </c>
      <c r="N115" s="38"/>
      <c r="O115" s="37">
        <v>45</v>
      </c>
      <c r="P115" s="7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9"/>
      <c r="R115" s="559"/>
      <c r="S115" s="559"/>
      <c r="T115" s="56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221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224</v>
      </c>
      <c r="B116" s="63" t="s">
        <v>225</v>
      </c>
      <c r="C116" s="36">
        <v>4301051721</v>
      </c>
      <c r="D116" s="557">
        <v>4607091385748</v>
      </c>
      <c r="E116" s="557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88</v>
      </c>
      <c r="L116" s="37" t="s">
        <v>45</v>
      </c>
      <c r="M116" s="38" t="s">
        <v>87</v>
      </c>
      <c r="N116" s="38"/>
      <c r="O116" s="37">
        <v>45</v>
      </c>
      <c r="P116" s="75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9"/>
      <c r="R116" s="559"/>
      <c r="S116" s="559"/>
      <c r="T116" s="560"/>
      <c r="U116" s="39" t="s">
        <v>45</v>
      </c>
      <c r="V116" s="39" t="s">
        <v>45</v>
      </c>
      <c r="W116" s="40" t="s">
        <v>0</v>
      </c>
      <c r="X116" s="58">
        <v>2.7</v>
      </c>
      <c r="Y116" s="55">
        <f>IFERROR(IF(X116="",0,CEILING((X116/$H116),1)*$H116),"")</f>
        <v>2.7</v>
      </c>
      <c r="Z116" s="41">
        <f>IFERROR(IF(Y116=0,"",ROUNDUP(Y116/H116,0)*0.00651),"")</f>
        <v>6.5100000000000002E-3</v>
      </c>
      <c r="AA116" s="68" t="s">
        <v>45</v>
      </c>
      <c r="AB116" s="69" t="s">
        <v>45</v>
      </c>
      <c r="AC116" s="180" t="s">
        <v>221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2.952</v>
      </c>
      <c r="BN116" s="78">
        <f>IFERROR(Y116*I116/H116,"0")</f>
        <v>2.952</v>
      </c>
      <c r="BO116" s="78">
        <f>IFERROR(1/J116*(X116/H116),"0")</f>
        <v>5.4945054945054949E-3</v>
      </c>
      <c r="BP116" s="78">
        <f>IFERROR(1/J116*(Y116/H116),"0")</f>
        <v>5.4945054945054949E-3</v>
      </c>
    </row>
    <row r="117" spans="1:68" ht="16.5" hidden="1" customHeight="1" x14ac:dyDescent="0.25">
      <c r="A117" s="63" t="s">
        <v>226</v>
      </c>
      <c r="B117" s="63" t="s">
        <v>227</v>
      </c>
      <c r="C117" s="36">
        <v>4301051740</v>
      </c>
      <c r="D117" s="557">
        <v>4680115884533</v>
      </c>
      <c r="E117" s="557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88</v>
      </c>
      <c r="L117" s="37" t="s">
        <v>45</v>
      </c>
      <c r="M117" s="38" t="s">
        <v>92</v>
      </c>
      <c r="N117" s="38"/>
      <c r="O117" s="37">
        <v>45</v>
      </c>
      <c r="P117" s="7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9"/>
      <c r="R117" s="559"/>
      <c r="S117" s="559"/>
      <c r="T117" s="560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228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65"/>
      <c r="P118" s="561" t="s">
        <v>40</v>
      </c>
      <c r="Q118" s="562"/>
      <c r="R118" s="562"/>
      <c r="S118" s="562"/>
      <c r="T118" s="562"/>
      <c r="U118" s="562"/>
      <c r="V118" s="563"/>
      <c r="W118" s="42" t="s">
        <v>39</v>
      </c>
      <c r="X118" s="43">
        <f>IFERROR(X114/H114,"0")+IFERROR(X115/H115,"0")+IFERROR(X116/H116,"0")+IFERROR(X117/H117,"0")</f>
        <v>7</v>
      </c>
      <c r="Y118" s="43">
        <f>IFERROR(Y114/H114,"0")+IFERROR(Y115/H115,"0")+IFERROR(Y116/H116,"0")+IFERROR(Y117/H117,"0")</f>
        <v>7</v>
      </c>
      <c r="Z118" s="43">
        <f>IFERROR(IF(Z114="",0,Z114),"0")+IFERROR(IF(Z115="",0,Z115),"0")+IFERROR(IF(Z116="",0,Z116),"0")+IFERROR(IF(Z117="",0,Z117),"0")</f>
        <v>0.12039000000000001</v>
      </c>
      <c r="AA118" s="67"/>
      <c r="AB118" s="67"/>
      <c r="AC118" s="67"/>
    </row>
    <row r="119" spans="1:68" x14ac:dyDescent="0.2">
      <c r="A119" s="564"/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5"/>
      <c r="P119" s="561" t="s">
        <v>40</v>
      </c>
      <c r="Q119" s="562"/>
      <c r="R119" s="562"/>
      <c r="S119" s="562"/>
      <c r="T119" s="562"/>
      <c r="U119" s="562"/>
      <c r="V119" s="563"/>
      <c r="W119" s="42" t="s">
        <v>0</v>
      </c>
      <c r="X119" s="43">
        <f>IFERROR(SUM(X114:X117),"0")</f>
        <v>51.300000000000004</v>
      </c>
      <c r="Y119" s="43">
        <f>IFERROR(SUM(Y114:Y117),"0")</f>
        <v>51.3</v>
      </c>
      <c r="Z119" s="42"/>
      <c r="AA119" s="67"/>
      <c r="AB119" s="67"/>
      <c r="AC119" s="67"/>
    </row>
    <row r="120" spans="1:68" ht="14.25" hidden="1" customHeight="1" x14ac:dyDescent="0.25">
      <c r="A120" s="556" t="s">
        <v>175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66"/>
      <c r="AB120" s="66"/>
      <c r="AC120" s="80"/>
    </row>
    <row r="121" spans="1:68" ht="27" customHeight="1" x14ac:dyDescent="0.25">
      <c r="A121" s="63" t="s">
        <v>229</v>
      </c>
      <c r="B121" s="63" t="s">
        <v>230</v>
      </c>
      <c r="C121" s="36">
        <v>4301060357</v>
      </c>
      <c r="D121" s="557">
        <v>4680115882652</v>
      </c>
      <c r="E121" s="557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88</v>
      </c>
      <c r="L121" s="37" t="s">
        <v>45</v>
      </c>
      <c r="M121" s="38" t="s">
        <v>92</v>
      </c>
      <c r="N121" s="38"/>
      <c r="O121" s="37">
        <v>40</v>
      </c>
      <c r="P121" s="7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9"/>
      <c r="R121" s="559"/>
      <c r="S121" s="559"/>
      <c r="T121" s="560"/>
      <c r="U121" s="39" t="s">
        <v>45</v>
      </c>
      <c r="V121" s="39" t="s">
        <v>45</v>
      </c>
      <c r="W121" s="40" t="s">
        <v>0</v>
      </c>
      <c r="X121" s="58">
        <v>1.98</v>
      </c>
      <c r="Y121" s="55">
        <f>IFERROR(IF(X121="",0,CEILING((X121/$H121),1)*$H121),"")</f>
        <v>1.98</v>
      </c>
      <c r="Z121" s="41">
        <f>IFERROR(IF(Y121=0,"",ROUNDUP(Y121/H121,0)*0.00651),"")</f>
        <v>6.5100000000000002E-3</v>
      </c>
      <c r="AA121" s="68" t="s">
        <v>45</v>
      </c>
      <c r="AB121" s="69" t="s">
        <v>45</v>
      </c>
      <c r="AC121" s="184" t="s">
        <v>231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2.82</v>
      </c>
      <c r="BN121" s="78">
        <f>IFERROR(Y121*I121/H121,"0")</f>
        <v>2.82</v>
      </c>
      <c r="BO121" s="78">
        <f>IFERROR(1/J121*(X121/H121),"0")</f>
        <v>5.4945054945054949E-3</v>
      </c>
      <c r="BP121" s="78">
        <f>IFERROR(1/J121*(Y121/H121),"0")</f>
        <v>5.4945054945054949E-3</v>
      </c>
    </row>
    <row r="122" spans="1:68" ht="16.5" hidden="1" customHeight="1" x14ac:dyDescent="0.25">
      <c r="A122" s="63" t="s">
        <v>232</v>
      </c>
      <c r="B122" s="63" t="s">
        <v>233</v>
      </c>
      <c r="C122" s="36">
        <v>4301060317</v>
      </c>
      <c r="D122" s="557">
        <v>4680115880238</v>
      </c>
      <c r="E122" s="557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88</v>
      </c>
      <c r="L122" s="37" t="s">
        <v>45</v>
      </c>
      <c r="M122" s="38" t="s">
        <v>92</v>
      </c>
      <c r="N122" s="38"/>
      <c r="O122" s="37">
        <v>40</v>
      </c>
      <c r="P122" s="75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9"/>
      <c r="R122" s="559"/>
      <c r="S122" s="559"/>
      <c r="T122" s="560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234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564"/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5"/>
      <c r="P123" s="561" t="s">
        <v>40</v>
      </c>
      <c r="Q123" s="562"/>
      <c r="R123" s="562"/>
      <c r="S123" s="562"/>
      <c r="T123" s="562"/>
      <c r="U123" s="562"/>
      <c r="V123" s="563"/>
      <c r="W123" s="42" t="s">
        <v>39</v>
      </c>
      <c r="X123" s="43">
        <f>IFERROR(X121/H121,"0")+IFERROR(X122/H122,"0")</f>
        <v>1</v>
      </c>
      <c r="Y123" s="43">
        <f>IFERROR(Y121/H121,"0")+IFERROR(Y122/H122,"0")</f>
        <v>1</v>
      </c>
      <c r="Z123" s="43">
        <f>IFERROR(IF(Z121="",0,Z121),"0")+IFERROR(IF(Z122="",0,Z122),"0")</f>
        <v>6.5100000000000002E-3</v>
      </c>
      <c r="AA123" s="67"/>
      <c r="AB123" s="67"/>
      <c r="AC123" s="67"/>
    </row>
    <row r="124" spans="1:68" x14ac:dyDescent="0.2">
      <c r="A124" s="564"/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5"/>
      <c r="P124" s="561" t="s">
        <v>40</v>
      </c>
      <c r="Q124" s="562"/>
      <c r="R124" s="562"/>
      <c r="S124" s="562"/>
      <c r="T124" s="562"/>
      <c r="U124" s="562"/>
      <c r="V124" s="563"/>
      <c r="W124" s="42" t="s">
        <v>0</v>
      </c>
      <c r="X124" s="43">
        <f>IFERROR(SUM(X121:X122),"0")</f>
        <v>1.98</v>
      </c>
      <c r="Y124" s="43">
        <f>IFERROR(SUM(Y121:Y122),"0")</f>
        <v>1.98</v>
      </c>
      <c r="Z124" s="42"/>
      <c r="AA124" s="67"/>
      <c r="AB124" s="67"/>
      <c r="AC124" s="67"/>
    </row>
    <row r="125" spans="1:68" ht="16.5" hidden="1" customHeight="1" x14ac:dyDescent="0.25">
      <c r="A125" s="572" t="s">
        <v>235</v>
      </c>
      <c r="B125" s="572"/>
      <c r="C125" s="572"/>
      <c r="D125" s="572"/>
      <c r="E125" s="572"/>
      <c r="F125" s="572"/>
      <c r="G125" s="572"/>
      <c r="H125" s="572"/>
      <c r="I125" s="572"/>
      <c r="J125" s="572"/>
      <c r="K125" s="572"/>
      <c r="L125" s="572"/>
      <c r="M125" s="572"/>
      <c r="N125" s="572"/>
      <c r="O125" s="572"/>
      <c r="P125" s="572"/>
      <c r="Q125" s="572"/>
      <c r="R125" s="572"/>
      <c r="S125" s="572"/>
      <c r="T125" s="572"/>
      <c r="U125" s="572"/>
      <c r="V125" s="572"/>
      <c r="W125" s="572"/>
      <c r="X125" s="572"/>
      <c r="Y125" s="572"/>
      <c r="Z125" s="572"/>
      <c r="AA125" s="65"/>
      <c r="AB125" s="65"/>
      <c r="AC125" s="79"/>
    </row>
    <row r="126" spans="1:68" ht="14.25" hidden="1" customHeight="1" x14ac:dyDescent="0.25">
      <c r="A126" s="556" t="s">
        <v>113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66"/>
      <c r="AB126" s="66"/>
      <c r="AC126" s="80"/>
    </row>
    <row r="127" spans="1:68" ht="27" customHeight="1" x14ac:dyDescent="0.25">
      <c r="A127" s="63" t="s">
        <v>236</v>
      </c>
      <c r="B127" s="63" t="s">
        <v>237</v>
      </c>
      <c r="C127" s="36">
        <v>4301011564</v>
      </c>
      <c r="D127" s="557">
        <v>4680115882577</v>
      </c>
      <c r="E127" s="557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88</v>
      </c>
      <c r="L127" s="37" t="s">
        <v>45</v>
      </c>
      <c r="M127" s="38" t="s">
        <v>110</v>
      </c>
      <c r="N127" s="38"/>
      <c r="O127" s="37">
        <v>90</v>
      </c>
      <c r="P127" s="7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9"/>
      <c r="R127" s="559"/>
      <c r="S127" s="559"/>
      <c r="T127" s="560"/>
      <c r="U127" s="39" t="s">
        <v>45</v>
      </c>
      <c r="V127" s="39" t="s">
        <v>45</v>
      </c>
      <c r="W127" s="40" t="s">
        <v>0</v>
      </c>
      <c r="X127" s="58">
        <v>9.6</v>
      </c>
      <c r="Y127" s="55">
        <f>IFERROR(IF(X127="",0,CEILING((X127/$H127),1)*$H127),"")</f>
        <v>9.6000000000000014</v>
      </c>
      <c r="Z127" s="41">
        <f>IFERROR(IF(Y127=0,"",ROUNDUP(Y127/H127,0)*0.00651),"")</f>
        <v>1.9529999999999999E-2</v>
      </c>
      <c r="AA127" s="68" t="s">
        <v>45</v>
      </c>
      <c r="AB127" s="69" t="s">
        <v>45</v>
      </c>
      <c r="AC127" s="188" t="s">
        <v>238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10.139999999999999</v>
      </c>
      <c r="BN127" s="78">
        <f>IFERROR(Y127*I127/H127,"0")</f>
        <v>10.139999999999999</v>
      </c>
      <c r="BO127" s="78">
        <f>IFERROR(1/J127*(X127/H127),"0")</f>
        <v>1.6483516483516484E-2</v>
      </c>
      <c r="BP127" s="78">
        <f>IFERROR(1/J127*(Y127/H127),"0")</f>
        <v>1.6483516483516487E-2</v>
      </c>
    </row>
    <row r="128" spans="1:68" ht="27" hidden="1" customHeight="1" x14ac:dyDescent="0.25">
      <c r="A128" s="63" t="s">
        <v>236</v>
      </c>
      <c r="B128" s="63" t="s">
        <v>239</v>
      </c>
      <c r="C128" s="36">
        <v>4301011562</v>
      </c>
      <c r="D128" s="557">
        <v>4680115882577</v>
      </c>
      <c r="E128" s="557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88</v>
      </c>
      <c r="L128" s="37" t="s">
        <v>45</v>
      </c>
      <c r="M128" s="38" t="s">
        <v>110</v>
      </c>
      <c r="N128" s="38"/>
      <c r="O128" s="37">
        <v>90</v>
      </c>
      <c r="P128" s="75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9"/>
      <c r="R128" s="559"/>
      <c r="S128" s="559"/>
      <c r="T128" s="560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238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564"/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5"/>
      <c r="P129" s="561" t="s">
        <v>40</v>
      </c>
      <c r="Q129" s="562"/>
      <c r="R129" s="562"/>
      <c r="S129" s="562"/>
      <c r="T129" s="562"/>
      <c r="U129" s="562"/>
      <c r="V129" s="563"/>
      <c r="W129" s="42" t="s">
        <v>39</v>
      </c>
      <c r="X129" s="43">
        <f>IFERROR(X127/H127,"0")+IFERROR(X128/H128,"0")</f>
        <v>2.9999999999999996</v>
      </c>
      <c r="Y129" s="43">
        <f>IFERROR(Y127/H127,"0")+IFERROR(Y128/H128,"0")</f>
        <v>3.0000000000000004</v>
      </c>
      <c r="Z129" s="43">
        <f>IFERROR(IF(Z127="",0,Z127),"0")+IFERROR(IF(Z128="",0,Z128),"0")</f>
        <v>1.9529999999999999E-2</v>
      </c>
      <c r="AA129" s="67"/>
      <c r="AB129" s="67"/>
      <c r="AC129" s="67"/>
    </row>
    <row r="130" spans="1:68" x14ac:dyDescent="0.2">
      <c r="A130" s="564"/>
      <c r="B130" s="564"/>
      <c r="C130" s="564"/>
      <c r="D130" s="564"/>
      <c r="E130" s="564"/>
      <c r="F130" s="564"/>
      <c r="G130" s="564"/>
      <c r="H130" s="564"/>
      <c r="I130" s="564"/>
      <c r="J130" s="564"/>
      <c r="K130" s="564"/>
      <c r="L130" s="564"/>
      <c r="M130" s="564"/>
      <c r="N130" s="564"/>
      <c r="O130" s="565"/>
      <c r="P130" s="561" t="s">
        <v>40</v>
      </c>
      <c r="Q130" s="562"/>
      <c r="R130" s="562"/>
      <c r="S130" s="562"/>
      <c r="T130" s="562"/>
      <c r="U130" s="562"/>
      <c r="V130" s="563"/>
      <c r="W130" s="42" t="s">
        <v>0</v>
      </c>
      <c r="X130" s="43">
        <f>IFERROR(SUM(X127:X128),"0")</f>
        <v>9.6</v>
      </c>
      <c r="Y130" s="43">
        <f>IFERROR(SUM(Y127:Y128),"0")</f>
        <v>9.6000000000000014</v>
      </c>
      <c r="Z130" s="42"/>
      <c r="AA130" s="67"/>
      <c r="AB130" s="67"/>
      <c r="AC130" s="67"/>
    </row>
    <row r="131" spans="1:68" ht="14.25" hidden="1" customHeight="1" x14ac:dyDescent="0.25">
      <c r="A131" s="556" t="s">
        <v>76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66"/>
      <c r="AB131" s="66"/>
      <c r="AC131" s="80"/>
    </row>
    <row r="132" spans="1:68" ht="27" customHeight="1" x14ac:dyDescent="0.25">
      <c r="A132" s="63" t="s">
        <v>240</v>
      </c>
      <c r="B132" s="63" t="s">
        <v>241</v>
      </c>
      <c r="C132" s="36">
        <v>4301031234</v>
      </c>
      <c r="D132" s="557">
        <v>4680115883444</v>
      </c>
      <c r="E132" s="557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88</v>
      </c>
      <c r="L132" s="37" t="s">
        <v>45</v>
      </c>
      <c r="M132" s="38" t="s">
        <v>110</v>
      </c>
      <c r="N132" s="38"/>
      <c r="O132" s="37">
        <v>90</v>
      </c>
      <c r="P132" s="7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9"/>
      <c r="R132" s="559"/>
      <c r="S132" s="559"/>
      <c r="T132" s="560"/>
      <c r="U132" s="39" t="s">
        <v>45</v>
      </c>
      <c r="V132" s="39" t="s">
        <v>45</v>
      </c>
      <c r="W132" s="40" t="s">
        <v>0</v>
      </c>
      <c r="X132" s="58">
        <v>8.4</v>
      </c>
      <c r="Y132" s="55">
        <f>IFERROR(IF(X132="",0,CEILING((X132/$H132),1)*$H132),"")</f>
        <v>8.3999999999999986</v>
      </c>
      <c r="Z132" s="41">
        <f>IFERROR(IF(Y132=0,"",ROUNDUP(Y132/H132,0)*0.00651),"")</f>
        <v>1.9529999999999999E-2</v>
      </c>
      <c r="AA132" s="68" t="s">
        <v>45</v>
      </c>
      <c r="AB132" s="69" t="s">
        <v>45</v>
      </c>
      <c r="AC132" s="192" t="s">
        <v>242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9.2040000000000006</v>
      </c>
      <c r="BN132" s="78">
        <f>IFERROR(Y132*I132/H132,"0")</f>
        <v>9.2039999999999988</v>
      </c>
      <c r="BO132" s="78">
        <f>IFERROR(1/J132*(X132/H132),"0")</f>
        <v>1.6483516483516487E-2</v>
      </c>
      <c r="BP132" s="78">
        <f>IFERROR(1/J132*(Y132/H132),"0")</f>
        <v>1.6483516483516484E-2</v>
      </c>
    </row>
    <row r="133" spans="1:68" ht="27" hidden="1" customHeight="1" x14ac:dyDescent="0.25">
      <c r="A133" s="63" t="s">
        <v>240</v>
      </c>
      <c r="B133" s="63" t="s">
        <v>243</v>
      </c>
      <c r="C133" s="36">
        <v>4301031235</v>
      </c>
      <c r="D133" s="557">
        <v>4680115883444</v>
      </c>
      <c r="E133" s="557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88</v>
      </c>
      <c r="L133" s="37" t="s">
        <v>45</v>
      </c>
      <c r="M133" s="38" t="s">
        <v>110</v>
      </c>
      <c r="N133" s="38"/>
      <c r="O133" s="37">
        <v>90</v>
      </c>
      <c r="P133" s="7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9"/>
      <c r="R133" s="559"/>
      <c r="S133" s="559"/>
      <c r="T133" s="56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242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564"/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5"/>
      <c r="P134" s="561" t="s">
        <v>40</v>
      </c>
      <c r="Q134" s="562"/>
      <c r="R134" s="562"/>
      <c r="S134" s="562"/>
      <c r="T134" s="562"/>
      <c r="U134" s="562"/>
      <c r="V134" s="563"/>
      <c r="W134" s="42" t="s">
        <v>39</v>
      </c>
      <c r="X134" s="43">
        <f>IFERROR(X132/H132,"0")+IFERROR(X133/H133,"0")</f>
        <v>3.0000000000000004</v>
      </c>
      <c r="Y134" s="43">
        <f>IFERROR(Y132/H132,"0")+IFERROR(Y133/H133,"0")</f>
        <v>2.9999999999999996</v>
      </c>
      <c r="Z134" s="43">
        <f>IFERROR(IF(Z132="",0,Z132),"0")+IFERROR(IF(Z133="",0,Z133),"0")</f>
        <v>1.9529999999999999E-2</v>
      </c>
      <c r="AA134" s="67"/>
      <c r="AB134" s="67"/>
      <c r="AC134" s="67"/>
    </row>
    <row r="135" spans="1:68" x14ac:dyDescent="0.2">
      <c r="A135" s="564"/>
      <c r="B135" s="564"/>
      <c r="C135" s="564"/>
      <c r="D135" s="564"/>
      <c r="E135" s="564"/>
      <c r="F135" s="564"/>
      <c r="G135" s="564"/>
      <c r="H135" s="564"/>
      <c r="I135" s="564"/>
      <c r="J135" s="564"/>
      <c r="K135" s="564"/>
      <c r="L135" s="564"/>
      <c r="M135" s="564"/>
      <c r="N135" s="564"/>
      <c r="O135" s="565"/>
      <c r="P135" s="561" t="s">
        <v>40</v>
      </c>
      <c r="Q135" s="562"/>
      <c r="R135" s="562"/>
      <c r="S135" s="562"/>
      <c r="T135" s="562"/>
      <c r="U135" s="562"/>
      <c r="V135" s="563"/>
      <c r="W135" s="42" t="s">
        <v>0</v>
      </c>
      <c r="X135" s="43">
        <f>IFERROR(SUM(X132:X133),"0")</f>
        <v>8.4</v>
      </c>
      <c r="Y135" s="43">
        <f>IFERROR(SUM(Y132:Y133),"0")</f>
        <v>8.3999999999999986</v>
      </c>
      <c r="Z135" s="42"/>
      <c r="AA135" s="67"/>
      <c r="AB135" s="67"/>
      <c r="AC135" s="67"/>
    </row>
    <row r="136" spans="1:68" ht="14.25" hidden="1" customHeight="1" x14ac:dyDescent="0.25">
      <c r="A136" s="556" t="s">
        <v>82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66"/>
      <c r="AB136" s="66"/>
      <c r="AC136" s="80"/>
    </row>
    <row r="137" spans="1:68" ht="16.5" hidden="1" customHeight="1" x14ac:dyDescent="0.25">
      <c r="A137" s="63" t="s">
        <v>244</v>
      </c>
      <c r="B137" s="63" t="s">
        <v>245</v>
      </c>
      <c r="C137" s="36">
        <v>4301051477</v>
      </c>
      <c r="D137" s="557">
        <v>4680115882584</v>
      </c>
      <c r="E137" s="557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88</v>
      </c>
      <c r="L137" s="37" t="s">
        <v>45</v>
      </c>
      <c r="M137" s="38" t="s">
        <v>110</v>
      </c>
      <c r="N137" s="38"/>
      <c r="O137" s="37">
        <v>60</v>
      </c>
      <c r="P137" s="7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9"/>
      <c r="R137" s="559"/>
      <c r="S137" s="559"/>
      <c r="T137" s="56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238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hidden="1" customHeight="1" x14ac:dyDescent="0.25">
      <c r="A138" s="63" t="s">
        <v>244</v>
      </c>
      <c r="B138" s="63" t="s">
        <v>246</v>
      </c>
      <c r="C138" s="36">
        <v>4301051476</v>
      </c>
      <c r="D138" s="557">
        <v>4680115882584</v>
      </c>
      <c r="E138" s="557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88</v>
      </c>
      <c r="L138" s="37" t="s">
        <v>45</v>
      </c>
      <c r="M138" s="38" t="s">
        <v>110</v>
      </c>
      <c r="N138" s="38"/>
      <c r="O138" s="37">
        <v>60</v>
      </c>
      <c r="P138" s="7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9"/>
      <c r="R138" s="559"/>
      <c r="S138" s="559"/>
      <c r="T138" s="560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238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idden="1" x14ac:dyDescent="0.2">
      <c r="A139" s="564"/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5"/>
      <c r="P139" s="561" t="s">
        <v>40</v>
      </c>
      <c r="Q139" s="562"/>
      <c r="R139" s="562"/>
      <c r="S139" s="562"/>
      <c r="T139" s="562"/>
      <c r="U139" s="562"/>
      <c r="V139" s="563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hidden="1" x14ac:dyDescent="0.2">
      <c r="A140" s="564"/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5"/>
      <c r="P140" s="561" t="s">
        <v>40</v>
      </c>
      <c r="Q140" s="562"/>
      <c r="R140" s="562"/>
      <c r="S140" s="562"/>
      <c r="T140" s="562"/>
      <c r="U140" s="562"/>
      <c r="V140" s="563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hidden="1" customHeight="1" x14ac:dyDescent="0.25">
      <c r="A141" s="572" t="s">
        <v>111</v>
      </c>
      <c r="B141" s="572"/>
      <c r="C141" s="572"/>
      <c r="D141" s="572"/>
      <c r="E141" s="572"/>
      <c r="F141" s="572"/>
      <c r="G141" s="572"/>
      <c r="H141" s="572"/>
      <c r="I141" s="572"/>
      <c r="J141" s="572"/>
      <c r="K141" s="572"/>
      <c r="L141" s="572"/>
      <c r="M141" s="572"/>
      <c r="N141" s="572"/>
      <c r="O141" s="572"/>
      <c r="P141" s="572"/>
      <c r="Q141" s="572"/>
      <c r="R141" s="572"/>
      <c r="S141" s="572"/>
      <c r="T141" s="572"/>
      <c r="U141" s="572"/>
      <c r="V141" s="572"/>
      <c r="W141" s="572"/>
      <c r="X141" s="572"/>
      <c r="Y141" s="572"/>
      <c r="Z141" s="572"/>
      <c r="AA141" s="65"/>
      <c r="AB141" s="65"/>
      <c r="AC141" s="79"/>
    </row>
    <row r="142" spans="1:68" ht="14.25" hidden="1" customHeight="1" x14ac:dyDescent="0.25">
      <c r="A142" s="556" t="s">
        <v>113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66"/>
      <c r="AB142" s="66"/>
      <c r="AC142" s="80"/>
    </row>
    <row r="143" spans="1:68" ht="27" hidden="1" customHeight="1" x14ac:dyDescent="0.25">
      <c r="A143" s="63" t="s">
        <v>247</v>
      </c>
      <c r="B143" s="63" t="s">
        <v>248</v>
      </c>
      <c r="C143" s="36">
        <v>4301011705</v>
      </c>
      <c r="D143" s="557">
        <v>4607091384604</v>
      </c>
      <c r="E143" s="557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121</v>
      </c>
      <c r="L143" s="37" t="s">
        <v>45</v>
      </c>
      <c r="M143" s="38" t="s">
        <v>117</v>
      </c>
      <c r="N143" s="38"/>
      <c r="O143" s="37">
        <v>50</v>
      </c>
      <c r="P143" s="7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9"/>
      <c r="R143" s="559"/>
      <c r="S143" s="559"/>
      <c r="T143" s="56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249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hidden="1" customHeight="1" x14ac:dyDescent="0.25">
      <c r="A144" s="63" t="s">
        <v>250</v>
      </c>
      <c r="B144" s="63" t="s">
        <v>251</v>
      </c>
      <c r="C144" s="36">
        <v>4301012179</v>
      </c>
      <c r="D144" s="557">
        <v>4680115886810</v>
      </c>
      <c r="E144" s="557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88</v>
      </c>
      <c r="L144" s="37" t="s">
        <v>45</v>
      </c>
      <c r="M144" s="38" t="s">
        <v>117</v>
      </c>
      <c r="N144" s="38"/>
      <c r="O144" s="37">
        <v>55</v>
      </c>
      <c r="P144" s="743" t="s">
        <v>252</v>
      </c>
      <c r="Q144" s="559"/>
      <c r="R144" s="559"/>
      <c r="S144" s="559"/>
      <c r="T144" s="560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253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idden="1" x14ac:dyDescent="0.2">
      <c r="A145" s="564"/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5"/>
      <c r="P145" s="561" t="s">
        <v>40</v>
      </c>
      <c r="Q145" s="562"/>
      <c r="R145" s="562"/>
      <c r="S145" s="562"/>
      <c r="T145" s="562"/>
      <c r="U145" s="562"/>
      <c r="V145" s="563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hidden="1" x14ac:dyDescent="0.2">
      <c r="A146" s="564"/>
      <c r="B146" s="564"/>
      <c r="C146" s="564"/>
      <c r="D146" s="564"/>
      <c r="E146" s="564"/>
      <c r="F146" s="564"/>
      <c r="G146" s="564"/>
      <c r="H146" s="564"/>
      <c r="I146" s="564"/>
      <c r="J146" s="564"/>
      <c r="K146" s="564"/>
      <c r="L146" s="564"/>
      <c r="M146" s="564"/>
      <c r="N146" s="564"/>
      <c r="O146" s="565"/>
      <c r="P146" s="561" t="s">
        <v>40</v>
      </c>
      <c r="Q146" s="562"/>
      <c r="R146" s="562"/>
      <c r="S146" s="562"/>
      <c r="T146" s="562"/>
      <c r="U146" s="562"/>
      <c r="V146" s="563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hidden="1" customHeight="1" x14ac:dyDescent="0.25">
      <c r="A147" s="556" t="s">
        <v>76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66"/>
      <c r="AB147" s="66"/>
      <c r="AC147" s="80"/>
    </row>
    <row r="148" spans="1:68" ht="16.5" customHeight="1" x14ac:dyDescent="0.25">
      <c r="A148" s="63" t="s">
        <v>254</v>
      </c>
      <c r="B148" s="63" t="s">
        <v>255</v>
      </c>
      <c r="C148" s="36">
        <v>4301030895</v>
      </c>
      <c r="D148" s="557">
        <v>4607091387667</v>
      </c>
      <c r="E148" s="557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118</v>
      </c>
      <c r="L148" s="37" t="s">
        <v>45</v>
      </c>
      <c r="M148" s="38" t="s">
        <v>117</v>
      </c>
      <c r="N148" s="38"/>
      <c r="O148" s="37">
        <v>40</v>
      </c>
      <c r="P148" s="7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9"/>
      <c r="R148" s="559"/>
      <c r="S148" s="559"/>
      <c r="T148" s="560"/>
      <c r="U148" s="39" t="s">
        <v>45</v>
      </c>
      <c r="V148" s="39" t="s">
        <v>45</v>
      </c>
      <c r="W148" s="40" t="s">
        <v>0</v>
      </c>
      <c r="X148" s="58">
        <v>36</v>
      </c>
      <c r="Y148" s="55">
        <f>IFERROR(IF(X148="",0,CEILING((X148/$H148),1)*$H148),"")</f>
        <v>36</v>
      </c>
      <c r="Z148" s="41">
        <f>IFERROR(IF(Y148=0,"",ROUNDUP(Y148/H148,0)*0.01898),"")</f>
        <v>7.5920000000000001E-2</v>
      </c>
      <c r="AA148" s="68" t="s">
        <v>45</v>
      </c>
      <c r="AB148" s="69" t="s">
        <v>45</v>
      </c>
      <c r="AC148" s="204" t="s">
        <v>256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38.340000000000003</v>
      </c>
      <c r="BN148" s="78">
        <f>IFERROR(Y148*I148/H148,"0")</f>
        <v>38.340000000000003</v>
      </c>
      <c r="BO148" s="78">
        <f>IFERROR(1/J148*(X148/H148),"0")</f>
        <v>6.25E-2</v>
      </c>
      <c r="BP148" s="78">
        <f>IFERROR(1/J148*(Y148/H148),"0")</f>
        <v>6.25E-2</v>
      </c>
    </row>
    <row r="149" spans="1:68" ht="16.5" customHeight="1" x14ac:dyDescent="0.25">
      <c r="A149" s="63" t="s">
        <v>257</v>
      </c>
      <c r="B149" s="63" t="s">
        <v>258</v>
      </c>
      <c r="C149" s="36">
        <v>4301030961</v>
      </c>
      <c r="D149" s="557">
        <v>4607091387636</v>
      </c>
      <c r="E149" s="557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88</v>
      </c>
      <c r="L149" s="37" t="s">
        <v>45</v>
      </c>
      <c r="M149" s="38" t="s">
        <v>80</v>
      </c>
      <c r="N149" s="38"/>
      <c r="O149" s="37">
        <v>40</v>
      </c>
      <c r="P149" s="7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9"/>
      <c r="R149" s="559"/>
      <c r="S149" s="559"/>
      <c r="T149" s="560"/>
      <c r="U149" s="39" t="s">
        <v>45</v>
      </c>
      <c r="V149" s="39" t="s">
        <v>45</v>
      </c>
      <c r="W149" s="40" t="s">
        <v>0</v>
      </c>
      <c r="X149" s="58">
        <v>8.4</v>
      </c>
      <c r="Y149" s="55">
        <f>IFERROR(IF(X149="",0,CEILING((X149/$H149),1)*$H149),"")</f>
        <v>8.4</v>
      </c>
      <c r="Z149" s="41">
        <f>IFERROR(IF(Y149=0,"",ROUNDUP(Y149/H149,0)*0.00651),"")</f>
        <v>1.302E-2</v>
      </c>
      <c r="AA149" s="68" t="s">
        <v>45</v>
      </c>
      <c r="AB149" s="69" t="s">
        <v>45</v>
      </c>
      <c r="AC149" s="206" t="s">
        <v>259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8.94</v>
      </c>
      <c r="BN149" s="78">
        <f>IFERROR(Y149*I149/H149,"0")</f>
        <v>8.94</v>
      </c>
      <c r="BO149" s="78">
        <f>IFERROR(1/J149*(X149/H149),"0")</f>
        <v>1.098901098901099E-2</v>
      </c>
      <c r="BP149" s="78">
        <f>IFERROR(1/J149*(Y149/H149),"0")</f>
        <v>1.098901098901099E-2</v>
      </c>
    </row>
    <row r="150" spans="1:68" ht="27" customHeight="1" x14ac:dyDescent="0.25">
      <c r="A150" s="63" t="s">
        <v>260</v>
      </c>
      <c r="B150" s="63" t="s">
        <v>261</v>
      </c>
      <c r="C150" s="36">
        <v>4301030963</v>
      </c>
      <c r="D150" s="557">
        <v>4607091382426</v>
      </c>
      <c r="E150" s="557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118</v>
      </c>
      <c r="L150" s="37" t="s">
        <v>45</v>
      </c>
      <c r="M150" s="38" t="s">
        <v>80</v>
      </c>
      <c r="N150" s="38"/>
      <c r="O150" s="37">
        <v>40</v>
      </c>
      <c r="P15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9"/>
      <c r="R150" s="559"/>
      <c r="S150" s="559"/>
      <c r="T150" s="560"/>
      <c r="U150" s="39" t="s">
        <v>45</v>
      </c>
      <c r="V150" s="39" t="s">
        <v>45</v>
      </c>
      <c r="W150" s="40" t="s">
        <v>0</v>
      </c>
      <c r="X150" s="58">
        <v>9</v>
      </c>
      <c r="Y150" s="55">
        <f>IFERROR(IF(X150="",0,CEILING((X150/$H150),1)*$H150),"")</f>
        <v>9</v>
      </c>
      <c r="Z150" s="41">
        <f>IFERROR(IF(Y150=0,"",ROUNDUP(Y150/H150,0)*0.01898),"")</f>
        <v>1.898E-2</v>
      </c>
      <c r="AA150" s="68" t="s">
        <v>45</v>
      </c>
      <c r="AB150" s="69" t="s">
        <v>45</v>
      </c>
      <c r="AC150" s="208" t="s">
        <v>262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9.5850000000000009</v>
      </c>
      <c r="BN150" s="78">
        <f>IFERROR(Y150*I150/H150,"0")</f>
        <v>9.5850000000000009</v>
      </c>
      <c r="BO150" s="78">
        <f>IFERROR(1/J150*(X150/H150),"0")</f>
        <v>1.5625E-2</v>
      </c>
      <c r="BP150" s="78">
        <f>IFERROR(1/J150*(Y150/H150),"0")</f>
        <v>1.5625E-2</v>
      </c>
    </row>
    <row r="151" spans="1:68" x14ac:dyDescent="0.2">
      <c r="A151" s="564"/>
      <c r="B151" s="564"/>
      <c r="C151" s="564"/>
      <c r="D151" s="564"/>
      <c r="E151" s="564"/>
      <c r="F151" s="564"/>
      <c r="G151" s="564"/>
      <c r="H151" s="564"/>
      <c r="I151" s="564"/>
      <c r="J151" s="564"/>
      <c r="K151" s="564"/>
      <c r="L151" s="564"/>
      <c r="M151" s="564"/>
      <c r="N151" s="564"/>
      <c r="O151" s="565"/>
      <c r="P151" s="561" t="s">
        <v>40</v>
      </c>
      <c r="Q151" s="562"/>
      <c r="R151" s="562"/>
      <c r="S151" s="562"/>
      <c r="T151" s="562"/>
      <c r="U151" s="562"/>
      <c r="V151" s="563"/>
      <c r="W151" s="42" t="s">
        <v>39</v>
      </c>
      <c r="X151" s="43">
        <f>IFERROR(X148/H148,"0")+IFERROR(X149/H149,"0")+IFERROR(X150/H150,"0")</f>
        <v>7</v>
      </c>
      <c r="Y151" s="43">
        <f>IFERROR(Y148/H148,"0")+IFERROR(Y149/H149,"0")+IFERROR(Y150/H150,"0")</f>
        <v>7</v>
      </c>
      <c r="Z151" s="43">
        <f>IFERROR(IF(Z148="",0,Z148),"0")+IFERROR(IF(Z149="",0,Z149),"0")+IFERROR(IF(Z150="",0,Z150),"0")</f>
        <v>0.10792</v>
      </c>
      <c r="AA151" s="67"/>
      <c r="AB151" s="67"/>
      <c r="AC151" s="67"/>
    </row>
    <row r="152" spans="1:68" x14ac:dyDescent="0.2">
      <c r="A152" s="564"/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5"/>
      <c r="P152" s="561" t="s">
        <v>40</v>
      </c>
      <c r="Q152" s="562"/>
      <c r="R152" s="562"/>
      <c r="S152" s="562"/>
      <c r="T152" s="562"/>
      <c r="U152" s="562"/>
      <c r="V152" s="563"/>
      <c r="W152" s="42" t="s">
        <v>0</v>
      </c>
      <c r="X152" s="43">
        <f>IFERROR(SUM(X148:X150),"0")</f>
        <v>53.4</v>
      </c>
      <c r="Y152" s="43">
        <f>IFERROR(SUM(Y148:Y150),"0")</f>
        <v>53.4</v>
      </c>
      <c r="Z152" s="42"/>
      <c r="AA152" s="67"/>
      <c r="AB152" s="67"/>
      <c r="AC152" s="67"/>
    </row>
    <row r="153" spans="1:68" ht="27.75" hidden="1" customHeight="1" x14ac:dyDescent="0.2">
      <c r="A153" s="580" t="s">
        <v>263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4"/>
      <c r="AB153" s="54"/>
      <c r="AC153" s="54"/>
    </row>
    <row r="154" spans="1:68" ht="16.5" hidden="1" customHeight="1" x14ac:dyDescent="0.25">
      <c r="A154" s="572" t="s">
        <v>264</v>
      </c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72"/>
      <c r="P154" s="572"/>
      <c r="Q154" s="572"/>
      <c r="R154" s="572"/>
      <c r="S154" s="572"/>
      <c r="T154" s="572"/>
      <c r="U154" s="572"/>
      <c r="V154" s="572"/>
      <c r="W154" s="572"/>
      <c r="X154" s="572"/>
      <c r="Y154" s="572"/>
      <c r="Z154" s="572"/>
      <c r="AA154" s="65"/>
      <c r="AB154" s="65"/>
      <c r="AC154" s="79"/>
    </row>
    <row r="155" spans="1:68" ht="14.25" hidden="1" customHeight="1" x14ac:dyDescent="0.25">
      <c r="A155" s="556" t="s">
        <v>145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66"/>
      <c r="AB155" s="66"/>
      <c r="AC155" s="80"/>
    </row>
    <row r="156" spans="1:68" ht="27" customHeight="1" x14ac:dyDescent="0.25">
      <c r="A156" s="63" t="s">
        <v>265</v>
      </c>
      <c r="B156" s="63" t="s">
        <v>266</v>
      </c>
      <c r="C156" s="36">
        <v>4301020323</v>
      </c>
      <c r="D156" s="557">
        <v>4680115886223</v>
      </c>
      <c r="E156" s="557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74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9"/>
      <c r="R156" s="559"/>
      <c r="S156" s="559"/>
      <c r="T156" s="560"/>
      <c r="U156" s="39" t="s">
        <v>45</v>
      </c>
      <c r="V156" s="39" t="s">
        <v>45</v>
      </c>
      <c r="W156" s="40" t="s">
        <v>0</v>
      </c>
      <c r="X156" s="58">
        <v>5.94</v>
      </c>
      <c r="Y156" s="55">
        <f>IFERROR(IF(X156="",0,CEILING((X156/$H156),1)*$H156),"")</f>
        <v>5.9399999999999995</v>
      </c>
      <c r="Z156" s="41">
        <f>IFERROR(IF(Y156=0,"",ROUNDUP(Y156/H156,0)*0.00502),"")</f>
        <v>1.506E-2</v>
      </c>
      <c r="AA156" s="68" t="s">
        <v>45</v>
      </c>
      <c r="AB156" s="69" t="s">
        <v>45</v>
      </c>
      <c r="AC156" s="210" t="s">
        <v>267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6.2400000000000011</v>
      </c>
      <c r="BN156" s="78">
        <f>IFERROR(Y156*I156/H156,"0")</f>
        <v>6.24</v>
      </c>
      <c r="BO156" s="78">
        <f>IFERROR(1/J156*(X156/H156),"0")</f>
        <v>1.2820512820512824E-2</v>
      </c>
      <c r="BP156" s="78">
        <f>IFERROR(1/J156*(Y156/H156),"0")</f>
        <v>1.282051282051282E-2</v>
      </c>
    </row>
    <row r="157" spans="1:68" x14ac:dyDescent="0.2">
      <c r="A157" s="564"/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5"/>
      <c r="P157" s="561" t="s">
        <v>40</v>
      </c>
      <c r="Q157" s="562"/>
      <c r="R157" s="562"/>
      <c r="S157" s="562"/>
      <c r="T157" s="562"/>
      <c r="U157" s="562"/>
      <c r="V157" s="563"/>
      <c r="W157" s="42" t="s">
        <v>39</v>
      </c>
      <c r="X157" s="43">
        <f>IFERROR(X156/H156,"0")</f>
        <v>3.0000000000000004</v>
      </c>
      <c r="Y157" s="43">
        <f>IFERROR(Y156/H156,"0")</f>
        <v>2.9999999999999996</v>
      </c>
      <c r="Z157" s="43">
        <f>IFERROR(IF(Z156="",0,Z156),"0")</f>
        <v>1.506E-2</v>
      </c>
      <c r="AA157" s="67"/>
      <c r="AB157" s="67"/>
      <c r="AC157" s="67"/>
    </row>
    <row r="158" spans="1:68" x14ac:dyDescent="0.2">
      <c r="A158" s="564"/>
      <c r="B158" s="564"/>
      <c r="C158" s="564"/>
      <c r="D158" s="564"/>
      <c r="E158" s="564"/>
      <c r="F158" s="564"/>
      <c r="G158" s="564"/>
      <c r="H158" s="564"/>
      <c r="I158" s="564"/>
      <c r="J158" s="564"/>
      <c r="K158" s="564"/>
      <c r="L158" s="564"/>
      <c r="M158" s="564"/>
      <c r="N158" s="564"/>
      <c r="O158" s="565"/>
      <c r="P158" s="561" t="s">
        <v>40</v>
      </c>
      <c r="Q158" s="562"/>
      <c r="R158" s="562"/>
      <c r="S158" s="562"/>
      <c r="T158" s="562"/>
      <c r="U158" s="562"/>
      <c r="V158" s="563"/>
      <c r="W158" s="42" t="s">
        <v>0</v>
      </c>
      <c r="X158" s="43">
        <f>IFERROR(SUM(X156:X156),"0")</f>
        <v>5.94</v>
      </c>
      <c r="Y158" s="43">
        <f>IFERROR(SUM(Y156:Y156),"0")</f>
        <v>5.9399999999999995</v>
      </c>
      <c r="Z158" s="42"/>
      <c r="AA158" s="67"/>
      <c r="AB158" s="67"/>
      <c r="AC158" s="67"/>
    </row>
    <row r="159" spans="1:68" ht="14.25" hidden="1" customHeight="1" x14ac:dyDescent="0.25">
      <c r="A159" s="556" t="s">
        <v>76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66"/>
      <c r="AB159" s="66"/>
      <c r="AC159" s="80"/>
    </row>
    <row r="160" spans="1:68" ht="27" customHeight="1" x14ac:dyDescent="0.25">
      <c r="A160" s="63" t="s">
        <v>268</v>
      </c>
      <c r="B160" s="63" t="s">
        <v>269</v>
      </c>
      <c r="C160" s="36">
        <v>4301031191</v>
      </c>
      <c r="D160" s="557">
        <v>4680115880993</v>
      </c>
      <c r="E160" s="557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121</v>
      </c>
      <c r="L160" s="37" t="s">
        <v>45</v>
      </c>
      <c r="M160" s="38" t="s">
        <v>80</v>
      </c>
      <c r="N160" s="38"/>
      <c r="O160" s="37">
        <v>40</v>
      </c>
      <c r="P160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9"/>
      <c r="R160" s="559"/>
      <c r="S160" s="559"/>
      <c r="T160" s="560"/>
      <c r="U160" s="39" t="s">
        <v>45</v>
      </c>
      <c r="V160" s="39" t="s">
        <v>45</v>
      </c>
      <c r="W160" s="40" t="s">
        <v>0</v>
      </c>
      <c r="X160" s="58">
        <v>21</v>
      </c>
      <c r="Y160" s="55">
        <f t="shared" ref="Y160:Y168" si="11">IFERROR(IF(X160="",0,CEILING((X160/$H160),1)*$H160),"")</f>
        <v>21</v>
      </c>
      <c r="Z160" s="41">
        <f>IFERROR(IF(Y160=0,"",ROUNDUP(Y160/H160,0)*0.00902),"")</f>
        <v>4.5100000000000001E-2</v>
      </c>
      <c r="AA160" s="68" t="s">
        <v>45</v>
      </c>
      <c r="AB160" s="69" t="s">
        <v>45</v>
      </c>
      <c r="AC160" s="212" t="s">
        <v>270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22.349999999999998</v>
      </c>
      <c r="BN160" s="78">
        <f t="shared" ref="BN160:BN168" si="13">IFERROR(Y160*I160/H160,"0")</f>
        <v>22.349999999999998</v>
      </c>
      <c r="BO160" s="78">
        <f t="shared" ref="BO160:BO168" si="14">IFERROR(1/J160*(X160/H160),"0")</f>
        <v>3.787878787878788E-2</v>
      </c>
      <c r="BP160" s="78">
        <f t="shared" ref="BP160:BP168" si="15">IFERROR(1/J160*(Y160/H160),"0")</f>
        <v>3.787878787878788E-2</v>
      </c>
    </row>
    <row r="161" spans="1:68" ht="27" customHeight="1" x14ac:dyDescent="0.25">
      <c r="A161" s="63" t="s">
        <v>271</v>
      </c>
      <c r="B161" s="63" t="s">
        <v>272</v>
      </c>
      <c r="C161" s="36">
        <v>4301031204</v>
      </c>
      <c r="D161" s="557">
        <v>4680115881761</v>
      </c>
      <c r="E161" s="557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121</v>
      </c>
      <c r="L161" s="37" t="s">
        <v>45</v>
      </c>
      <c r="M161" s="38" t="s">
        <v>80</v>
      </c>
      <c r="N161" s="38"/>
      <c r="O161" s="37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9"/>
      <c r="R161" s="559"/>
      <c r="S161" s="559"/>
      <c r="T161" s="560"/>
      <c r="U161" s="39" t="s">
        <v>45</v>
      </c>
      <c r="V161" s="39" t="s">
        <v>45</v>
      </c>
      <c r="W161" s="40" t="s">
        <v>0</v>
      </c>
      <c r="X161" s="58">
        <v>21</v>
      </c>
      <c r="Y161" s="55">
        <f t="shared" si="11"/>
        <v>21</v>
      </c>
      <c r="Z161" s="41">
        <f>IFERROR(IF(Y161=0,"",ROUNDUP(Y161/H161,0)*0.00902),"")</f>
        <v>4.5100000000000001E-2</v>
      </c>
      <c r="AA161" s="68" t="s">
        <v>45</v>
      </c>
      <c r="AB161" s="69" t="s">
        <v>45</v>
      </c>
      <c r="AC161" s="214" t="s">
        <v>273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22.349999999999998</v>
      </c>
      <c r="BN161" s="78">
        <f t="shared" si="13"/>
        <v>22.349999999999998</v>
      </c>
      <c r="BO161" s="78">
        <f t="shared" si="14"/>
        <v>3.787878787878788E-2</v>
      </c>
      <c r="BP161" s="78">
        <f t="shared" si="15"/>
        <v>3.787878787878788E-2</v>
      </c>
    </row>
    <row r="162" spans="1:68" ht="27" customHeight="1" x14ac:dyDescent="0.25">
      <c r="A162" s="63" t="s">
        <v>274</v>
      </c>
      <c r="B162" s="63" t="s">
        <v>275</v>
      </c>
      <c r="C162" s="36">
        <v>4301031201</v>
      </c>
      <c r="D162" s="557">
        <v>4680115881563</v>
      </c>
      <c r="E162" s="557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121</v>
      </c>
      <c r="L162" s="37" t="s">
        <v>45</v>
      </c>
      <c r="M162" s="38" t="s">
        <v>80</v>
      </c>
      <c r="N162" s="38"/>
      <c r="O162" s="37">
        <v>40</v>
      </c>
      <c r="P162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9"/>
      <c r="R162" s="559"/>
      <c r="S162" s="559"/>
      <c r="T162" s="560"/>
      <c r="U162" s="39" t="s">
        <v>45</v>
      </c>
      <c r="V162" s="39" t="s">
        <v>45</v>
      </c>
      <c r="W162" s="40" t="s">
        <v>0</v>
      </c>
      <c r="X162" s="58">
        <v>21</v>
      </c>
      <c r="Y162" s="55">
        <f t="shared" si="11"/>
        <v>21</v>
      </c>
      <c r="Z162" s="41">
        <f>IFERROR(IF(Y162=0,"",ROUNDUP(Y162/H162,0)*0.00902),"")</f>
        <v>4.5100000000000001E-2</v>
      </c>
      <c r="AA162" s="68" t="s">
        <v>45</v>
      </c>
      <c r="AB162" s="69" t="s">
        <v>45</v>
      </c>
      <c r="AC162" s="216" t="s">
        <v>276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22.049999999999997</v>
      </c>
      <c r="BN162" s="78">
        <f t="shared" si="13"/>
        <v>22.049999999999997</v>
      </c>
      <c r="BO162" s="78">
        <f t="shared" si="14"/>
        <v>3.787878787878788E-2</v>
      </c>
      <c r="BP162" s="78">
        <f t="shared" si="15"/>
        <v>3.787878787878788E-2</v>
      </c>
    </row>
    <row r="163" spans="1:68" ht="27" customHeight="1" x14ac:dyDescent="0.25">
      <c r="A163" s="63" t="s">
        <v>277</v>
      </c>
      <c r="B163" s="63" t="s">
        <v>278</v>
      </c>
      <c r="C163" s="36">
        <v>4301031199</v>
      </c>
      <c r="D163" s="557">
        <v>4680115880986</v>
      </c>
      <c r="E163" s="557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9"/>
      <c r="R163" s="559"/>
      <c r="S163" s="559"/>
      <c r="T163" s="560"/>
      <c r="U163" s="39" t="s">
        <v>45</v>
      </c>
      <c r="V163" s="39" t="s">
        <v>45</v>
      </c>
      <c r="W163" s="40" t="s">
        <v>0</v>
      </c>
      <c r="X163" s="58">
        <v>10.5</v>
      </c>
      <c r="Y163" s="55">
        <f t="shared" si="11"/>
        <v>10.5</v>
      </c>
      <c r="Z163" s="41">
        <f>IFERROR(IF(Y163=0,"",ROUNDUP(Y163/H163,0)*0.00502),"")</f>
        <v>2.5100000000000001E-2</v>
      </c>
      <c r="AA163" s="68" t="s">
        <v>45</v>
      </c>
      <c r="AB163" s="69" t="s">
        <v>45</v>
      </c>
      <c r="AC163" s="218" t="s">
        <v>270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11.149999999999999</v>
      </c>
      <c r="BN163" s="78">
        <f t="shared" si="13"/>
        <v>11.149999999999999</v>
      </c>
      <c r="BO163" s="78">
        <f t="shared" si="14"/>
        <v>2.1367521367521368E-2</v>
      </c>
      <c r="BP163" s="78">
        <f t="shared" si="15"/>
        <v>2.1367521367521368E-2</v>
      </c>
    </row>
    <row r="164" spans="1:68" ht="27" customHeight="1" x14ac:dyDescent="0.25">
      <c r="A164" s="63" t="s">
        <v>279</v>
      </c>
      <c r="B164" s="63" t="s">
        <v>280</v>
      </c>
      <c r="C164" s="36">
        <v>4301031205</v>
      </c>
      <c r="D164" s="557">
        <v>4680115881785</v>
      </c>
      <c r="E164" s="557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9"/>
      <c r="R164" s="559"/>
      <c r="S164" s="559"/>
      <c r="T164" s="560"/>
      <c r="U164" s="39" t="s">
        <v>45</v>
      </c>
      <c r="V164" s="39" t="s">
        <v>45</v>
      </c>
      <c r="W164" s="40" t="s">
        <v>0</v>
      </c>
      <c r="X164" s="58">
        <v>10.5</v>
      </c>
      <c r="Y164" s="55">
        <f t="shared" si="11"/>
        <v>10.5</v>
      </c>
      <c r="Z164" s="41">
        <f>IFERROR(IF(Y164=0,"",ROUNDUP(Y164/H164,0)*0.00502),"")</f>
        <v>2.5100000000000001E-2</v>
      </c>
      <c r="AA164" s="68" t="s">
        <v>45</v>
      </c>
      <c r="AB164" s="69" t="s">
        <v>45</v>
      </c>
      <c r="AC164" s="220" t="s">
        <v>273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11.149999999999999</v>
      </c>
      <c r="BN164" s="78">
        <f t="shared" si="13"/>
        <v>11.149999999999999</v>
      </c>
      <c r="BO164" s="78">
        <f t="shared" si="14"/>
        <v>2.1367521367521368E-2</v>
      </c>
      <c r="BP164" s="78">
        <f t="shared" si="15"/>
        <v>2.1367521367521368E-2</v>
      </c>
    </row>
    <row r="165" spans="1:68" ht="27" customHeight="1" x14ac:dyDescent="0.25">
      <c r="A165" s="63" t="s">
        <v>281</v>
      </c>
      <c r="B165" s="63" t="s">
        <v>282</v>
      </c>
      <c r="C165" s="36">
        <v>4301031399</v>
      </c>
      <c r="D165" s="557">
        <v>4680115886537</v>
      </c>
      <c r="E165" s="557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9"/>
      <c r="R165" s="559"/>
      <c r="S165" s="559"/>
      <c r="T165" s="560"/>
      <c r="U165" s="39" t="s">
        <v>45</v>
      </c>
      <c r="V165" s="39" t="s">
        <v>45</v>
      </c>
      <c r="W165" s="40" t="s">
        <v>0</v>
      </c>
      <c r="X165" s="58">
        <v>9</v>
      </c>
      <c r="Y165" s="55">
        <f t="shared" si="11"/>
        <v>9</v>
      </c>
      <c r="Z165" s="41">
        <f>IFERROR(IF(Y165=0,"",ROUNDUP(Y165/H165,0)*0.00502),"")</f>
        <v>2.5100000000000001E-2</v>
      </c>
      <c r="AA165" s="68" t="s">
        <v>45</v>
      </c>
      <c r="AB165" s="69" t="s">
        <v>45</v>
      </c>
      <c r="AC165" s="222" t="s">
        <v>283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9.65</v>
      </c>
      <c r="BN165" s="78">
        <f t="shared" si="13"/>
        <v>9.65</v>
      </c>
      <c r="BO165" s="78">
        <f t="shared" si="14"/>
        <v>2.1367521367521368E-2</v>
      </c>
      <c r="BP165" s="78">
        <f t="shared" si="15"/>
        <v>2.1367521367521368E-2</v>
      </c>
    </row>
    <row r="166" spans="1:68" ht="37.5" customHeight="1" x14ac:dyDescent="0.25">
      <c r="A166" s="63" t="s">
        <v>284</v>
      </c>
      <c r="B166" s="63" t="s">
        <v>285</v>
      </c>
      <c r="C166" s="36">
        <v>4301031202</v>
      </c>
      <c r="D166" s="557">
        <v>4680115881679</v>
      </c>
      <c r="E166" s="557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9"/>
      <c r="R166" s="559"/>
      <c r="S166" s="559"/>
      <c r="T166" s="560"/>
      <c r="U166" s="39" t="s">
        <v>45</v>
      </c>
      <c r="V166" s="39" t="s">
        <v>45</v>
      </c>
      <c r="W166" s="40" t="s">
        <v>0</v>
      </c>
      <c r="X166" s="58">
        <v>10.5</v>
      </c>
      <c r="Y166" s="55">
        <f t="shared" si="11"/>
        <v>10.5</v>
      </c>
      <c r="Z166" s="41">
        <f>IFERROR(IF(Y166=0,"",ROUNDUP(Y166/H166,0)*0.00502),"")</f>
        <v>2.5100000000000001E-2</v>
      </c>
      <c r="AA166" s="68" t="s">
        <v>45</v>
      </c>
      <c r="AB166" s="69" t="s">
        <v>45</v>
      </c>
      <c r="AC166" s="224" t="s">
        <v>276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11</v>
      </c>
      <c r="BN166" s="78">
        <f t="shared" si="13"/>
        <v>11</v>
      </c>
      <c r="BO166" s="78">
        <f t="shared" si="14"/>
        <v>2.1367521367521368E-2</v>
      </c>
      <c r="BP166" s="78">
        <f t="shared" si="15"/>
        <v>2.1367521367521368E-2</v>
      </c>
    </row>
    <row r="167" spans="1:68" ht="27" customHeight="1" x14ac:dyDescent="0.25">
      <c r="A167" s="63" t="s">
        <v>286</v>
      </c>
      <c r="B167" s="63" t="s">
        <v>287</v>
      </c>
      <c r="C167" s="36">
        <v>4301031158</v>
      </c>
      <c r="D167" s="557">
        <v>4680115880191</v>
      </c>
      <c r="E167" s="557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88</v>
      </c>
      <c r="L167" s="37" t="s">
        <v>45</v>
      </c>
      <c r="M167" s="38" t="s">
        <v>80</v>
      </c>
      <c r="N167" s="38"/>
      <c r="O167" s="37">
        <v>40</v>
      </c>
      <c r="P167" s="7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9"/>
      <c r="R167" s="559"/>
      <c r="S167" s="559"/>
      <c r="T167" s="560"/>
      <c r="U167" s="39" t="s">
        <v>45</v>
      </c>
      <c r="V167" s="39" t="s">
        <v>45</v>
      </c>
      <c r="W167" s="40" t="s">
        <v>0</v>
      </c>
      <c r="X167" s="58">
        <v>10.5</v>
      </c>
      <c r="Y167" s="55">
        <f t="shared" si="11"/>
        <v>12</v>
      </c>
      <c r="Z167" s="41">
        <f>IFERROR(IF(Y167=0,"",ROUNDUP(Y167/H167,0)*0.00651),"")</f>
        <v>3.2550000000000003E-2</v>
      </c>
      <c r="AA167" s="68" t="s">
        <v>45</v>
      </c>
      <c r="AB167" s="69" t="s">
        <v>45</v>
      </c>
      <c r="AC167" s="226" t="s">
        <v>276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11.2875</v>
      </c>
      <c r="BN167" s="78">
        <f t="shared" si="13"/>
        <v>12.9</v>
      </c>
      <c r="BO167" s="78">
        <f t="shared" si="14"/>
        <v>2.403846153846154E-2</v>
      </c>
      <c r="BP167" s="78">
        <f t="shared" si="15"/>
        <v>2.7472527472527476E-2</v>
      </c>
    </row>
    <row r="168" spans="1:68" ht="27" customHeight="1" x14ac:dyDescent="0.25">
      <c r="A168" s="63" t="s">
        <v>288</v>
      </c>
      <c r="B168" s="63" t="s">
        <v>289</v>
      </c>
      <c r="C168" s="36">
        <v>4301031245</v>
      </c>
      <c r="D168" s="557">
        <v>4680115883963</v>
      </c>
      <c r="E168" s="557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3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9"/>
      <c r="R168" s="559"/>
      <c r="S168" s="559"/>
      <c r="T168" s="560"/>
      <c r="U168" s="39" t="s">
        <v>45</v>
      </c>
      <c r="V168" s="39" t="s">
        <v>45</v>
      </c>
      <c r="W168" s="40" t="s">
        <v>0</v>
      </c>
      <c r="X168" s="58">
        <v>8.4</v>
      </c>
      <c r="Y168" s="55">
        <f t="shared" si="11"/>
        <v>8.4</v>
      </c>
      <c r="Z168" s="41">
        <f>IFERROR(IF(Y168=0,"",ROUNDUP(Y168/H168,0)*0.00502),"")</f>
        <v>2.5100000000000001E-2</v>
      </c>
      <c r="AA168" s="68" t="s">
        <v>45</v>
      </c>
      <c r="AB168" s="69" t="s">
        <v>45</v>
      </c>
      <c r="AC168" s="228" t="s">
        <v>290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8.9000000000000021</v>
      </c>
      <c r="BN168" s="78">
        <f t="shared" si="13"/>
        <v>8.9000000000000021</v>
      </c>
      <c r="BO168" s="78">
        <f t="shared" si="14"/>
        <v>2.1367521367521368E-2</v>
      </c>
      <c r="BP168" s="78">
        <f t="shared" si="15"/>
        <v>2.1367521367521368E-2</v>
      </c>
    </row>
    <row r="169" spans="1:68" x14ac:dyDescent="0.2">
      <c r="A169" s="564"/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5"/>
      <c r="P169" s="561" t="s">
        <v>40</v>
      </c>
      <c r="Q169" s="562"/>
      <c r="R169" s="562"/>
      <c r="S169" s="562"/>
      <c r="T169" s="562"/>
      <c r="U169" s="562"/>
      <c r="V169" s="563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44.375</v>
      </c>
      <c r="Y169" s="43">
        <f>IFERROR(Y160/H160,"0")+IFERROR(Y161/H161,"0")+IFERROR(Y162/H162,"0")+IFERROR(Y163/H163,"0")+IFERROR(Y164/H164,"0")+IFERROR(Y165/H165,"0")+IFERROR(Y166/H166,"0")+IFERROR(Y167/H167,"0")+IFERROR(Y168/H168,"0")</f>
        <v>45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0.29335000000000006</v>
      </c>
      <c r="AA169" s="67"/>
      <c r="AB169" s="67"/>
      <c r="AC169" s="67"/>
    </row>
    <row r="170" spans="1:68" x14ac:dyDescent="0.2">
      <c r="A170" s="564"/>
      <c r="B170" s="564"/>
      <c r="C170" s="564"/>
      <c r="D170" s="564"/>
      <c r="E170" s="564"/>
      <c r="F170" s="564"/>
      <c r="G170" s="564"/>
      <c r="H170" s="564"/>
      <c r="I170" s="564"/>
      <c r="J170" s="564"/>
      <c r="K170" s="564"/>
      <c r="L170" s="564"/>
      <c r="M170" s="564"/>
      <c r="N170" s="564"/>
      <c r="O170" s="565"/>
      <c r="P170" s="561" t="s">
        <v>40</v>
      </c>
      <c r="Q170" s="562"/>
      <c r="R170" s="562"/>
      <c r="S170" s="562"/>
      <c r="T170" s="562"/>
      <c r="U170" s="562"/>
      <c r="V170" s="563"/>
      <c r="W170" s="42" t="s">
        <v>0</v>
      </c>
      <c r="X170" s="43">
        <f>IFERROR(SUM(X160:X168),"0")</f>
        <v>122.4</v>
      </c>
      <c r="Y170" s="43">
        <f>IFERROR(SUM(Y160:Y168),"0")</f>
        <v>123.9</v>
      </c>
      <c r="Z170" s="42"/>
      <c r="AA170" s="67"/>
      <c r="AB170" s="67"/>
      <c r="AC170" s="67"/>
    </row>
    <row r="171" spans="1:68" ht="14.25" hidden="1" customHeight="1" x14ac:dyDescent="0.25">
      <c r="A171" s="556" t="s">
        <v>105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66"/>
      <c r="AB171" s="66"/>
      <c r="AC171" s="80"/>
    </row>
    <row r="172" spans="1:68" ht="27" customHeight="1" x14ac:dyDescent="0.25">
      <c r="A172" s="63" t="s">
        <v>291</v>
      </c>
      <c r="B172" s="63" t="s">
        <v>292</v>
      </c>
      <c r="C172" s="36">
        <v>4301032053</v>
      </c>
      <c r="D172" s="557">
        <v>4680115886780</v>
      </c>
      <c r="E172" s="557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295</v>
      </c>
      <c r="L172" s="37" t="s">
        <v>45</v>
      </c>
      <c r="M172" s="38" t="s">
        <v>294</v>
      </c>
      <c r="N172" s="38"/>
      <c r="O172" s="37">
        <v>60</v>
      </c>
      <c r="P172" s="73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9"/>
      <c r="R172" s="559"/>
      <c r="S172" s="559"/>
      <c r="T172" s="560"/>
      <c r="U172" s="39" t="s">
        <v>45</v>
      </c>
      <c r="V172" s="39" t="s">
        <v>45</v>
      </c>
      <c r="W172" s="40" t="s">
        <v>0</v>
      </c>
      <c r="X172" s="58">
        <v>1.26</v>
      </c>
      <c r="Y172" s="55">
        <f>IFERROR(IF(X172="",0,CEILING((X172/$H172),1)*$H172),"")</f>
        <v>1.26</v>
      </c>
      <c r="Z172" s="41">
        <f>IFERROR(IF(Y172=0,"",ROUNDUP(Y172/H172,0)*0.0059),"")</f>
        <v>5.8999999999999999E-3</v>
      </c>
      <c r="AA172" s="68" t="s">
        <v>45</v>
      </c>
      <c r="AB172" s="69" t="s">
        <v>45</v>
      </c>
      <c r="AC172" s="230" t="s">
        <v>293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1.45</v>
      </c>
      <c r="BN172" s="78">
        <f>IFERROR(Y172*I172/H172,"0")</f>
        <v>1.45</v>
      </c>
      <c r="BO172" s="78">
        <f>IFERROR(1/J172*(X172/H172),"0")</f>
        <v>4.6296296296296294E-3</v>
      </c>
      <c r="BP172" s="78">
        <f>IFERROR(1/J172*(Y172/H172),"0")</f>
        <v>4.6296296296296294E-3</v>
      </c>
    </row>
    <row r="173" spans="1:68" ht="27" hidden="1" customHeight="1" x14ac:dyDescent="0.25">
      <c r="A173" s="63" t="s">
        <v>296</v>
      </c>
      <c r="B173" s="63" t="s">
        <v>297</v>
      </c>
      <c r="C173" s="36">
        <v>4301032051</v>
      </c>
      <c r="D173" s="557">
        <v>4680115886742</v>
      </c>
      <c r="E173" s="557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295</v>
      </c>
      <c r="L173" s="37" t="s">
        <v>45</v>
      </c>
      <c r="M173" s="38" t="s">
        <v>294</v>
      </c>
      <c r="N173" s="38"/>
      <c r="O173" s="37">
        <v>90</v>
      </c>
      <c r="P173" s="7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9"/>
      <c r="R173" s="559"/>
      <c r="S173" s="559"/>
      <c r="T173" s="560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298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299</v>
      </c>
      <c r="B174" s="63" t="s">
        <v>300</v>
      </c>
      <c r="C174" s="36">
        <v>4301032052</v>
      </c>
      <c r="D174" s="557">
        <v>4680115886766</v>
      </c>
      <c r="E174" s="557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295</v>
      </c>
      <c r="L174" s="37" t="s">
        <v>45</v>
      </c>
      <c r="M174" s="38" t="s">
        <v>294</v>
      </c>
      <c r="N174" s="38"/>
      <c r="O174" s="37">
        <v>90</v>
      </c>
      <c r="P174" s="72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9"/>
      <c r="R174" s="559"/>
      <c r="S174" s="559"/>
      <c r="T174" s="560"/>
      <c r="U174" s="39" t="s">
        <v>45</v>
      </c>
      <c r="V174" s="39" t="s">
        <v>45</v>
      </c>
      <c r="W174" s="40" t="s">
        <v>0</v>
      </c>
      <c r="X174" s="58">
        <v>1.26</v>
      </c>
      <c r="Y174" s="55">
        <f>IFERROR(IF(X174="",0,CEILING((X174/$H174),1)*$H174),"")</f>
        <v>1.26</v>
      </c>
      <c r="Z174" s="41">
        <f>IFERROR(IF(Y174=0,"",ROUNDUP(Y174/H174,0)*0.0059),"")</f>
        <v>5.8999999999999999E-3</v>
      </c>
      <c r="AA174" s="68" t="s">
        <v>45</v>
      </c>
      <c r="AB174" s="69" t="s">
        <v>45</v>
      </c>
      <c r="AC174" s="234" t="s">
        <v>298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1.45</v>
      </c>
      <c r="BN174" s="78">
        <f>IFERROR(Y174*I174/H174,"0")</f>
        <v>1.45</v>
      </c>
      <c r="BO174" s="78">
        <f>IFERROR(1/J174*(X174/H174),"0")</f>
        <v>4.6296296296296294E-3</v>
      </c>
      <c r="BP174" s="78">
        <f>IFERROR(1/J174*(Y174/H174),"0")</f>
        <v>4.6296296296296294E-3</v>
      </c>
    </row>
    <row r="175" spans="1:68" x14ac:dyDescent="0.2">
      <c r="A175" s="564"/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5"/>
      <c r="P175" s="561" t="s">
        <v>40</v>
      </c>
      <c r="Q175" s="562"/>
      <c r="R175" s="562"/>
      <c r="S175" s="562"/>
      <c r="T175" s="562"/>
      <c r="U175" s="562"/>
      <c r="V175" s="563"/>
      <c r="W175" s="42" t="s">
        <v>39</v>
      </c>
      <c r="X175" s="43">
        <f>IFERROR(X172/H172,"0")+IFERROR(X173/H173,"0")+IFERROR(X174/H174,"0")</f>
        <v>2</v>
      </c>
      <c r="Y175" s="43">
        <f>IFERROR(Y172/H172,"0")+IFERROR(Y173/H173,"0")+IFERROR(Y174/H174,"0")</f>
        <v>2</v>
      </c>
      <c r="Z175" s="43">
        <f>IFERROR(IF(Z172="",0,Z172),"0")+IFERROR(IF(Z173="",0,Z173),"0")+IFERROR(IF(Z174="",0,Z174),"0")</f>
        <v>1.18E-2</v>
      </c>
      <c r="AA175" s="67"/>
      <c r="AB175" s="67"/>
      <c r="AC175" s="67"/>
    </row>
    <row r="176" spans="1:68" x14ac:dyDescent="0.2">
      <c r="A176" s="564"/>
      <c r="B176" s="564"/>
      <c r="C176" s="564"/>
      <c r="D176" s="564"/>
      <c r="E176" s="564"/>
      <c r="F176" s="564"/>
      <c r="G176" s="564"/>
      <c r="H176" s="564"/>
      <c r="I176" s="564"/>
      <c r="J176" s="564"/>
      <c r="K176" s="564"/>
      <c r="L176" s="564"/>
      <c r="M176" s="564"/>
      <c r="N176" s="564"/>
      <c r="O176" s="565"/>
      <c r="P176" s="561" t="s">
        <v>40</v>
      </c>
      <c r="Q176" s="562"/>
      <c r="R176" s="562"/>
      <c r="S176" s="562"/>
      <c r="T176" s="562"/>
      <c r="U176" s="562"/>
      <c r="V176" s="563"/>
      <c r="W176" s="42" t="s">
        <v>0</v>
      </c>
      <c r="X176" s="43">
        <f>IFERROR(SUM(X172:X174),"0")</f>
        <v>2.52</v>
      </c>
      <c r="Y176" s="43">
        <f>IFERROR(SUM(Y172:Y174),"0")</f>
        <v>2.52</v>
      </c>
      <c r="Z176" s="42"/>
      <c r="AA176" s="67"/>
      <c r="AB176" s="67"/>
      <c r="AC176" s="67"/>
    </row>
    <row r="177" spans="1:68" ht="14.25" hidden="1" customHeight="1" x14ac:dyDescent="0.25">
      <c r="A177" s="556" t="s">
        <v>301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66"/>
      <c r="AB177" s="66"/>
      <c r="AC177" s="80"/>
    </row>
    <row r="178" spans="1:68" ht="27" hidden="1" customHeight="1" x14ac:dyDescent="0.25">
      <c r="A178" s="63" t="s">
        <v>302</v>
      </c>
      <c r="B178" s="63" t="s">
        <v>303</v>
      </c>
      <c r="C178" s="36">
        <v>4301170013</v>
      </c>
      <c r="D178" s="557">
        <v>4680115886797</v>
      </c>
      <c r="E178" s="557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295</v>
      </c>
      <c r="L178" s="37" t="s">
        <v>45</v>
      </c>
      <c r="M178" s="38" t="s">
        <v>294</v>
      </c>
      <c r="N178" s="38"/>
      <c r="O178" s="37">
        <v>90</v>
      </c>
      <c r="P178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9"/>
      <c r="R178" s="559"/>
      <c r="S178" s="559"/>
      <c r="T178" s="56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298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564"/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5"/>
      <c r="P179" s="561" t="s">
        <v>40</v>
      </c>
      <c r="Q179" s="562"/>
      <c r="R179" s="562"/>
      <c r="S179" s="562"/>
      <c r="T179" s="562"/>
      <c r="U179" s="562"/>
      <c r="V179" s="563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hidden="1" x14ac:dyDescent="0.2">
      <c r="A180" s="564"/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5"/>
      <c r="P180" s="561" t="s">
        <v>40</v>
      </c>
      <c r="Q180" s="562"/>
      <c r="R180" s="562"/>
      <c r="S180" s="562"/>
      <c r="T180" s="562"/>
      <c r="U180" s="562"/>
      <c r="V180" s="563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hidden="1" customHeight="1" x14ac:dyDescent="0.25">
      <c r="A181" s="572" t="s">
        <v>304</v>
      </c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72"/>
      <c r="P181" s="572"/>
      <c r="Q181" s="572"/>
      <c r="R181" s="572"/>
      <c r="S181" s="572"/>
      <c r="T181" s="572"/>
      <c r="U181" s="572"/>
      <c r="V181" s="572"/>
      <c r="W181" s="572"/>
      <c r="X181" s="572"/>
      <c r="Y181" s="572"/>
      <c r="Z181" s="572"/>
      <c r="AA181" s="65"/>
      <c r="AB181" s="65"/>
      <c r="AC181" s="79"/>
    </row>
    <row r="182" spans="1:68" ht="14.25" hidden="1" customHeight="1" x14ac:dyDescent="0.25">
      <c r="A182" s="556" t="s">
        <v>113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66"/>
      <c r="AB182" s="66"/>
      <c r="AC182" s="80"/>
    </row>
    <row r="183" spans="1:68" ht="16.5" hidden="1" customHeight="1" x14ac:dyDescent="0.25">
      <c r="A183" s="63" t="s">
        <v>305</v>
      </c>
      <c r="B183" s="63" t="s">
        <v>306</v>
      </c>
      <c r="C183" s="36">
        <v>4301011450</v>
      </c>
      <c r="D183" s="557">
        <v>4680115881402</v>
      </c>
      <c r="E183" s="557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118</v>
      </c>
      <c r="L183" s="37" t="s">
        <v>45</v>
      </c>
      <c r="M183" s="38" t="s">
        <v>117</v>
      </c>
      <c r="N183" s="38"/>
      <c r="O183" s="37">
        <v>55</v>
      </c>
      <c r="P183" s="7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9"/>
      <c r="R183" s="559"/>
      <c r="S183" s="559"/>
      <c r="T183" s="560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307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hidden="1" customHeight="1" x14ac:dyDescent="0.25">
      <c r="A184" s="63" t="s">
        <v>308</v>
      </c>
      <c r="B184" s="63" t="s">
        <v>309</v>
      </c>
      <c r="C184" s="36">
        <v>4301011768</v>
      </c>
      <c r="D184" s="557">
        <v>4680115881396</v>
      </c>
      <c r="E184" s="557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88</v>
      </c>
      <c r="L184" s="37" t="s">
        <v>45</v>
      </c>
      <c r="M184" s="38" t="s">
        <v>117</v>
      </c>
      <c r="N184" s="38"/>
      <c r="O184" s="37">
        <v>55</v>
      </c>
      <c r="P184" s="7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9"/>
      <c r="R184" s="559"/>
      <c r="S184" s="559"/>
      <c r="T184" s="560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307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idden="1" x14ac:dyDescent="0.2">
      <c r="A185" s="564"/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5"/>
      <c r="P185" s="561" t="s">
        <v>40</v>
      </c>
      <c r="Q185" s="562"/>
      <c r="R185" s="562"/>
      <c r="S185" s="562"/>
      <c r="T185" s="562"/>
      <c r="U185" s="562"/>
      <c r="V185" s="563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hidden="1" x14ac:dyDescent="0.2">
      <c r="A186" s="564"/>
      <c r="B186" s="564"/>
      <c r="C186" s="564"/>
      <c r="D186" s="564"/>
      <c r="E186" s="564"/>
      <c r="F186" s="564"/>
      <c r="G186" s="564"/>
      <c r="H186" s="564"/>
      <c r="I186" s="564"/>
      <c r="J186" s="564"/>
      <c r="K186" s="564"/>
      <c r="L186" s="564"/>
      <c r="M186" s="564"/>
      <c r="N186" s="564"/>
      <c r="O186" s="565"/>
      <c r="P186" s="561" t="s">
        <v>40</v>
      </c>
      <c r="Q186" s="562"/>
      <c r="R186" s="562"/>
      <c r="S186" s="562"/>
      <c r="T186" s="562"/>
      <c r="U186" s="562"/>
      <c r="V186" s="563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hidden="1" customHeight="1" x14ac:dyDescent="0.25">
      <c r="A187" s="556" t="s">
        <v>145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66"/>
      <c r="AB187" s="66"/>
      <c r="AC187" s="80"/>
    </row>
    <row r="188" spans="1:68" ht="16.5" hidden="1" customHeight="1" x14ac:dyDescent="0.25">
      <c r="A188" s="63" t="s">
        <v>310</v>
      </c>
      <c r="B188" s="63" t="s">
        <v>311</v>
      </c>
      <c r="C188" s="36">
        <v>4301020262</v>
      </c>
      <c r="D188" s="557">
        <v>4680115882935</v>
      </c>
      <c r="E188" s="557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118</v>
      </c>
      <c r="L188" s="37" t="s">
        <v>45</v>
      </c>
      <c r="M188" s="38" t="s">
        <v>92</v>
      </c>
      <c r="N188" s="38"/>
      <c r="O188" s="37">
        <v>50</v>
      </c>
      <c r="P188" s="7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9"/>
      <c r="R188" s="559"/>
      <c r="S188" s="559"/>
      <c r="T188" s="560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312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hidden="1" customHeight="1" x14ac:dyDescent="0.25">
      <c r="A189" s="63" t="s">
        <v>313</v>
      </c>
      <c r="B189" s="63" t="s">
        <v>314</v>
      </c>
      <c r="C189" s="36">
        <v>4301020220</v>
      </c>
      <c r="D189" s="557">
        <v>4680115880764</v>
      </c>
      <c r="E189" s="557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88</v>
      </c>
      <c r="L189" s="37" t="s">
        <v>45</v>
      </c>
      <c r="M189" s="38" t="s">
        <v>117</v>
      </c>
      <c r="N189" s="38"/>
      <c r="O189" s="37">
        <v>50</v>
      </c>
      <c r="P189" s="7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9"/>
      <c r="R189" s="559"/>
      <c r="S189" s="559"/>
      <c r="T189" s="560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312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idden="1" x14ac:dyDescent="0.2">
      <c r="A190" s="564"/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5"/>
      <c r="P190" s="561" t="s">
        <v>40</v>
      </c>
      <c r="Q190" s="562"/>
      <c r="R190" s="562"/>
      <c r="S190" s="562"/>
      <c r="T190" s="562"/>
      <c r="U190" s="562"/>
      <c r="V190" s="563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hidden="1" x14ac:dyDescent="0.2">
      <c r="A191" s="564"/>
      <c r="B191" s="564"/>
      <c r="C191" s="564"/>
      <c r="D191" s="564"/>
      <c r="E191" s="564"/>
      <c r="F191" s="564"/>
      <c r="G191" s="564"/>
      <c r="H191" s="564"/>
      <c r="I191" s="564"/>
      <c r="J191" s="564"/>
      <c r="K191" s="564"/>
      <c r="L191" s="564"/>
      <c r="M191" s="564"/>
      <c r="N191" s="564"/>
      <c r="O191" s="565"/>
      <c r="P191" s="561" t="s">
        <v>40</v>
      </c>
      <c r="Q191" s="562"/>
      <c r="R191" s="562"/>
      <c r="S191" s="562"/>
      <c r="T191" s="562"/>
      <c r="U191" s="562"/>
      <c r="V191" s="563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hidden="1" customHeight="1" x14ac:dyDescent="0.25">
      <c r="A192" s="556" t="s">
        <v>76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66"/>
      <c r="AB192" s="66"/>
      <c r="AC192" s="80"/>
    </row>
    <row r="193" spans="1:68" ht="27" customHeight="1" x14ac:dyDescent="0.25">
      <c r="A193" s="63" t="s">
        <v>315</v>
      </c>
      <c r="B193" s="63" t="s">
        <v>316</v>
      </c>
      <c r="C193" s="36">
        <v>4301031224</v>
      </c>
      <c r="D193" s="557">
        <v>4680115882683</v>
      </c>
      <c r="E193" s="557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121</v>
      </c>
      <c r="L193" s="37" t="s">
        <v>45</v>
      </c>
      <c r="M193" s="38" t="s">
        <v>80</v>
      </c>
      <c r="N193" s="38"/>
      <c r="O193" s="37">
        <v>40</v>
      </c>
      <c r="P193" s="7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9"/>
      <c r="R193" s="559"/>
      <c r="S193" s="559"/>
      <c r="T193" s="560"/>
      <c r="U193" s="39" t="s">
        <v>45</v>
      </c>
      <c r="V193" s="39" t="s">
        <v>45</v>
      </c>
      <c r="W193" s="40" t="s">
        <v>0</v>
      </c>
      <c r="X193" s="58">
        <v>27</v>
      </c>
      <c r="Y193" s="55">
        <f t="shared" ref="Y193:Y200" si="16">IFERROR(IF(X193="",0,CEILING((X193/$H193),1)*$H193),"")</f>
        <v>27</v>
      </c>
      <c r="Z193" s="41">
        <f>IFERROR(IF(Y193=0,"",ROUNDUP(Y193/H193,0)*0.00902),"")</f>
        <v>4.5100000000000001E-2</v>
      </c>
      <c r="AA193" s="68" t="s">
        <v>45</v>
      </c>
      <c r="AB193" s="69" t="s">
        <v>45</v>
      </c>
      <c r="AC193" s="246" t="s">
        <v>317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28.049999999999997</v>
      </c>
      <c r="BN193" s="78">
        <f t="shared" ref="BN193:BN200" si="18">IFERROR(Y193*I193/H193,"0")</f>
        <v>28.049999999999997</v>
      </c>
      <c r="BO193" s="78">
        <f t="shared" ref="BO193:BO200" si="19">IFERROR(1/J193*(X193/H193),"0")</f>
        <v>3.787878787878788E-2</v>
      </c>
      <c r="BP193" s="78">
        <f t="shared" ref="BP193:BP200" si="20">IFERROR(1/J193*(Y193/H193),"0")</f>
        <v>3.787878787878788E-2</v>
      </c>
    </row>
    <row r="194" spans="1:68" ht="27" customHeight="1" x14ac:dyDescent="0.25">
      <c r="A194" s="63" t="s">
        <v>318</v>
      </c>
      <c r="B194" s="63" t="s">
        <v>319</v>
      </c>
      <c r="C194" s="36">
        <v>4301031230</v>
      </c>
      <c r="D194" s="557">
        <v>4680115882690</v>
      </c>
      <c r="E194" s="557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121</v>
      </c>
      <c r="L194" s="37" t="s">
        <v>45</v>
      </c>
      <c r="M194" s="38" t="s">
        <v>80</v>
      </c>
      <c r="N194" s="38"/>
      <c r="O194" s="37">
        <v>40</v>
      </c>
      <c r="P194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9"/>
      <c r="R194" s="559"/>
      <c r="S194" s="559"/>
      <c r="T194" s="560"/>
      <c r="U194" s="39" t="s">
        <v>45</v>
      </c>
      <c r="V194" s="39" t="s">
        <v>45</v>
      </c>
      <c r="W194" s="40" t="s">
        <v>0</v>
      </c>
      <c r="X194" s="58">
        <v>27</v>
      </c>
      <c r="Y194" s="55">
        <f t="shared" si="16"/>
        <v>27</v>
      </c>
      <c r="Z194" s="41">
        <f>IFERROR(IF(Y194=0,"",ROUNDUP(Y194/H194,0)*0.00902),"")</f>
        <v>4.5100000000000001E-2</v>
      </c>
      <c r="AA194" s="68" t="s">
        <v>45</v>
      </c>
      <c r="AB194" s="69" t="s">
        <v>45</v>
      </c>
      <c r="AC194" s="248" t="s">
        <v>320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28.049999999999997</v>
      </c>
      <c r="BN194" s="78">
        <f t="shared" si="18"/>
        <v>28.049999999999997</v>
      </c>
      <c r="BO194" s="78">
        <f t="shared" si="19"/>
        <v>3.787878787878788E-2</v>
      </c>
      <c r="BP194" s="78">
        <f t="shared" si="20"/>
        <v>3.787878787878788E-2</v>
      </c>
    </row>
    <row r="195" spans="1:68" ht="27" customHeight="1" x14ac:dyDescent="0.25">
      <c r="A195" s="63" t="s">
        <v>321</v>
      </c>
      <c r="B195" s="63" t="s">
        <v>322</v>
      </c>
      <c r="C195" s="36">
        <v>4301031220</v>
      </c>
      <c r="D195" s="557">
        <v>4680115882669</v>
      </c>
      <c r="E195" s="557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121</v>
      </c>
      <c r="L195" s="37" t="s">
        <v>45</v>
      </c>
      <c r="M195" s="38" t="s">
        <v>80</v>
      </c>
      <c r="N195" s="38"/>
      <c r="O195" s="37">
        <v>40</v>
      </c>
      <c r="P195" s="7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9"/>
      <c r="R195" s="559"/>
      <c r="S195" s="559"/>
      <c r="T195" s="560"/>
      <c r="U195" s="39" t="s">
        <v>45</v>
      </c>
      <c r="V195" s="39" t="s">
        <v>45</v>
      </c>
      <c r="W195" s="40" t="s">
        <v>0</v>
      </c>
      <c r="X195" s="58">
        <v>27</v>
      </c>
      <c r="Y195" s="55">
        <f t="shared" si="16"/>
        <v>27</v>
      </c>
      <c r="Z195" s="41">
        <f>IFERROR(IF(Y195=0,"",ROUNDUP(Y195/H195,0)*0.00902),"")</f>
        <v>4.5100000000000001E-2</v>
      </c>
      <c r="AA195" s="68" t="s">
        <v>45</v>
      </c>
      <c r="AB195" s="69" t="s">
        <v>45</v>
      </c>
      <c r="AC195" s="250" t="s">
        <v>323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28.049999999999997</v>
      </c>
      <c r="BN195" s="78">
        <f t="shared" si="18"/>
        <v>28.049999999999997</v>
      </c>
      <c r="BO195" s="78">
        <f t="shared" si="19"/>
        <v>3.787878787878788E-2</v>
      </c>
      <c r="BP195" s="78">
        <f t="shared" si="20"/>
        <v>3.787878787878788E-2</v>
      </c>
    </row>
    <row r="196" spans="1:68" ht="27" customHeight="1" x14ac:dyDescent="0.25">
      <c r="A196" s="63" t="s">
        <v>324</v>
      </c>
      <c r="B196" s="63" t="s">
        <v>325</v>
      </c>
      <c r="C196" s="36">
        <v>4301031221</v>
      </c>
      <c r="D196" s="557">
        <v>4680115882676</v>
      </c>
      <c r="E196" s="557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45</v>
      </c>
      <c r="M196" s="38" t="s">
        <v>80</v>
      </c>
      <c r="N196" s="38"/>
      <c r="O196" s="37">
        <v>40</v>
      </c>
      <c r="P196" s="7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9"/>
      <c r="R196" s="559"/>
      <c r="S196" s="559"/>
      <c r="T196" s="560"/>
      <c r="U196" s="39" t="s">
        <v>45</v>
      </c>
      <c r="V196" s="39" t="s">
        <v>45</v>
      </c>
      <c r="W196" s="40" t="s">
        <v>0</v>
      </c>
      <c r="X196" s="58">
        <v>27</v>
      </c>
      <c r="Y196" s="55">
        <f t="shared" si="16"/>
        <v>27</v>
      </c>
      <c r="Z196" s="41">
        <f>IFERROR(IF(Y196=0,"",ROUNDUP(Y196/H196,0)*0.00902),"")</f>
        <v>4.5100000000000001E-2</v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28.049999999999997</v>
      </c>
      <c r="BN196" s="78">
        <f t="shared" si="18"/>
        <v>28.049999999999997</v>
      </c>
      <c r="BO196" s="78">
        <f t="shared" si="19"/>
        <v>3.787878787878788E-2</v>
      </c>
      <c r="BP196" s="78">
        <f t="shared" si="20"/>
        <v>3.787878787878788E-2</v>
      </c>
    </row>
    <row r="197" spans="1:68" ht="27" customHeight="1" x14ac:dyDescent="0.25">
      <c r="A197" s="63" t="s">
        <v>327</v>
      </c>
      <c r="B197" s="63" t="s">
        <v>328</v>
      </c>
      <c r="C197" s="36">
        <v>4301031223</v>
      </c>
      <c r="D197" s="557">
        <v>4680115884014</v>
      </c>
      <c r="E197" s="557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9"/>
      <c r="R197" s="559"/>
      <c r="S197" s="559"/>
      <c r="T197" s="560"/>
      <c r="U197" s="39" t="s">
        <v>45</v>
      </c>
      <c r="V197" s="39" t="s">
        <v>45</v>
      </c>
      <c r="W197" s="40" t="s">
        <v>0</v>
      </c>
      <c r="X197" s="58">
        <v>7.2</v>
      </c>
      <c r="Y197" s="55">
        <f t="shared" si="16"/>
        <v>7.2</v>
      </c>
      <c r="Z197" s="41">
        <f>IFERROR(IF(Y197=0,"",ROUNDUP(Y197/H197,0)*0.00502),"")</f>
        <v>2.0080000000000001E-2</v>
      </c>
      <c r="AA197" s="68" t="s">
        <v>45</v>
      </c>
      <c r="AB197" s="69" t="s">
        <v>45</v>
      </c>
      <c r="AC197" s="254" t="s">
        <v>317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7.7199999999999989</v>
      </c>
      <c r="BN197" s="78">
        <f t="shared" si="18"/>
        <v>7.7199999999999989</v>
      </c>
      <c r="BO197" s="78">
        <f t="shared" si="19"/>
        <v>1.7094017094017096E-2</v>
      </c>
      <c r="BP197" s="78">
        <f t="shared" si="20"/>
        <v>1.7094017094017096E-2</v>
      </c>
    </row>
    <row r="198" spans="1:68" ht="27" customHeight="1" x14ac:dyDescent="0.25">
      <c r="A198" s="63" t="s">
        <v>329</v>
      </c>
      <c r="B198" s="63" t="s">
        <v>330</v>
      </c>
      <c r="C198" s="36">
        <v>4301031222</v>
      </c>
      <c r="D198" s="557">
        <v>4680115884007</v>
      </c>
      <c r="E198" s="557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9"/>
      <c r="R198" s="559"/>
      <c r="S198" s="559"/>
      <c r="T198" s="560"/>
      <c r="U198" s="39" t="s">
        <v>45</v>
      </c>
      <c r="V198" s="39" t="s">
        <v>45</v>
      </c>
      <c r="W198" s="40" t="s">
        <v>0</v>
      </c>
      <c r="X198" s="58">
        <v>7.2</v>
      </c>
      <c r="Y198" s="55">
        <f t="shared" si="16"/>
        <v>7.2</v>
      </c>
      <c r="Z198" s="41">
        <f>IFERROR(IF(Y198=0,"",ROUNDUP(Y198/H198,0)*0.00502),"")</f>
        <v>2.0080000000000001E-2</v>
      </c>
      <c r="AA198" s="68" t="s">
        <v>45</v>
      </c>
      <c r="AB198" s="69" t="s">
        <v>45</v>
      </c>
      <c r="AC198" s="256" t="s">
        <v>320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7.6</v>
      </c>
      <c r="BN198" s="78">
        <f t="shared" si="18"/>
        <v>7.6</v>
      </c>
      <c r="BO198" s="78">
        <f t="shared" si="19"/>
        <v>1.7094017094017096E-2</v>
      </c>
      <c r="BP198" s="78">
        <f t="shared" si="20"/>
        <v>1.7094017094017096E-2</v>
      </c>
    </row>
    <row r="199" spans="1:68" ht="27" customHeight="1" x14ac:dyDescent="0.25">
      <c r="A199" s="63" t="s">
        <v>331</v>
      </c>
      <c r="B199" s="63" t="s">
        <v>332</v>
      </c>
      <c r="C199" s="36">
        <v>4301031229</v>
      </c>
      <c r="D199" s="557">
        <v>4680115884038</v>
      </c>
      <c r="E199" s="557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9"/>
      <c r="R199" s="559"/>
      <c r="S199" s="559"/>
      <c r="T199" s="560"/>
      <c r="U199" s="39" t="s">
        <v>45</v>
      </c>
      <c r="V199" s="39" t="s">
        <v>45</v>
      </c>
      <c r="W199" s="40" t="s">
        <v>0</v>
      </c>
      <c r="X199" s="58">
        <v>7.2</v>
      </c>
      <c r="Y199" s="55">
        <f t="shared" si="16"/>
        <v>7.2</v>
      </c>
      <c r="Z199" s="41">
        <f>IFERROR(IF(Y199=0,"",ROUNDUP(Y199/H199,0)*0.00502),"")</f>
        <v>2.0080000000000001E-2</v>
      </c>
      <c r="AA199" s="68" t="s">
        <v>45</v>
      </c>
      <c r="AB199" s="69" t="s">
        <v>45</v>
      </c>
      <c r="AC199" s="258" t="s">
        <v>323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7.6</v>
      </c>
      <c r="BN199" s="78">
        <f t="shared" si="18"/>
        <v>7.6</v>
      </c>
      <c r="BO199" s="78">
        <f t="shared" si="19"/>
        <v>1.7094017094017096E-2</v>
      </c>
      <c r="BP199" s="78">
        <f t="shared" si="20"/>
        <v>1.7094017094017096E-2</v>
      </c>
    </row>
    <row r="200" spans="1:68" ht="27" customHeight="1" x14ac:dyDescent="0.25">
      <c r="A200" s="63" t="s">
        <v>333</v>
      </c>
      <c r="B200" s="63" t="s">
        <v>334</v>
      </c>
      <c r="C200" s="36">
        <v>4301031225</v>
      </c>
      <c r="D200" s="557">
        <v>4680115884021</v>
      </c>
      <c r="E200" s="557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9"/>
      <c r="R200" s="559"/>
      <c r="S200" s="559"/>
      <c r="T200" s="560"/>
      <c r="U200" s="39" t="s">
        <v>45</v>
      </c>
      <c r="V200" s="39" t="s">
        <v>45</v>
      </c>
      <c r="W200" s="40" t="s">
        <v>0</v>
      </c>
      <c r="X200" s="58">
        <v>7.2</v>
      </c>
      <c r="Y200" s="55">
        <f t="shared" si="16"/>
        <v>7.2</v>
      </c>
      <c r="Z200" s="41">
        <f>IFERROR(IF(Y200=0,"",ROUNDUP(Y200/H200,0)*0.00502),"")</f>
        <v>2.0080000000000001E-2</v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7.6</v>
      </c>
      <c r="BN200" s="78">
        <f t="shared" si="18"/>
        <v>7.6</v>
      </c>
      <c r="BO200" s="78">
        <f t="shared" si="19"/>
        <v>1.7094017094017096E-2</v>
      </c>
      <c r="BP200" s="78">
        <f t="shared" si="20"/>
        <v>1.7094017094017096E-2</v>
      </c>
    </row>
    <row r="201" spans="1:68" x14ac:dyDescent="0.2">
      <c r="A201" s="564"/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5"/>
      <c r="P201" s="561" t="s">
        <v>40</v>
      </c>
      <c r="Q201" s="562"/>
      <c r="R201" s="562"/>
      <c r="S201" s="562"/>
      <c r="T201" s="562"/>
      <c r="U201" s="562"/>
      <c r="V201" s="563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36</v>
      </c>
      <c r="Y201" s="43">
        <f>IFERROR(Y193/H193,"0")+IFERROR(Y194/H194,"0")+IFERROR(Y195/H195,"0")+IFERROR(Y196/H196,"0")+IFERROR(Y197/H197,"0")+IFERROR(Y198/H198,"0")+IFERROR(Y199/H199,"0")+IFERROR(Y200/H200,"0")</f>
        <v>36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0.26071999999999995</v>
      </c>
      <c r="AA201" s="67"/>
      <c r="AB201" s="67"/>
      <c r="AC201" s="67"/>
    </row>
    <row r="202" spans="1:68" x14ac:dyDescent="0.2">
      <c r="A202" s="564"/>
      <c r="B202" s="564"/>
      <c r="C202" s="564"/>
      <c r="D202" s="564"/>
      <c r="E202" s="564"/>
      <c r="F202" s="564"/>
      <c r="G202" s="564"/>
      <c r="H202" s="564"/>
      <c r="I202" s="564"/>
      <c r="J202" s="564"/>
      <c r="K202" s="564"/>
      <c r="L202" s="564"/>
      <c r="M202" s="564"/>
      <c r="N202" s="564"/>
      <c r="O202" s="565"/>
      <c r="P202" s="561" t="s">
        <v>40</v>
      </c>
      <c r="Q202" s="562"/>
      <c r="R202" s="562"/>
      <c r="S202" s="562"/>
      <c r="T202" s="562"/>
      <c r="U202" s="562"/>
      <c r="V202" s="563"/>
      <c r="W202" s="42" t="s">
        <v>0</v>
      </c>
      <c r="X202" s="43">
        <f>IFERROR(SUM(X193:X200),"0")</f>
        <v>136.79999999999998</v>
      </c>
      <c r="Y202" s="43">
        <f>IFERROR(SUM(Y193:Y200),"0")</f>
        <v>136.79999999999998</v>
      </c>
      <c r="Z202" s="42"/>
      <c r="AA202" s="67"/>
      <c r="AB202" s="67"/>
      <c r="AC202" s="67"/>
    </row>
    <row r="203" spans="1:68" ht="14.25" hidden="1" customHeight="1" x14ac:dyDescent="0.25">
      <c r="A203" s="556" t="s">
        <v>82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66"/>
      <c r="AB203" s="66"/>
      <c r="AC203" s="80"/>
    </row>
    <row r="204" spans="1:68" ht="27" hidden="1" customHeight="1" x14ac:dyDescent="0.25">
      <c r="A204" s="63" t="s">
        <v>335</v>
      </c>
      <c r="B204" s="63" t="s">
        <v>336</v>
      </c>
      <c r="C204" s="36">
        <v>4301051408</v>
      </c>
      <c r="D204" s="557">
        <v>4680115881594</v>
      </c>
      <c r="E204" s="557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118</v>
      </c>
      <c r="L204" s="37" t="s">
        <v>45</v>
      </c>
      <c r="M204" s="38" t="s">
        <v>92</v>
      </c>
      <c r="N204" s="38"/>
      <c r="O204" s="37">
        <v>40</v>
      </c>
      <c r="P204" s="7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9"/>
      <c r="R204" s="559"/>
      <c r="S204" s="559"/>
      <c r="T204" s="56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337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hidden="1" customHeight="1" x14ac:dyDescent="0.25">
      <c r="A205" s="63" t="s">
        <v>338</v>
      </c>
      <c r="B205" s="63" t="s">
        <v>339</v>
      </c>
      <c r="C205" s="36">
        <v>4301051411</v>
      </c>
      <c r="D205" s="557">
        <v>4680115881617</v>
      </c>
      <c r="E205" s="557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118</v>
      </c>
      <c r="L205" s="37" t="s">
        <v>45</v>
      </c>
      <c r="M205" s="38" t="s">
        <v>92</v>
      </c>
      <c r="N205" s="38"/>
      <c r="O205" s="37">
        <v>40</v>
      </c>
      <c r="P205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9"/>
      <c r="R205" s="559"/>
      <c r="S205" s="559"/>
      <c r="T205" s="56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340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341</v>
      </c>
      <c r="B206" s="63" t="s">
        <v>342</v>
      </c>
      <c r="C206" s="36">
        <v>4301051656</v>
      </c>
      <c r="D206" s="557">
        <v>4680115880573</v>
      </c>
      <c r="E206" s="557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118</v>
      </c>
      <c r="L206" s="37" t="s">
        <v>45</v>
      </c>
      <c r="M206" s="38" t="s">
        <v>92</v>
      </c>
      <c r="N206" s="38"/>
      <c r="O206" s="37">
        <v>45</v>
      </c>
      <c r="P206" s="7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9"/>
      <c r="R206" s="559"/>
      <c r="S206" s="559"/>
      <c r="T206" s="560"/>
      <c r="U206" s="39" t="s">
        <v>45</v>
      </c>
      <c r="V206" s="39" t="s">
        <v>45</v>
      </c>
      <c r="W206" s="40" t="s">
        <v>0</v>
      </c>
      <c r="X206" s="58">
        <v>8.6999999999999993</v>
      </c>
      <c r="Y206" s="55">
        <f t="shared" si="21"/>
        <v>8.6999999999999993</v>
      </c>
      <c r="Z206" s="41">
        <f>IFERROR(IF(Y206=0,"",ROUNDUP(Y206/H206,0)*0.01898),"")</f>
        <v>1.898E-2</v>
      </c>
      <c r="AA206" s="68" t="s">
        <v>45</v>
      </c>
      <c r="AB206" s="69" t="s">
        <v>45</v>
      </c>
      <c r="AC206" s="266" t="s">
        <v>343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9.2189999999999994</v>
      </c>
      <c r="BN206" s="78">
        <f t="shared" si="23"/>
        <v>9.2189999999999994</v>
      </c>
      <c r="BO206" s="78">
        <f t="shared" si="24"/>
        <v>1.5625E-2</v>
      </c>
      <c r="BP206" s="78">
        <f t="shared" si="25"/>
        <v>1.5625E-2</v>
      </c>
    </row>
    <row r="207" spans="1:68" ht="27" hidden="1" customHeight="1" x14ac:dyDescent="0.25">
      <c r="A207" s="63" t="s">
        <v>344</v>
      </c>
      <c r="B207" s="63" t="s">
        <v>345</v>
      </c>
      <c r="C207" s="36">
        <v>4301051407</v>
      </c>
      <c r="D207" s="557">
        <v>4680115882195</v>
      </c>
      <c r="E207" s="557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88</v>
      </c>
      <c r="L207" s="37" t="s">
        <v>45</v>
      </c>
      <c r="M207" s="38" t="s">
        <v>92</v>
      </c>
      <c r="N207" s="38"/>
      <c r="O207" s="37">
        <v>40</v>
      </c>
      <c r="P207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9"/>
      <c r="R207" s="559"/>
      <c r="S207" s="559"/>
      <c r="T207" s="56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337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hidden="1" customHeight="1" x14ac:dyDescent="0.25">
      <c r="A208" s="63" t="s">
        <v>346</v>
      </c>
      <c r="B208" s="63" t="s">
        <v>347</v>
      </c>
      <c r="C208" s="36">
        <v>4301051752</v>
      </c>
      <c r="D208" s="557">
        <v>4680115882607</v>
      </c>
      <c r="E208" s="557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88</v>
      </c>
      <c r="L208" s="37" t="s">
        <v>45</v>
      </c>
      <c r="M208" s="38" t="s">
        <v>87</v>
      </c>
      <c r="N208" s="38"/>
      <c r="O208" s="37">
        <v>45</v>
      </c>
      <c r="P208" s="7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9"/>
      <c r="R208" s="559"/>
      <c r="S208" s="559"/>
      <c r="T208" s="56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hidden="1" customHeight="1" x14ac:dyDescent="0.25">
      <c r="A209" s="63" t="s">
        <v>349</v>
      </c>
      <c r="B209" s="63" t="s">
        <v>350</v>
      </c>
      <c r="C209" s="36">
        <v>4301051666</v>
      </c>
      <c r="D209" s="557">
        <v>4680115880092</v>
      </c>
      <c r="E209" s="557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88</v>
      </c>
      <c r="L209" s="37" t="s">
        <v>45</v>
      </c>
      <c r="M209" s="38" t="s">
        <v>92</v>
      </c>
      <c r="N209" s="38"/>
      <c r="O209" s="37">
        <v>45</v>
      </c>
      <c r="P209" s="7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9"/>
      <c r="R209" s="559"/>
      <c r="S209" s="559"/>
      <c r="T209" s="56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343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hidden="1" customHeight="1" x14ac:dyDescent="0.25">
      <c r="A210" s="63" t="s">
        <v>351</v>
      </c>
      <c r="B210" s="63" t="s">
        <v>352</v>
      </c>
      <c r="C210" s="36">
        <v>4301051668</v>
      </c>
      <c r="D210" s="557">
        <v>4680115880221</v>
      </c>
      <c r="E210" s="557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88</v>
      </c>
      <c r="L210" s="37" t="s">
        <v>45</v>
      </c>
      <c r="M210" s="38" t="s">
        <v>92</v>
      </c>
      <c r="N210" s="38"/>
      <c r="O210" s="37">
        <v>45</v>
      </c>
      <c r="P210" s="7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9"/>
      <c r="R210" s="559"/>
      <c r="S210" s="559"/>
      <c r="T210" s="56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343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hidden="1" customHeight="1" x14ac:dyDescent="0.25">
      <c r="A211" s="63" t="s">
        <v>353</v>
      </c>
      <c r="B211" s="63" t="s">
        <v>354</v>
      </c>
      <c r="C211" s="36">
        <v>4301051945</v>
      </c>
      <c r="D211" s="557">
        <v>4680115880504</v>
      </c>
      <c r="E211" s="557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88</v>
      </c>
      <c r="L211" s="37" t="s">
        <v>45</v>
      </c>
      <c r="M211" s="38" t="s">
        <v>87</v>
      </c>
      <c r="N211" s="38"/>
      <c r="O211" s="37">
        <v>40</v>
      </c>
      <c r="P211" s="7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9"/>
      <c r="R211" s="559"/>
      <c r="S211" s="559"/>
      <c r="T211" s="56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355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hidden="1" customHeight="1" x14ac:dyDescent="0.25">
      <c r="A212" s="63" t="s">
        <v>356</v>
      </c>
      <c r="B212" s="63" t="s">
        <v>357</v>
      </c>
      <c r="C212" s="36">
        <v>4301051410</v>
      </c>
      <c r="D212" s="557">
        <v>4680115882164</v>
      </c>
      <c r="E212" s="557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88</v>
      </c>
      <c r="L212" s="37" t="s">
        <v>45</v>
      </c>
      <c r="M212" s="38" t="s">
        <v>92</v>
      </c>
      <c r="N212" s="38"/>
      <c r="O212" s="37">
        <v>40</v>
      </c>
      <c r="P212" s="7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9"/>
      <c r="R212" s="559"/>
      <c r="S212" s="559"/>
      <c r="T212" s="56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340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x14ac:dyDescent="0.2">
      <c r="A213" s="564"/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5"/>
      <c r="P213" s="561" t="s">
        <v>40</v>
      </c>
      <c r="Q213" s="562"/>
      <c r="R213" s="562"/>
      <c r="S213" s="562"/>
      <c r="T213" s="562"/>
      <c r="U213" s="562"/>
      <c r="V213" s="563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1</v>
      </c>
      <c r="Y213" s="43">
        <f>IFERROR(Y204/H204,"0")+IFERROR(Y205/H205,"0")+IFERROR(Y206/H206,"0")+IFERROR(Y207/H207,"0")+IFERROR(Y208/H208,"0")+IFERROR(Y209/H209,"0")+IFERROR(Y210/H210,"0")+IFERROR(Y211/H211,"0")+IFERROR(Y212/H212,"0")</f>
        <v>1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1.898E-2</v>
      </c>
      <c r="AA213" s="67"/>
      <c r="AB213" s="67"/>
      <c r="AC213" s="67"/>
    </row>
    <row r="214" spans="1:68" x14ac:dyDescent="0.2">
      <c r="A214" s="564"/>
      <c r="B214" s="564"/>
      <c r="C214" s="564"/>
      <c r="D214" s="564"/>
      <c r="E214" s="564"/>
      <c r="F214" s="564"/>
      <c r="G214" s="564"/>
      <c r="H214" s="564"/>
      <c r="I214" s="564"/>
      <c r="J214" s="564"/>
      <c r="K214" s="564"/>
      <c r="L214" s="564"/>
      <c r="M214" s="564"/>
      <c r="N214" s="564"/>
      <c r="O214" s="565"/>
      <c r="P214" s="561" t="s">
        <v>40</v>
      </c>
      <c r="Q214" s="562"/>
      <c r="R214" s="562"/>
      <c r="S214" s="562"/>
      <c r="T214" s="562"/>
      <c r="U214" s="562"/>
      <c r="V214" s="563"/>
      <c r="W214" s="42" t="s">
        <v>0</v>
      </c>
      <c r="X214" s="43">
        <f>IFERROR(SUM(X204:X212),"0")</f>
        <v>8.6999999999999993</v>
      </c>
      <c r="Y214" s="43">
        <f>IFERROR(SUM(Y204:Y212),"0")</f>
        <v>8.6999999999999993</v>
      </c>
      <c r="Z214" s="42"/>
      <c r="AA214" s="67"/>
      <c r="AB214" s="67"/>
      <c r="AC214" s="67"/>
    </row>
    <row r="215" spans="1:68" ht="14.25" hidden="1" customHeight="1" x14ac:dyDescent="0.25">
      <c r="A215" s="556" t="s">
        <v>175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66"/>
      <c r="AB215" s="66"/>
      <c r="AC215" s="80"/>
    </row>
    <row r="216" spans="1:68" ht="27" hidden="1" customHeight="1" x14ac:dyDescent="0.25">
      <c r="A216" s="63" t="s">
        <v>358</v>
      </c>
      <c r="B216" s="63" t="s">
        <v>359</v>
      </c>
      <c r="C216" s="36">
        <v>4301060463</v>
      </c>
      <c r="D216" s="557">
        <v>4680115880818</v>
      </c>
      <c r="E216" s="55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88</v>
      </c>
      <c r="L216" s="37" t="s">
        <v>45</v>
      </c>
      <c r="M216" s="38" t="s">
        <v>87</v>
      </c>
      <c r="N216" s="38"/>
      <c r="O216" s="37">
        <v>40</v>
      </c>
      <c r="P216" s="7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9"/>
      <c r="R216" s="559"/>
      <c r="S216" s="559"/>
      <c r="T216" s="560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360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hidden="1" customHeight="1" x14ac:dyDescent="0.25">
      <c r="A217" s="63" t="s">
        <v>361</v>
      </c>
      <c r="B217" s="63" t="s">
        <v>362</v>
      </c>
      <c r="C217" s="36">
        <v>4301060389</v>
      </c>
      <c r="D217" s="557">
        <v>4680115880801</v>
      </c>
      <c r="E217" s="557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88</v>
      </c>
      <c r="L217" s="37" t="s">
        <v>45</v>
      </c>
      <c r="M217" s="38" t="s">
        <v>92</v>
      </c>
      <c r="N217" s="38"/>
      <c r="O217" s="37">
        <v>40</v>
      </c>
      <c r="P217" s="7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9"/>
      <c r="R217" s="559"/>
      <c r="S217" s="559"/>
      <c r="T217" s="560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363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hidden="1" x14ac:dyDescent="0.2">
      <c r="A218" s="564"/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5"/>
      <c r="P218" s="561" t="s">
        <v>40</v>
      </c>
      <c r="Q218" s="562"/>
      <c r="R218" s="562"/>
      <c r="S218" s="562"/>
      <c r="T218" s="562"/>
      <c r="U218" s="562"/>
      <c r="V218" s="563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hidden="1" x14ac:dyDescent="0.2">
      <c r="A219" s="564"/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5"/>
      <c r="P219" s="561" t="s">
        <v>40</v>
      </c>
      <c r="Q219" s="562"/>
      <c r="R219" s="562"/>
      <c r="S219" s="562"/>
      <c r="T219" s="562"/>
      <c r="U219" s="562"/>
      <c r="V219" s="563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hidden="1" customHeight="1" x14ac:dyDescent="0.25">
      <c r="A220" s="572" t="s">
        <v>364</v>
      </c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72"/>
      <c r="P220" s="572"/>
      <c r="Q220" s="572"/>
      <c r="R220" s="572"/>
      <c r="S220" s="572"/>
      <c r="T220" s="572"/>
      <c r="U220" s="572"/>
      <c r="V220" s="572"/>
      <c r="W220" s="572"/>
      <c r="X220" s="572"/>
      <c r="Y220" s="572"/>
      <c r="Z220" s="572"/>
      <c r="AA220" s="65"/>
      <c r="AB220" s="65"/>
      <c r="AC220" s="79"/>
    </row>
    <row r="221" spans="1:68" ht="14.25" hidden="1" customHeight="1" x14ac:dyDescent="0.25">
      <c r="A221" s="556" t="s">
        <v>113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66"/>
      <c r="AB221" s="66"/>
      <c r="AC221" s="80"/>
    </row>
    <row r="222" spans="1:68" ht="27" hidden="1" customHeight="1" x14ac:dyDescent="0.25">
      <c r="A222" s="63" t="s">
        <v>365</v>
      </c>
      <c r="B222" s="63" t="s">
        <v>366</v>
      </c>
      <c r="C222" s="36">
        <v>4301011826</v>
      </c>
      <c r="D222" s="557">
        <v>4680115884137</v>
      </c>
      <c r="E222" s="557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118</v>
      </c>
      <c r="L222" s="37" t="s">
        <v>45</v>
      </c>
      <c r="M222" s="38" t="s">
        <v>117</v>
      </c>
      <c r="N222" s="38"/>
      <c r="O222" s="37">
        <v>55</v>
      </c>
      <c r="P222" s="7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9"/>
      <c r="R222" s="559"/>
      <c r="S222" s="559"/>
      <c r="T222" s="56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367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hidden="1" customHeight="1" x14ac:dyDescent="0.25">
      <c r="A223" s="63" t="s">
        <v>368</v>
      </c>
      <c r="B223" s="63" t="s">
        <v>369</v>
      </c>
      <c r="C223" s="36">
        <v>4301011724</v>
      </c>
      <c r="D223" s="557">
        <v>4680115884236</v>
      </c>
      <c r="E223" s="557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118</v>
      </c>
      <c r="L223" s="37" t="s">
        <v>45</v>
      </c>
      <c r="M223" s="38" t="s">
        <v>117</v>
      </c>
      <c r="N223" s="38"/>
      <c r="O223" s="37">
        <v>55</v>
      </c>
      <c r="P223" s="7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9"/>
      <c r="R223" s="559"/>
      <c r="S223" s="559"/>
      <c r="T223" s="56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370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hidden="1" customHeight="1" x14ac:dyDescent="0.25">
      <c r="A224" s="63" t="s">
        <v>371</v>
      </c>
      <c r="B224" s="63" t="s">
        <v>372</v>
      </c>
      <c r="C224" s="36">
        <v>4301011721</v>
      </c>
      <c r="D224" s="557">
        <v>4680115884175</v>
      </c>
      <c r="E224" s="557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118</v>
      </c>
      <c r="L224" s="37" t="s">
        <v>45</v>
      </c>
      <c r="M224" s="38" t="s">
        <v>117</v>
      </c>
      <c r="N224" s="38"/>
      <c r="O224" s="37">
        <v>55</v>
      </c>
      <c r="P224" s="7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9"/>
      <c r="R224" s="559"/>
      <c r="S224" s="559"/>
      <c r="T224" s="56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373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hidden="1" customHeight="1" x14ac:dyDescent="0.25">
      <c r="A225" s="63" t="s">
        <v>374</v>
      </c>
      <c r="B225" s="63" t="s">
        <v>375</v>
      </c>
      <c r="C225" s="36">
        <v>4301011824</v>
      </c>
      <c r="D225" s="557">
        <v>4680115884144</v>
      </c>
      <c r="E225" s="557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121</v>
      </c>
      <c r="L225" s="37" t="s">
        <v>45</v>
      </c>
      <c r="M225" s="38" t="s">
        <v>117</v>
      </c>
      <c r="N225" s="38"/>
      <c r="O225" s="37">
        <v>55</v>
      </c>
      <c r="P225" s="7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9"/>
      <c r="R225" s="559"/>
      <c r="S225" s="559"/>
      <c r="T225" s="56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367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hidden="1" customHeight="1" x14ac:dyDescent="0.25">
      <c r="A226" s="63" t="s">
        <v>374</v>
      </c>
      <c r="B226" s="63" t="s">
        <v>376</v>
      </c>
      <c r="C226" s="36">
        <v>4301012196</v>
      </c>
      <c r="D226" s="557">
        <v>4680115884144</v>
      </c>
      <c r="E226" s="557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121</v>
      </c>
      <c r="L226" s="37" t="s">
        <v>45</v>
      </c>
      <c r="M226" s="38" t="s">
        <v>117</v>
      </c>
      <c r="N226" s="38"/>
      <c r="O226" s="37">
        <v>55</v>
      </c>
      <c r="P226" s="696" t="s">
        <v>377</v>
      </c>
      <c r="Q226" s="559"/>
      <c r="R226" s="559"/>
      <c r="S226" s="559"/>
      <c r="T226" s="56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367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hidden="1" customHeight="1" x14ac:dyDescent="0.25">
      <c r="A227" s="63" t="s">
        <v>378</v>
      </c>
      <c r="B227" s="63" t="s">
        <v>379</v>
      </c>
      <c r="C227" s="36">
        <v>4301012149</v>
      </c>
      <c r="D227" s="557">
        <v>4680115886551</v>
      </c>
      <c r="E227" s="557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121</v>
      </c>
      <c r="L227" s="37" t="s">
        <v>45</v>
      </c>
      <c r="M227" s="38" t="s">
        <v>117</v>
      </c>
      <c r="N227" s="38"/>
      <c r="O227" s="37">
        <v>55</v>
      </c>
      <c r="P227" s="6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9"/>
      <c r="R227" s="559"/>
      <c r="S227" s="559"/>
      <c r="T227" s="56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380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hidden="1" customHeight="1" x14ac:dyDescent="0.25">
      <c r="A228" s="63" t="s">
        <v>381</v>
      </c>
      <c r="B228" s="63" t="s">
        <v>382</v>
      </c>
      <c r="C228" s="36">
        <v>4301011726</v>
      </c>
      <c r="D228" s="557">
        <v>4680115884182</v>
      </c>
      <c r="E228" s="557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121</v>
      </c>
      <c r="L228" s="37" t="s">
        <v>45</v>
      </c>
      <c r="M228" s="38" t="s">
        <v>117</v>
      </c>
      <c r="N228" s="38"/>
      <c r="O228" s="37">
        <v>55</v>
      </c>
      <c r="P228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9"/>
      <c r="R228" s="559"/>
      <c r="S228" s="559"/>
      <c r="T228" s="56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370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hidden="1" customHeight="1" x14ac:dyDescent="0.25">
      <c r="A229" s="63" t="s">
        <v>383</v>
      </c>
      <c r="B229" s="63" t="s">
        <v>384</v>
      </c>
      <c r="C229" s="36">
        <v>4301011722</v>
      </c>
      <c r="D229" s="557">
        <v>4680115884205</v>
      </c>
      <c r="E229" s="55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121</v>
      </c>
      <c r="L229" s="37" t="s">
        <v>45</v>
      </c>
      <c r="M229" s="38" t="s">
        <v>117</v>
      </c>
      <c r="N229" s="38"/>
      <c r="O229" s="37">
        <v>55</v>
      </c>
      <c r="P229" s="6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9"/>
      <c r="R229" s="559"/>
      <c r="S229" s="559"/>
      <c r="T229" s="5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385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hidden="1" customHeight="1" x14ac:dyDescent="0.25">
      <c r="A230" s="63" t="s">
        <v>383</v>
      </c>
      <c r="B230" s="63" t="s">
        <v>386</v>
      </c>
      <c r="C230" s="36">
        <v>4301012195</v>
      </c>
      <c r="D230" s="557">
        <v>4680115884205</v>
      </c>
      <c r="E230" s="557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117</v>
      </c>
      <c r="N230" s="38"/>
      <c r="O230" s="37">
        <v>55</v>
      </c>
      <c r="P230" s="700" t="s">
        <v>387</v>
      </c>
      <c r="Q230" s="559"/>
      <c r="R230" s="559"/>
      <c r="S230" s="559"/>
      <c r="T230" s="5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385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hidden="1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65"/>
      <c r="P231" s="561" t="s">
        <v>40</v>
      </c>
      <c r="Q231" s="562"/>
      <c r="R231" s="562"/>
      <c r="S231" s="562"/>
      <c r="T231" s="562"/>
      <c r="U231" s="562"/>
      <c r="V231" s="563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hidden="1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5"/>
      <c r="P232" s="561" t="s">
        <v>40</v>
      </c>
      <c r="Q232" s="562"/>
      <c r="R232" s="562"/>
      <c r="S232" s="562"/>
      <c r="T232" s="562"/>
      <c r="U232" s="562"/>
      <c r="V232" s="563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hidden="1" customHeight="1" x14ac:dyDescent="0.25">
      <c r="A233" s="556" t="s">
        <v>145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66"/>
      <c r="AB233" s="66"/>
      <c r="AC233" s="80"/>
    </row>
    <row r="234" spans="1:68" ht="27" hidden="1" customHeight="1" x14ac:dyDescent="0.25">
      <c r="A234" s="63" t="s">
        <v>388</v>
      </c>
      <c r="B234" s="63" t="s">
        <v>389</v>
      </c>
      <c r="C234" s="36">
        <v>4301020377</v>
      </c>
      <c r="D234" s="557">
        <v>4680115885981</v>
      </c>
      <c r="E234" s="557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92</v>
      </c>
      <c r="N234" s="38"/>
      <c r="O234" s="37">
        <v>50</v>
      </c>
      <c r="P234" s="69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9"/>
      <c r="R234" s="559"/>
      <c r="S234" s="559"/>
      <c r="T234" s="560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390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idden="1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65"/>
      <c r="P235" s="561" t="s">
        <v>40</v>
      </c>
      <c r="Q235" s="562"/>
      <c r="R235" s="562"/>
      <c r="S235" s="562"/>
      <c r="T235" s="562"/>
      <c r="U235" s="562"/>
      <c r="V235" s="563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5"/>
      <c r="P236" s="561" t="s">
        <v>40</v>
      </c>
      <c r="Q236" s="562"/>
      <c r="R236" s="562"/>
      <c r="S236" s="562"/>
      <c r="T236" s="562"/>
      <c r="U236" s="562"/>
      <c r="V236" s="563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556" t="s">
        <v>391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66"/>
      <c r="AB237" s="66"/>
      <c r="AC237" s="80"/>
    </row>
    <row r="238" spans="1:68" ht="27" customHeight="1" x14ac:dyDescent="0.25">
      <c r="A238" s="63" t="s">
        <v>392</v>
      </c>
      <c r="B238" s="63" t="s">
        <v>393</v>
      </c>
      <c r="C238" s="36">
        <v>4301040362</v>
      </c>
      <c r="D238" s="557">
        <v>4680115886803</v>
      </c>
      <c r="E238" s="557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295</v>
      </c>
      <c r="L238" s="37" t="s">
        <v>45</v>
      </c>
      <c r="M238" s="38" t="s">
        <v>294</v>
      </c>
      <c r="N238" s="38"/>
      <c r="O238" s="37">
        <v>45</v>
      </c>
      <c r="P238" s="693" t="s">
        <v>394</v>
      </c>
      <c r="Q238" s="559"/>
      <c r="R238" s="559"/>
      <c r="S238" s="559"/>
      <c r="T238" s="560"/>
      <c r="U238" s="39" t="s">
        <v>45</v>
      </c>
      <c r="V238" s="39" t="s">
        <v>45</v>
      </c>
      <c r="W238" s="40" t="s">
        <v>0</v>
      </c>
      <c r="X238" s="58">
        <v>1.8</v>
      </c>
      <c r="Y238" s="55">
        <f>IFERROR(IF(X238="",0,CEILING((X238/$H238),1)*$H238),"")</f>
        <v>1.8</v>
      </c>
      <c r="Z238" s="41">
        <f>IFERROR(IF(Y238=0,"",ROUNDUP(Y238/H238,0)*0.0059),"")</f>
        <v>5.8999999999999999E-3</v>
      </c>
      <c r="AA238" s="68" t="s">
        <v>45</v>
      </c>
      <c r="AB238" s="69" t="s">
        <v>45</v>
      </c>
      <c r="AC238" s="304" t="s">
        <v>395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1.9750000000000001</v>
      </c>
      <c r="BN238" s="78">
        <f>IFERROR(Y238*I238/H238,"0")</f>
        <v>1.9750000000000001</v>
      </c>
      <c r="BO238" s="78">
        <f>IFERROR(1/J238*(X238/H238),"0")</f>
        <v>4.6296296296296294E-3</v>
      </c>
      <c r="BP238" s="78">
        <f>IFERROR(1/J238*(Y238/H238),"0")</f>
        <v>4.6296296296296294E-3</v>
      </c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65"/>
      <c r="P239" s="561" t="s">
        <v>40</v>
      </c>
      <c r="Q239" s="562"/>
      <c r="R239" s="562"/>
      <c r="S239" s="562"/>
      <c r="T239" s="562"/>
      <c r="U239" s="562"/>
      <c r="V239" s="563"/>
      <c r="W239" s="42" t="s">
        <v>39</v>
      </c>
      <c r="X239" s="43">
        <f>IFERROR(X238/H238,"0")</f>
        <v>1</v>
      </c>
      <c r="Y239" s="43">
        <f>IFERROR(Y238/H238,"0")</f>
        <v>1</v>
      </c>
      <c r="Z239" s="43">
        <f>IFERROR(IF(Z238="",0,Z238),"0")</f>
        <v>5.8999999999999999E-3</v>
      </c>
      <c r="AA239" s="67"/>
      <c r="AB239" s="67"/>
      <c r="AC239" s="67"/>
    </row>
    <row r="240" spans="1:68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5"/>
      <c r="P240" s="561" t="s">
        <v>40</v>
      </c>
      <c r="Q240" s="562"/>
      <c r="R240" s="562"/>
      <c r="S240" s="562"/>
      <c r="T240" s="562"/>
      <c r="U240" s="562"/>
      <c r="V240" s="563"/>
      <c r="W240" s="42" t="s">
        <v>0</v>
      </c>
      <c r="X240" s="43">
        <f>IFERROR(SUM(X238:X238),"0")</f>
        <v>1.8</v>
      </c>
      <c r="Y240" s="43">
        <f>IFERROR(SUM(Y238:Y238),"0")</f>
        <v>1.8</v>
      </c>
      <c r="Z240" s="42"/>
      <c r="AA240" s="67"/>
      <c r="AB240" s="67"/>
      <c r="AC240" s="67"/>
    </row>
    <row r="241" spans="1:68" ht="14.25" hidden="1" customHeight="1" x14ac:dyDescent="0.25">
      <c r="A241" s="556" t="s">
        <v>396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66"/>
      <c r="AB241" s="66"/>
      <c r="AC241" s="80"/>
    </row>
    <row r="242" spans="1:68" ht="27" hidden="1" customHeight="1" x14ac:dyDescent="0.25">
      <c r="A242" s="63" t="s">
        <v>397</v>
      </c>
      <c r="B242" s="63" t="s">
        <v>398</v>
      </c>
      <c r="C242" s="36">
        <v>4301041004</v>
      </c>
      <c r="D242" s="557">
        <v>4680115886704</v>
      </c>
      <c r="E242" s="557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295</v>
      </c>
      <c r="L242" s="37" t="s">
        <v>45</v>
      </c>
      <c r="M242" s="38" t="s">
        <v>294</v>
      </c>
      <c r="N242" s="38"/>
      <c r="O242" s="37">
        <v>90</v>
      </c>
      <c r="P242" s="69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9"/>
      <c r="R242" s="559"/>
      <c r="S242" s="559"/>
      <c r="T242" s="56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400</v>
      </c>
      <c r="B243" s="63" t="s">
        <v>401</v>
      </c>
      <c r="C243" s="36">
        <v>4301041008</v>
      </c>
      <c r="D243" s="557">
        <v>4680115886681</v>
      </c>
      <c r="E243" s="557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295</v>
      </c>
      <c r="L243" s="37" t="s">
        <v>45</v>
      </c>
      <c r="M243" s="38" t="s">
        <v>294</v>
      </c>
      <c r="N243" s="38"/>
      <c r="O243" s="37">
        <v>90</v>
      </c>
      <c r="P243" s="690" t="s">
        <v>402</v>
      </c>
      <c r="Q243" s="559"/>
      <c r="R243" s="559"/>
      <c r="S243" s="559"/>
      <c r="T243" s="56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399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403</v>
      </c>
      <c r="B244" s="63" t="s">
        <v>404</v>
      </c>
      <c r="C244" s="36">
        <v>4301041007</v>
      </c>
      <c r="D244" s="557">
        <v>4680115886735</v>
      </c>
      <c r="E244" s="557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295</v>
      </c>
      <c r="L244" s="37" t="s">
        <v>45</v>
      </c>
      <c r="M244" s="38" t="s">
        <v>294</v>
      </c>
      <c r="N244" s="38"/>
      <c r="O244" s="37">
        <v>90</v>
      </c>
      <c r="P244" s="69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9"/>
      <c r="R244" s="559"/>
      <c r="S244" s="559"/>
      <c r="T244" s="560"/>
      <c r="U244" s="39" t="s">
        <v>45</v>
      </c>
      <c r="V244" s="39" t="s">
        <v>45</v>
      </c>
      <c r="W244" s="40" t="s">
        <v>0</v>
      </c>
      <c r="X244" s="58">
        <v>0.99</v>
      </c>
      <c r="Y244" s="55">
        <f>IFERROR(IF(X244="",0,CEILING((X244/$H244),1)*$H244),"")</f>
        <v>1.8</v>
      </c>
      <c r="Z244" s="41">
        <f>IFERROR(IF(Y244=0,"",ROUNDUP(Y244/H244,0)*0.0059),"")</f>
        <v>1.18E-2</v>
      </c>
      <c r="AA244" s="68" t="s">
        <v>45</v>
      </c>
      <c r="AB244" s="69" t="s">
        <v>45</v>
      </c>
      <c r="AC244" s="310" t="s">
        <v>399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1.1990000000000001</v>
      </c>
      <c r="BN244" s="78">
        <f>IFERROR(Y244*I244/H244,"0")</f>
        <v>2.1800000000000002</v>
      </c>
      <c r="BO244" s="78">
        <f>IFERROR(1/J244*(X244/H244),"0")</f>
        <v>5.0925925925925913E-3</v>
      </c>
      <c r="BP244" s="78">
        <f>IFERROR(1/J244*(Y244/H244),"0")</f>
        <v>9.2592592592592587E-3</v>
      </c>
    </row>
    <row r="245" spans="1:68" ht="27" customHeight="1" x14ac:dyDescent="0.25">
      <c r="A245" s="63" t="s">
        <v>405</v>
      </c>
      <c r="B245" s="63" t="s">
        <v>406</v>
      </c>
      <c r="C245" s="36">
        <v>4301041005</v>
      </c>
      <c r="D245" s="557">
        <v>4680115886711</v>
      </c>
      <c r="E245" s="557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295</v>
      </c>
      <c r="L245" s="37" t="s">
        <v>45</v>
      </c>
      <c r="M245" s="38" t="s">
        <v>294</v>
      </c>
      <c r="N245" s="38"/>
      <c r="O245" s="37">
        <v>90</v>
      </c>
      <c r="P245" s="69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9"/>
      <c r="R245" s="559"/>
      <c r="S245" s="559"/>
      <c r="T245" s="560"/>
      <c r="U245" s="39" t="s">
        <v>45</v>
      </c>
      <c r="V245" s="39" t="s">
        <v>45</v>
      </c>
      <c r="W245" s="40" t="s">
        <v>0</v>
      </c>
      <c r="X245" s="58">
        <v>0.99</v>
      </c>
      <c r="Y245" s="55">
        <f>IFERROR(IF(X245="",0,CEILING((X245/$H245),1)*$H245),"")</f>
        <v>0.99</v>
      </c>
      <c r="Z245" s="41">
        <f>IFERROR(IF(Y245=0,"",ROUNDUP(Y245/H245,0)*0.0059),"")</f>
        <v>5.8999999999999999E-3</v>
      </c>
      <c r="AA245" s="68" t="s">
        <v>45</v>
      </c>
      <c r="AB245" s="69" t="s">
        <v>45</v>
      </c>
      <c r="AC245" s="312" t="s">
        <v>399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1.18</v>
      </c>
      <c r="BN245" s="78">
        <f>IFERROR(Y245*I245/H245,"0")</f>
        <v>1.18</v>
      </c>
      <c r="BO245" s="78">
        <f>IFERROR(1/J245*(X245/H245),"0")</f>
        <v>4.6296296296296294E-3</v>
      </c>
      <c r="BP245" s="78">
        <f>IFERROR(1/J245*(Y245/H245),"0")</f>
        <v>4.6296296296296294E-3</v>
      </c>
    </row>
    <row r="246" spans="1:68" x14ac:dyDescent="0.2">
      <c r="A246" s="564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65"/>
      <c r="P246" s="561" t="s">
        <v>40</v>
      </c>
      <c r="Q246" s="562"/>
      <c r="R246" s="562"/>
      <c r="S246" s="562"/>
      <c r="T246" s="562"/>
      <c r="U246" s="562"/>
      <c r="V246" s="563"/>
      <c r="W246" s="42" t="s">
        <v>39</v>
      </c>
      <c r="X246" s="43">
        <f>IFERROR(X242/H242,"0")+IFERROR(X243/H243,"0")+IFERROR(X244/H244,"0")+IFERROR(X245/H245,"0")</f>
        <v>2.0999999999999996</v>
      </c>
      <c r="Y246" s="43">
        <f>IFERROR(Y242/H242,"0")+IFERROR(Y243/H243,"0")+IFERROR(Y244/H244,"0")+IFERROR(Y245/H245,"0")</f>
        <v>3</v>
      </c>
      <c r="Z246" s="43">
        <f>IFERROR(IF(Z242="",0,Z242),"0")+IFERROR(IF(Z243="",0,Z243),"0")+IFERROR(IF(Z244="",0,Z244),"0")+IFERROR(IF(Z245="",0,Z245),"0")</f>
        <v>1.77E-2</v>
      </c>
      <c r="AA246" s="67"/>
      <c r="AB246" s="67"/>
      <c r="AC246" s="67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65"/>
      <c r="P247" s="561" t="s">
        <v>40</v>
      </c>
      <c r="Q247" s="562"/>
      <c r="R247" s="562"/>
      <c r="S247" s="562"/>
      <c r="T247" s="562"/>
      <c r="U247" s="562"/>
      <c r="V247" s="563"/>
      <c r="W247" s="42" t="s">
        <v>0</v>
      </c>
      <c r="X247" s="43">
        <f>IFERROR(SUM(X242:X245),"0")</f>
        <v>1.98</v>
      </c>
      <c r="Y247" s="43">
        <f>IFERROR(SUM(Y242:Y245),"0")</f>
        <v>2.79</v>
      </c>
      <c r="Z247" s="42"/>
      <c r="AA247" s="67"/>
      <c r="AB247" s="67"/>
      <c r="AC247" s="67"/>
    </row>
    <row r="248" spans="1:68" ht="16.5" hidden="1" customHeight="1" x14ac:dyDescent="0.25">
      <c r="A248" s="572" t="s">
        <v>407</v>
      </c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72"/>
      <c r="P248" s="572"/>
      <c r="Q248" s="572"/>
      <c r="R248" s="572"/>
      <c r="S248" s="572"/>
      <c r="T248" s="572"/>
      <c r="U248" s="572"/>
      <c r="V248" s="572"/>
      <c r="W248" s="572"/>
      <c r="X248" s="572"/>
      <c r="Y248" s="572"/>
      <c r="Z248" s="572"/>
      <c r="AA248" s="65"/>
      <c r="AB248" s="65"/>
      <c r="AC248" s="79"/>
    </row>
    <row r="249" spans="1:68" ht="14.25" hidden="1" customHeight="1" x14ac:dyDescent="0.25">
      <c r="A249" s="556" t="s">
        <v>113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66"/>
      <c r="AB249" s="66"/>
      <c r="AC249" s="80"/>
    </row>
    <row r="250" spans="1:68" ht="27" customHeight="1" x14ac:dyDescent="0.25">
      <c r="A250" s="63" t="s">
        <v>408</v>
      </c>
      <c r="B250" s="63" t="s">
        <v>409</v>
      </c>
      <c r="C250" s="36">
        <v>4301011855</v>
      </c>
      <c r="D250" s="557">
        <v>4680115885837</v>
      </c>
      <c r="E250" s="557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118</v>
      </c>
      <c r="L250" s="37" t="s">
        <v>45</v>
      </c>
      <c r="M250" s="38" t="s">
        <v>117</v>
      </c>
      <c r="N250" s="38"/>
      <c r="O250" s="37">
        <v>55</v>
      </c>
      <c r="P250" s="6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9"/>
      <c r="R250" s="559"/>
      <c r="S250" s="559"/>
      <c r="T250" s="560"/>
      <c r="U250" s="39" t="s">
        <v>45</v>
      </c>
      <c r="V250" s="39" t="s">
        <v>45</v>
      </c>
      <c r="W250" s="40" t="s">
        <v>0</v>
      </c>
      <c r="X250" s="58">
        <v>108</v>
      </c>
      <c r="Y250" s="55">
        <f>IFERROR(IF(X250="",0,CEILING((X250/$H250),1)*$H250),"")</f>
        <v>108</v>
      </c>
      <c r="Z250" s="41">
        <f>IFERROR(IF(Y250=0,"",ROUNDUP(Y250/H250,0)*0.01898),"")</f>
        <v>0.1898</v>
      </c>
      <c r="AA250" s="68" t="s">
        <v>45</v>
      </c>
      <c r="AB250" s="69" t="s">
        <v>45</v>
      </c>
      <c r="AC250" s="314" t="s">
        <v>410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112.34999999999998</v>
      </c>
      <c r="BN250" s="78">
        <f>IFERROR(Y250*I250/H250,"0")</f>
        <v>112.34999999999998</v>
      </c>
      <c r="BO250" s="78">
        <f>IFERROR(1/J250*(X250/H250),"0")</f>
        <v>0.15625</v>
      </c>
      <c r="BP250" s="78">
        <f>IFERROR(1/J250*(Y250/H250),"0")</f>
        <v>0.15625</v>
      </c>
    </row>
    <row r="251" spans="1:68" ht="37.5" hidden="1" customHeight="1" x14ac:dyDescent="0.25">
      <c r="A251" s="63" t="s">
        <v>411</v>
      </c>
      <c r="B251" s="63" t="s">
        <v>412</v>
      </c>
      <c r="C251" s="36">
        <v>4301011853</v>
      </c>
      <c r="D251" s="557">
        <v>4680115885851</v>
      </c>
      <c r="E251" s="557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118</v>
      </c>
      <c r="L251" s="37" t="s">
        <v>45</v>
      </c>
      <c r="M251" s="38" t="s">
        <v>117</v>
      </c>
      <c r="N251" s="38"/>
      <c r="O251" s="37">
        <v>55</v>
      </c>
      <c r="P251" s="6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9"/>
      <c r="R251" s="559"/>
      <c r="S251" s="559"/>
      <c r="T251" s="56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413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414</v>
      </c>
      <c r="B252" s="63" t="s">
        <v>415</v>
      </c>
      <c r="C252" s="36">
        <v>4301011850</v>
      </c>
      <c r="D252" s="557">
        <v>4680115885806</v>
      </c>
      <c r="E252" s="557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118</v>
      </c>
      <c r="L252" s="37" t="s">
        <v>45</v>
      </c>
      <c r="M252" s="38" t="s">
        <v>117</v>
      </c>
      <c r="N252" s="38"/>
      <c r="O252" s="37">
        <v>55</v>
      </c>
      <c r="P252" s="6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9"/>
      <c r="R252" s="559"/>
      <c r="S252" s="559"/>
      <c r="T252" s="560"/>
      <c r="U252" s="39" t="s">
        <v>45</v>
      </c>
      <c r="V252" s="39" t="s">
        <v>45</v>
      </c>
      <c r="W252" s="40" t="s">
        <v>0</v>
      </c>
      <c r="X252" s="58">
        <v>162</v>
      </c>
      <c r="Y252" s="55">
        <f>IFERROR(IF(X252="",0,CEILING((X252/$H252),1)*$H252),"")</f>
        <v>162</v>
      </c>
      <c r="Z252" s="41">
        <f>IFERROR(IF(Y252=0,"",ROUNDUP(Y252/H252,0)*0.01898),"")</f>
        <v>0.28470000000000001</v>
      </c>
      <c r="AA252" s="68" t="s">
        <v>45</v>
      </c>
      <c r="AB252" s="69" t="s">
        <v>45</v>
      </c>
      <c r="AC252" s="318" t="s">
        <v>416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168.52499999999998</v>
      </c>
      <c r="BN252" s="78">
        <f>IFERROR(Y252*I252/H252,"0")</f>
        <v>168.52499999999998</v>
      </c>
      <c r="BO252" s="78">
        <f>IFERROR(1/J252*(X252/H252),"0")</f>
        <v>0.23437499999999997</v>
      </c>
      <c r="BP252" s="78">
        <f>IFERROR(1/J252*(Y252/H252),"0")</f>
        <v>0.23437499999999997</v>
      </c>
    </row>
    <row r="253" spans="1:68" ht="27" hidden="1" customHeight="1" x14ac:dyDescent="0.25">
      <c r="A253" s="63" t="s">
        <v>417</v>
      </c>
      <c r="B253" s="63" t="s">
        <v>418</v>
      </c>
      <c r="C253" s="36">
        <v>4301011852</v>
      </c>
      <c r="D253" s="557">
        <v>4680115885844</v>
      </c>
      <c r="E253" s="557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121</v>
      </c>
      <c r="L253" s="37" t="s">
        <v>45</v>
      </c>
      <c r="M253" s="38" t="s">
        <v>117</v>
      </c>
      <c r="N253" s="38"/>
      <c r="O253" s="37">
        <v>55</v>
      </c>
      <c r="P253" s="68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9"/>
      <c r="R253" s="559"/>
      <c r="S253" s="559"/>
      <c r="T253" s="56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419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420</v>
      </c>
      <c r="B254" s="63" t="s">
        <v>421</v>
      </c>
      <c r="C254" s="36">
        <v>4301011851</v>
      </c>
      <c r="D254" s="557">
        <v>4680115885820</v>
      </c>
      <c r="E254" s="55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117</v>
      </c>
      <c r="N254" s="38"/>
      <c r="O254" s="37">
        <v>55</v>
      </c>
      <c r="P254" s="6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9"/>
      <c r="R254" s="559"/>
      <c r="S254" s="559"/>
      <c r="T254" s="560"/>
      <c r="U254" s="39" t="s">
        <v>45</v>
      </c>
      <c r="V254" s="39" t="s">
        <v>45</v>
      </c>
      <c r="W254" s="40" t="s">
        <v>0</v>
      </c>
      <c r="X254" s="58">
        <v>20</v>
      </c>
      <c r="Y254" s="55">
        <f>IFERROR(IF(X254="",0,CEILING((X254/$H254),1)*$H254),"")</f>
        <v>20</v>
      </c>
      <c r="Z254" s="41">
        <f>IFERROR(IF(Y254=0,"",ROUNDUP(Y254/H254,0)*0.00902),"")</f>
        <v>4.5100000000000001E-2</v>
      </c>
      <c r="AA254" s="68" t="s">
        <v>45</v>
      </c>
      <c r="AB254" s="69" t="s">
        <v>45</v>
      </c>
      <c r="AC254" s="322" t="s">
        <v>422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21.05</v>
      </c>
      <c r="BN254" s="78">
        <f>IFERROR(Y254*I254/H254,"0")</f>
        <v>21.05</v>
      </c>
      <c r="BO254" s="78">
        <f>IFERROR(1/J254*(X254/H254),"0")</f>
        <v>3.787878787878788E-2</v>
      </c>
      <c r="BP254" s="78">
        <f>IFERROR(1/J254*(Y254/H254),"0")</f>
        <v>3.787878787878788E-2</v>
      </c>
    </row>
    <row r="255" spans="1:68" x14ac:dyDescent="0.2">
      <c r="A255" s="564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65"/>
      <c r="P255" s="561" t="s">
        <v>40</v>
      </c>
      <c r="Q255" s="562"/>
      <c r="R255" s="562"/>
      <c r="S255" s="562"/>
      <c r="T255" s="562"/>
      <c r="U255" s="562"/>
      <c r="V255" s="563"/>
      <c r="W255" s="42" t="s">
        <v>39</v>
      </c>
      <c r="X255" s="43">
        <f>IFERROR(X250/H250,"0")+IFERROR(X251/H251,"0")+IFERROR(X252/H252,"0")+IFERROR(X253/H253,"0")+IFERROR(X254/H254,"0")</f>
        <v>30</v>
      </c>
      <c r="Y255" s="43">
        <f>IFERROR(Y250/H250,"0")+IFERROR(Y251/H251,"0")+IFERROR(Y252/H252,"0")+IFERROR(Y253/H253,"0")+IFERROR(Y254/H254,"0")</f>
        <v>30</v>
      </c>
      <c r="Z255" s="43">
        <f>IFERROR(IF(Z250="",0,Z250),"0")+IFERROR(IF(Z251="",0,Z251),"0")+IFERROR(IF(Z252="",0,Z252),"0")+IFERROR(IF(Z253="",0,Z253),"0")+IFERROR(IF(Z254="",0,Z254),"0")</f>
        <v>0.51960000000000006</v>
      </c>
      <c r="AA255" s="67"/>
      <c r="AB255" s="67"/>
      <c r="AC255" s="67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65"/>
      <c r="P256" s="561" t="s">
        <v>40</v>
      </c>
      <c r="Q256" s="562"/>
      <c r="R256" s="562"/>
      <c r="S256" s="562"/>
      <c r="T256" s="562"/>
      <c r="U256" s="562"/>
      <c r="V256" s="563"/>
      <c r="W256" s="42" t="s">
        <v>0</v>
      </c>
      <c r="X256" s="43">
        <f>IFERROR(SUM(X250:X254),"0")</f>
        <v>290</v>
      </c>
      <c r="Y256" s="43">
        <f>IFERROR(SUM(Y250:Y254),"0")</f>
        <v>290</v>
      </c>
      <c r="Z256" s="42"/>
      <c r="AA256" s="67"/>
      <c r="AB256" s="67"/>
      <c r="AC256" s="67"/>
    </row>
    <row r="257" spans="1:68" ht="16.5" hidden="1" customHeight="1" x14ac:dyDescent="0.25">
      <c r="A257" s="572" t="s">
        <v>423</v>
      </c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72"/>
      <c r="P257" s="572"/>
      <c r="Q257" s="572"/>
      <c r="R257" s="572"/>
      <c r="S257" s="572"/>
      <c r="T257" s="572"/>
      <c r="U257" s="572"/>
      <c r="V257" s="572"/>
      <c r="W257" s="572"/>
      <c r="X257" s="572"/>
      <c r="Y257" s="572"/>
      <c r="Z257" s="572"/>
      <c r="AA257" s="65"/>
      <c r="AB257" s="65"/>
      <c r="AC257" s="79"/>
    </row>
    <row r="258" spans="1:68" ht="14.25" hidden="1" customHeight="1" x14ac:dyDescent="0.25">
      <c r="A258" s="556" t="s">
        <v>113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66"/>
      <c r="AB258" s="66"/>
      <c r="AC258" s="80"/>
    </row>
    <row r="259" spans="1:68" ht="27" customHeight="1" x14ac:dyDescent="0.25">
      <c r="A259" s="63" t="s">
        <v>424</v>
      </c>
      <c r="B259" s="63" t="s">
        <v>425</v>
      </c>
      <c r="C259" s="36">
        <v>4301011223</v>
      </c>
      <c r="D259" s="557">
        <v>4607091383423</v>
      </c>
      <c r="E259" s="557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118</v>
      </c>
      <c r="L259" s="37" t="s">
        <v>45</v>
      </c>
      <c r="M259" s="38" t="s">
        <v>92</v>
      </c>
      <c r="N259" s="38"/>
      <c r="O259" s="37">
        <v>35</v>
      </c>
      <c r="P259" s="6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9"/>
      <c r="R259" s="559"/>
      <c r="S259" s="559"/>
      <c r="T259" s="560"/>
      <c r="U259" s="39" t="s">
        <v>45</v>
      </c>
      <c r="V259" s="39" t="s">
        <v>45</v>
      </c>
      <c r="W259" s="40" t="s">
        <v>0</v>
      </c>
      <c r="X259" s="58">
        <v>10.8</v>
      </c>
      <c r="Y259" s="55">
        <f>IFERROR(IF(X259="",0,CEILING((X259/$H259),1)*$H259),"")</f>
        <v>10.8</v>
      </c>
      <c r="Z259" s="41">
        <f>IFERROR(IF(Y259=0,"",ROUNDUP(Y259/H259,0)*0.01898),"")</f>
        <v>1.898E-2</v>
      </c>
      <c r="AA259" s="68" t="s">
        <v>45</v>
      </c>
      <c r="AB259" s="69" t="s">
        <v>45</v>
      </c>
      <c r="AC259" s="324" t="s">
        <v>116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11.331</v>
      </c>
      <c r="BN259" s="78">
        <f>IFERROR(Y259*I259/H259,"0")</f>
        <v>11.331</v>
      </c>
      <c r="BO259" s="78">
        <f>IFERROR(1/J259*(X259/H259),"0")</f>
        <v>1.5625E-2</v>
      </c>
      <c r="BP259" s="78">
        <f>IFERROR(1/J259*(Y259/H259),"0")</f>
        <v>1.5625E-2</v>
      </c>
    </row>
    <row r="260" spans="1:68" ht="27" hidden="1" customHeight="1" x14ac:dyDescent="0.25">
      <c r="A260" s="63" t="s">
        <v>426</v>
      </c>
      <c r="B260" s="63" t="s">
        <v>427</v>
      </c>
      <c r="C260" s="36">
        <v>4301012199</v>
      </c>
      <c r="D260" s="557">
        <v>4680115886957</v>
      </c>
      <c r="E260" s="557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118</v>
      </c>
      <c r="L260" s="37" t="s">
        <v>45</v>
      </c>
      <c r="M260" s="38" t="s">
        <v>92</v>
      </c>
      <c r="N260" s="38"/>
      <c r="O260" s="37">
        <v>30</v>
      </c>
      <c r="P260" s="681" t="s">
        <v>428</v>
      </c>
      <c r="Q260" s="559"/>
      <c r="R260" s="559"/>
      <c r="S260" s="559"/>
      <c r="T260" s="56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429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430</v>
      </c>
      <c r="B261" s="63" t="s">
        <v>431</v>
      </c>
      <c r="C261" s="36">
        <v>4301012098</v>
      </c>
      <c r="D261" s="557">
        <v>4680115885660</v>
      </c>
      <c r="E261" s="557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118</v>
      </c>
      <c r="L261" s="37" t="s">
        <v>45</v>
      </c>
      <c r="M261" s="38" t="s">
        <v>92</v>
      </c>
      <c r="N261" s="38"/>
      <c r="O261" s="37">
        <v>35</v>
      </c>
      <c r="P261" s="6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9"/>
      <c r="R261" s="559"/>
      <c r="S261" s="559"/>
      <c r="T261" s="560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432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hidden="1" customHeight="1" x14ac:dyDescent="0.25">
      <c r="A262" s="63" t="s">
        <v>433</v>
      </c>
      <c r="B262" s="63" t="s">
        <v>434</v>
      </c>
      <c r="C262" s="36">
        <v>4301012176</v>
      </c>
      <c r="D262" s="557">
        <v>4680115886773</v>
      </c>
      <c r="E262" s="557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118</v>
      </c>
      <c r="L262" s="37" t="s">
        <v>45</v>
      </c>
      <c r="M262" s="38" t="s">
        <v>117</v>
      </c>
      <c r="N262" s="38"/>
      <c r="O262" s="37">
        <v>31</v>
      </c>
      <c r="P262" s="683" t="s">
        <v>435</v>
      </c>
      <c r="Q262" s="559"/>
      <c r="R262" s="559"/>
      <c r="S262" s="559"/>
      <c r="T262" s="560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436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564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65"/>
      <c r="P263" s="561" t="s">
        <v>40</v>
      </c>
      <c r="Q263" s="562"/>
      <c r="R263" s="562"/>
      <c r="S263" s="562"/>
      <c r="T263" s="562"/>
      <c r="U263" s="562"/>
      <c r="V263" s="563"/>
      <c r="W263" s="42" t="s">
        <v>39</v>
      </c>
      <c r="X263" s="43">
        <f>IFERROR(X259/H259,"0")+IFERROR(X260/H260,"0")+IFERROR(X261/H261,"0")+IFERROR(X262/H262,"0")</f>
        <v>1</v>
      </c>
      <c r="Y263" s="43">
        <f>IFERROR(Y259/H259,"0")+IFERROR(Y260/H260,"0")+IFERROR(Y261/H261,"0")+IFERROR(Y262/H262,"0")</f>
        <v>1</v>
      </c>
      <c r="Z263" s="43">
        <f>IFERROR(IF(Z259="",0,Z259),"0")+IFERROR(IF(Z260="",0,Z260),"0")+IFERROR(IF(Z261="",0,Z261),"0")+IFERROR(IF(Z262="",0,Z262),"0")</f>
        <v>1.898E-2</v>
      </c>
      <c r="AA263" s="67"/>
      <c r="AB263" s="67"/>
      <c r="AC263" s="67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65"/>
      <c r="P264" s="561" t="s">
        <v>40</v>
      </c>
      <c r="Q264" s="562"/>
      <c r="R264" s="562"/>
      <c r="S264" s="562"/>
      <c r="T264" s="562"/>
      <c r="U264" s="562"/>
      <c r="V264" s="563"/>
      <c r="W264" s="42" t="s">
        <v>0</v>
      </c>
      <c r="X264" s="43">
        <f>IFERROR(SUM(X259:X262),"0")</f>
        <v>10.8</v>
      </c>
      <c r="Y264" s="43">
        <f>IFERROR(SUM(Y259:Y262),"0")</f>
        <v>10.8</v>
      </c>
      <c r="Z264" s="42"/>
      <c r="AA264" s="67"/>
      <c r="AB264" s="67"/>
      <c r="AC264" s="67"/>
    </row>
    <row r="265" spans="1:68" ht="16.5" hidden="1" customHeight="1" x14ac:dyDescent="0.25">
      <c r="A265" s="572" t="s">
        <v>437</v>
      </c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72"/>
      <c r="P265" s="572"/>
      <c r="Q265" s="572"/>
      <c r="R265" s="572"/>
      <c r="S265" s="572"/>
      <c r="T265" s="572"/>
      <c r="U265" s="572"/>
      <c r="V265" s="572"/>
      <c r="W265" s="572"/>
      <c r="X265" s="572"/>
      <c r="Y265" s="572"/>
      <c r="Z265" s="572"/>
      <c r="AA265" s="65"/>
      <c r="AB265" s="65"/>
      <c r="AC265" s="79"/>
    </row>
    <row r="266" spans="1:68" ht="14.25" hidden="1" customHeight="1" x14ac:dyDescent="0.25">
      <c r="A266" s="556" t="s">
        <v>82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66"/>
      <c r="AB266" s="66"/>
      <c r="AC266" s="80"/>
    </row>
    <row r="267" spans="1:68" ht="27" hidden="1" customHeight="1" x14ac:dyDescent="0.25">
      <c r="A267" s="63" t="s">
        <v>438</v>
      </c>
      <c r="B267" s="63" t="s">
        <v>439</v>
      </c>
      <c r="C267" s="36">
        <v>4301051893</v>
      </c>
      <c r="D267" s="557">
        <v>4680115886186</v>
      </c>
      <c r="E267" s="557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88</v>
      </c>
      <c r="L267" s="37" t="s">
        <v>45</v>
      </c>
      <c r="M267" s="38" t="s">
        <v>92</v>
      </c>
      <c r="N267" s="38"/>
      <c r="O267" s="37">
        <v>45</v>
      </c>
      <c r="P267" s="67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9"/>
      <c r="R267" s="559"/>
      <c r="S267" s="559"/>
      <c r="T267" s="56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440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441</v>
      </c>
      <c r="B268" s="63" t="s">
        <v>442</v>
      </c>
      <c r="C268" s="36">
        <v>4301051795</v>
      </c>
      <c r="D268" s="557">
        <v>4680115881228</v>
      </c>
      <c r="E268" s="557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88</v>
      </c>
      <c r="L268" s="37" t="s">
        <v>45</v>
      </c>
      <c r="M268" s="38" t="s">
        <v>87</v>
      </c>
      <c r="N268" s="38"/>
      <c r="O268" s="37">
        <v>40</v>
      </c>
      <c r="P268" s="6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9"/>
      <c r="R268" s="559"/>
      <c r="S268" s="559"/>
      <c r="T268" s="560"/>
      <c r="U268" s="39" t="s">
        <v>45</v>
      </c>
      <c r="V268" s="39" t="s">
        <v>45</v>
      </c>
      <c r="W268" s="40" t="s">
        <v>0</v>
      </c>
      <c r="X268" s="58">
        <v>12</v>
      </c>
      <c r="Y268" s="55">
        <f>IFERROR(IF(X268="",0,CEILING((X268/$H268),1)*$H268),"")</f>
        <v>12</v>
      </c>
      <c r="Z268" s="41">
        <f>IFERROR(IF(Y268=0,"",ROUNDUP(Y268/H268,0)*0.00651),"")</f>
        <v>3.2550000000000003E-2</v>
      </c>
      <c r="AA268" s="68" t="s">
        <v>45</v>
      </c>
      <c r="AB268" s="69" t="s">
        <v>45</v>
      </c>
      <c r="AC268" s="334" t="s">
        <v>443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13.260000000000002</v>
      </c>
      <c r="BN268" s="78">
        <f>IFERROR(Y268*I268/H268,"0")</f>
        <v>13.260000000000002</v>
      </c>
      <c r="BO268" s="78">
        <f>IFERROR(1/J268*(X268/H268),"0")</f>
        <v>2.7472527472527476E-2</v>
      </c>
      <c r="BP268" s="78">
        <f>IFERROR(1/J268*(Y268/H268),"0")</f>
        <v>2.7472527472527476E-2</v>
      </c>
    </row>
    <row r="269" spans="1:68" ht="37.5" customHeight="1" x14ac:dyDescent="0.25">
      <c r="A269" s="63" t="s">
        <v>444</v>
      </c>
      <c r="B269" s="63" t="s">
        <v>445</v>
      </c>
      <c r="C269" s="36">
        <v>4301051388</v>
      </c>
      <c r="D269" s="557">
        <v>4680115881211</v>
      </c>
      <c r="E269" s="557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88</v>
      </c>
      <c r="L269" s="37" t="s">
        <v>45</v>
      </c>
      <c r="M269" s="38" t="s">
        <v>92</v>
      </c>
      <c r="N269" s="38"/>
      <c r="O269" s="37">
        <v>45</v>
      </c>
      <c r="P269" s="68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9"/>
      <c r="R269" s="559"/>
      <c r="S269" s="559"/>
      <c r="T269" s="560"/>
      <c r="U269" s="39" t="s">
        <v>45</v>
      </c>
      <c r="V269" s="39" t="s">
        <v>45</v>
      </c>
      <c r="W269" s="40" t="s">
        <v>0</v>
      </c>
      <c r="X269" s="58">
        <v>12</v>
      </c>
      <c r="Y269" s="55">
        <f>IFERROR(IF(X269="",0,CEILING((X269/$H269),1)*$H269),"")</f>
        <v>12</v>
      </c>
      <c r="Z269" s="41">
        <f>IFERROR(IF(Y269=0,"",ROUNDUP(Y269/H269,0)*0.00651),"")</f>
        <v>3.2550000000000003E-2</v>
      </c>
      <c r="AA269" s="68" t="s">
        <v>45</v>
      </c>
      <c r="AB269" s="69" t="s">
        <v>45</v>
      </c>
      <c r="AC269" s="336" t="s">
        <v>446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12.9</v>
      </c>
      <c r="BN269" s="78">
        <f>IFERROR(Y269*I269/H269,"0")</f>
        <v>12.9</v>
      </c>
      <c r="BO269" s="78">
        <f>IFERROR(1/J269*(X269/H269),"0")</f>
        <v>2.7472527472527476E-2</v>
      </c>
      <c r="BP269" s="78">
        <f>IFERROR(1/J269*(Y269/H269),"0")</f>
        <v>2.7472527472527476E-2</v>
      </c>
    </row>
    <row r="270" spans="1:68" x14ac:dyDescent="0.2">
      <c r="A270" s="564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65"/>
      <c r="P270" s="561" t="s">
        <v>40</v>
      </c>
      <c r="Q270" s="562"/>
      <c r="R270" s="562"/>
      <c r="S270" s="562"/>
      <c r="T270" s="562"/>
      <c r="U270" s="562"/>
      <c r="V270" s="563"/>
      <c r="W270" s="42" t="s">
        <v>39</v>
      </c>
      <c r="X270" s="43">
        <f>IFERROR(X267/H267,"0")+IFERROR(X268/H268,"0")+IFERROR(X269/H269,"0")</f>
        <v>10</v>
      </c>
      <c r="Y270" s="43">
        <f>IFERROR(Y267/H267,"0")+IFERROR(Y268/H268,"0")+IFERROR(Y269/H269,"0")</f>
        <v>10</v>
      </c>
      <c r="Z270" s="43">
        <f>IFERROR(IF(Z267="",0,Z267),"0")+IFERROR(IF(Z268="",0,Z268),"0")+IFERROR(IF(Z269="",0,Z269),"0")</f>
        <v>6.5100000000000005E-2</v>
      </c>
      <c r="AA270" s="67"/>
      <c r="AB270" s="67"/>
      <c r="AC270" s="67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65"/>
      <c r="P271" s="561" t="s">
        <v>40</v>
      </c>
      <c r="Q271" s="562"/>
      <c r="R271" s="562"/>
      <c r="S271" s="562"/>
      <c r="T271" s="562"/>
      <c r="U271" s="562"/>
      <c r="V271" s="563"/>
      <c r="W271" s="42" t="s">
        <v>0</v>
      </c>
      <c r="X271" s="43">
        <f>IFERROR(SUM(X267:X269),"0")</f>
        <v>24</v>
      </c>
      <c r="Y271" s="43">
        <f>IFERROR(SUM(Y267:Y269),"0")</f>
        <v>24</v>
      </c>
      <c r="Z271" s="42"/>
      <c r="AA271" s="67"/>
      <c r="AB271" s="67"/>
      <c r="AC271" s="67"/>
    </row>
    <row r="272" spans="1:68" ht="16.5" hidden="1" customHeight="1" x14ac:dyDescent="0.25">
      <c r="A272" s="572" t="s">
        <v>447</v>
      </c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72"/>
      <c r="P272" s="572"/>
      <c r="Q272" s="572"/>
      <c r="R272" s="572"/>
      <c r="S272" s="572"/>
      <c r="T272" s="572"/>
      <c r="U272" s="572"/>
      <c r="V272" s="572"/>
      <c r="W272" s="572"/>
      <c r="X272" s="572"/>
      <c r="Y272" s="572"/>
      <c r="Z272" s="572"/>
      <c r="AA272" s="65"/>
      <c r="AB272" s="65"/>
      <c r="AC272" s="79"/>
    </row>
    <row r="273" spans="1:68" ht="14.25" hidden="1" customHeight="1" x14ac:dyDescent="0.25">
      <c r="A273" s="556" t="s">
        <v>76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66"/>
      <c r="AB273" s="66"/>
      <c r="AC273" s="80"/>
    </row>
    <row r="274" spans="1:68" ht="27" customHeight="1" x14ac:dyDescent="0.25">
      <c r="A274" s="63" t="s">
        <v>448</v>
      </c>
      <c r="B274" s="63" t="s">
        <v>449</v>
      </c>
      <c r="C274" s="36">
        <v>4301031307</v>
      </c>
      <c r="D274" s="557">
        <v>4680115880344</v>
      </c>
      <c r="E274" s="557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81</v>
      </c>
      <c r="L274" s="37" t="s">
        <v>45</v>
      </c>
      <c r="M274" s="38" t="s">
        <v>80</v>
      </c>
      <c r="N274" s="38"/>
      <c r="O274" s="37">
        <v>40</v>
      </c>
      <c r="P274" s="6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9"/>
      <c r="R274" s="559"/>
      <c r="S274" s="559"/>
      <c r="T274" s="560"/>
      <c r="U274" s="39" t="s">
        <v>45</v>
      </c>
      <c r="V274" s="39" t="s">
        <v>45</v>
      </c>
      <c r="W274" s="40" t="s">
        <v>0</v>
      </c>
      <c r="X274" s="58">
        <v>8.4</v>
      </c>
      <c r="Y274" s="55">
        <f>IFERROR(IF(X274="",0,CEILING((X274/$H274),1)*$H274),"")</f>
        <v>8.4</v>
      </c>
      <c r="Z274" s="41">
        <f>IFERROR(IF(Y274=0,"",ROUNDUP(Y274/H274,0)*0.00502),"")</f>
        <v>2.5100000000000001E-2</v>
      </c>
      <c r="AA274" s="68" t="s">
        <v>45</v>
      </c>
      <c r="AB274" s="69" t="s">
        <v>45</v>
      </c>
      <c r="AC274" s="338" t="s">
        <v>450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8.9000000000000021</v>
      </c>
      <c r="BN274" s="78">
        <f>IFERROR(Y274*I274/H274,"0")</f>
        <v>8.9000000000000021</v>
      </c>
      <c r="BO274" s="78">
        <f>IFERROR(1/J274*(X274/H274),"0")</f>
        <v>2.1367521367521368E-2</v>
      </c>
      <c r="BP274" s="78">
        <f>IFERROR(1/J274*(Y274/H274),"0")</f>
        <v>2.1367521367521368E-2</v>
      </c>
    </row>
    <row r="275" spans="1:68" x14ac:dyDescent="0.2">
      <c r="A275" s="564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65"/>
      <c r="P275" s="561" t="s">
        <v>40</v>
      </c>
      <c r="Q275" s="562"/>
      <c r="R275" s="562"/>
      <c r="S275" s="562"/>
      <c r="T275" s="562"/>
      <c r="U275" s="562"/>
      <c r="V275" s="563"/>
      <c r="W275" s="42" t="s">
        <v>39</v>
      </c>
      <c r="X275" s="43">
        <f>IFERROR(X274/H274,"0")</f>
        <v>5</v>
      </c>
      <c r="Y275" s="43">
        <f>IFERROR(Y274/H274,"0")</f>
        <v>5</v>
      </c>
      <c r="Z275" s="43">
        <f>IFERROR(IF(Z274="",0,Z274),"0")</f>
        <v>2.5100000000000001E-2</v>
      </c>
      <c r="AA275" s="67"/>
      <c r="AB275" s="67"/>
      <c r="AC275" s="67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65"/>
      <c r="P276" s="561" t="s">
        <v>40</v>
      </c>
      <c r="Q276" s="562"/>
      <c r="R276" s="562"/>
      <c r="S276" s="562"/>
      <c r="T276" s="562"/>
      <c r="U276" s="562"/>
      <c r="V276" s="563"/>
      <c r="W276" s="42" t="s">
        <v>0</v>
      </c>
      <c r="X276" s="43">
        <f>IFERROR(SUM(X274:X274),"0")</f>
        <v>8.4</v>
      </c>
      <c r="Y276" s="43">
        <f>IFERROR(SUM(Y274:Y274),"0")</f>
        <v>8.4</v>
      </c>
      <c r="Z276" s="42"/>
      <c r="AA276" s="67"/>
      <c r="AB276" s="67"/>
      <c r="AC276" s="67"/>
    </row>
    <row r="277" spans="1:68" ht="14.25" hidden="1" customHeight="1" x14ac:dyDescent="0.25">
      <c r="A277" s="556" t="s">
        <v>82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66"/>
      <c r="AB277" s="66"/>
      <c r="AC277" s="80"/>
    </row>
    <row r="278" spans="1:68" ht="27" hidden="1" customHeight="1" x14ac:dyDescent="0.25">
      <c r="A278" s="63" t="s">
        <v>451</v>
      </c>
      <c r="B278" s="63" t="s">
        <v>452</v>
      </c>
      <c r="C278" s="36">
        <v>4301051782</v>
      </c>
      <c r="D278" s="557">
        <v>4680115884618</v>
      </c>
      <c r="E278" s="557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121</v>
      </c>
      <c r="L278" s="37" t="s">
        <v>45</v>
      </c>
      <c r="M278" s="38" t="s">
        <v>92</v>
      </c>
      <c r="N278" s="38"/>
      <c r="O278" s="37">
        <v>45</v>
      </c>
      <c r="P278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9"/>
      <c r="R278" s="559"/>
      <c r="S278" s="559"/>
      <c r="T278" s="560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453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idden="1" x14ac:dyDescent="0.2">
      <c r="A279" s="564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65"/>
      <c r="P279" s="561" t="s">
        <v>40</v>
      </c>
      <c r="Q279" s="562"/>
      <c r="R279" s="562"/>
      <c r="S279" s="562"/>
      <c r="T279" s="562"/>
      <c r="U279" s="562"/>
      <c r="V279" s="563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hidden="1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65"/>
      <c r="P280" s="561" t="s">
        <v>40</v>
      </c>
      <c r="Q280" s="562"/>
      <c r="R280" s="562"/>
      <c r="S280" s="562"/>
      <c r="T280" s="562"/>
      <c r="U280" s="562"/>
      <c r="V280" s="563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hidden="1" customHeight="1" x14ac:dyDescent="0.25">
      <c r="A281" s="572" t="s">
        <v>454</v>
      </c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72"/>
      <c r="P281" s="572"/>
      <c r="Q281" s="572"/>
      <c r="R281" s="572"/>
      <c r="S281" s="572"/>
      <c r="T281" s="572"/>
      <c r="U281" s="572"/>
      <c r="V281" s="572"/>
      <c r="W281" s="572"/>
      <c r="X281" s="572"/>
      <c r="Y281" s="572"/>
      <c r="Z281" s="572"/>
      <c r="AA281" s="65"/>
      <c r="AB281" s="65"/>
      <c r="AC281" s="79"/>
    </row>
    <row r="282" spans="1:68" ht="14.25" hidden="1" customHeight="1" x14ac:dyDescent="0.25">
      <c r="A282" s="556" t="s">
        <v>113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66"/>
      <c r="AB282" s="66"/>
      <c r="AC282" s="80"/>
    </row>
    <row r="283" spans="1:68" ht="27" hidden="1" customHeight="1" x14ac:dyDescent="0.25">
      <c r="A283" s="63" t="s">
        <v>455</v>
      </c>
      <c r="B283" s="63" t="s">
        <v>456</v>
      </c>
      <c r="C283" s="36">
        <v>4301011662</v>
      </c>
      <c r="D283" s="557">
        <v>4680115883703</v>
      </c>
      <c r="E283" s="557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118</v>
      </c>
      <c r="L283" s="37" t="s">
        <v>45</v>
      </c>
      <c r="M283" s="38" t="s">
        <v>117</v>
      </c>
      <c r="N283" s="38"/>
      <c r="O283" s="37">
        <v>55</v>
      </c>
      <c r="P283" s="67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9"/>
      <c r="R283" s="559"/>
      <c r="S283" s="559"/>
      <c r="T283" s="560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458</v>
      </c>
      <c r="AB283" s="69" t="s">
        <v>45</v>
      </c>
      <c r="AC283" s="342" t="s">
        <v>457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idden="1" x14ac:dyDescent="0.2">
      <c r="A284" s="564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65"/>
      <c r="P284" s="561" t="s">
        <v>40</v>
      </c>
      <c r="Q284" s="562"/>
      <c r="R284" s="562"/>
      <c r="S284" s="562"/>
      <c r="T284" s="562"/>
      <c r="U284" s="562"/>
      <c r="V284" s="563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hidden="1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65"/>
      <c r="P285" s="561" t="s">
        <v>40</v>
      </c>
      <c r="Q285" s="562"/>
      <c r="R285" s="562"/>
      <c r="S285" s="562"/>
      <c r="T285" s="562"/>
      <c r="U285" s="562"/>
      <c r="V285" s="563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hidden="1" customHeight="1" x14ac:dyDescent="0.25">
      <c r="A286" s="572" t="s">
        <v>459</v>
      </c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72"/>
      <c r="P286" s="572"/>
      <c r="Q286" s="572"/>
      <c r="R286" s="572"/>
      <c r="S286" s="572"/>
      <c r="T286" s="572"/>
      <c r="U286" s="572"/>
      <c r="V286" s="572"/>
      <c r="W286" s="572"/>
      <c r="X286" s="572"/>
      <c r="Y286" s="572"/>
      <c r="Z286" s="572"/>
      <c r="AA286" s="65"/>
      <c r="AB286" s="65"/>
      <c r="AC286" s="79"/>
    </row>
    <row r="287" spans="1:68" ht="14.25" hidden="1" customHeight="1" x14ac:dyDescent="0.25">
      <c r="A287" s="556" t="s">
        <v>113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66"/>
      <c r="AB287" s="66"/>
      <c r="AC287" s="80"/>
    </row>
    <row r="288" spans="1:68" ht="27" customHeight="1" x14ac:dyDescent="0.25">
      <c r="A288" s="63" t="s">
        <v>460</v>
      </c>
      <c r="B288" s="63" t="s">
        <v>461</v>
      </c>
      <c r="C288" s="36">
        <v>4301012126</v>
      </c>
      <c r="D288" s="557">
        <v>4607091386004</v>
      </c>
      <c r="E288" s="557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118</v>
      </c>
      <c r="L288" s="37" t="s">
        <v>45</v>
      </c>
      <c r="M288" s="38" t="s">
        <v>117</v>
      </c>
      <c r="N288" s="38"/>
      <c r="O288" s="37">
        <v>55</v>
      </c>
      <c r="P288" s="67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9"/>
      <c r="R288" s="559"/>
      <c r="S288" s="559"/>
      <c r="T288" s="560"/>
      <c r="U288" s="39" t="s">
        <v>45</v>
      </c>
      <c r="V288" s="39" t="s">
        <v>45</v>
      </c>
      <c r="W288" s="40" t="s">
        <v>0</v>
      </c>
      <c r="X288" s="58">
        <v>324</v>
      </c>
      <c r="Y288" s="55">
        <f t="shared" ref="Y288:Y293" si="33">IFERROR(IF(X288="",0,CEILING((X288/$H288),1)*$H288),"")</f>
        <v>324</v>
      </c>
      <c r="Z288" s="41">
        <f>IFERROR(IF(Y288=0,"",ROUNDUP(Y288/H288,0)*0.01898),"")</f>
        <v>0.56940000000000002</v>
      </c>
      <c r="AA288" s="68" t="s">
        <v>45</v>
      </c>
      <c r="AB288" s="69" t="s">
        <v>45</v>
      </c>
      <c r="AC288" s="344" t="s">
        <v>462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337.04999999999995</v>
      </c>
      <c r="BN288" s="78">
        <f t="shared" ref="BN288:BN293" si="35">IFERROR(Y288*I288/H288,"0")</f>
        <v>337.04999999999995</v>
      </c>
      <c r="BO288" s="78">
        <f t="shared" ref="BO288:BO293" si="36">IFERROR(1/J288*(X288/H288),"0")</f>
        <v>0.46874999999999994</v>
      </c>
      <c r="BP288" s="78">
        <f t="shared" ref="BP288:BP293" si="37">IFERROR(1/J288*(Y288/H288),"0")</f>
        <v>0.46874999999999994</v>
      </c>
    </row>
    <row r="289" spans="1:68" ht="27" customHeight="1" x14ac:dyDescent="0.25">
      <c r="A289" s="63" t="s">
        <v>463</v>
      </c>
      <c r="B289" s="63" t="s">
        <v>464</v>
      </c>
      <c r="C289" s="36">
        <v>4301012024</v>
      </c>
      <c r="D289" s="557">
        <v>4680115885615</v>
      </c>
      <c r="E289" s="55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92</v>
      </c>
      <c r="N289" s="38"/>
      <c r="O289" s="37">
        <v>55</v>
      </c>
      <c r="P289" s="67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9"/>
      <c r="R289" s="559"/>
      <c r="S289" s="559"/>
      <c r="T289" s="560"/>
      <c r="U289" s="39" t="s">
        <v>45</v>
      </c>
      <c r="V289" s="39" t="s">
        <v>45</v>
      </c>
      <c r="W289" s="40" t="s">
        <v>0</v>
      </c>
      <c r="X289" s="58">
        <v>129.6</v>
      </c>
      <c r="Y289" s="55">
        <f t="shared" si="33"/>
        <v>129.60000000000002</v>
      </c>
      <c r="Z289" s="41">
        <f>IFERROR(IF(Y289=0,"",ROUNDUP(Y289/H289,0)*0.01898),"")</f>
        <v>0.22776000000000002</v>
      </c>
      <c r="AA289" s="68" t="s">
        <v>45</v>
      </c>
      <c r="AB289" s="69" t="s">
        <v>45</v>
      </c>
      <c r="AC289" s="346" t="s">
        <v>465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134.81999999999996</v>
      </c>
      <c r="BN289" s="78">
        <f t="shared" si="35"/>
        <v>134.82000000000002</v>
      </c>
      <c r="BO289" s="78">
        <f t="shared" si="36"/>
        <v>0.18749999999999997</v>
      </c>
      <c r="BP289" s="78">
        <f t="shared" si="37"/>
        <v>0.18750000000000003</v>
      </c>
    </row>
    <row r="290" spans="1:68" ht="37.5" customHeight="1" x14ac:dyDescent="0.25">
      <c r="A290" s="63" t="s">
        <v>466</v>
      </c>
      <c r="B290" s="63" t="s">
        <v>467</v>
      </c>
      <c r="C290" s="36">
        <v>4301011858</v>
      </c>
      <c r="D290" s="557">
        <v>4680115885646</v>
      </c>
      <c r="E290" s="557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118</v>
      </c>
      <c r="L290" s="37" t="s">
        <v>45</v>
      </c>
      <c r="M290" s="38" t="s">
        <v>117</v>
      </c>
      <c r="N290" s="38"/>
      <c r="O290" s="37">
        <v>55</v>
      </c>
      <c r="P290" s="6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9"/>
      <c r="R290" s="559"/>
      <c r="S290" s="559"/>
      <c r="T290" s="560"/>
      <c r="U290" s="39" t="s">
        <v>45</v>
      </c>
      <c r="V290" s="39" t="s">
        <v>45</v>
      </c>
      <c r="W290" s="40" t="s">
        <v>0</v>
      </c>
      <c r="X290" s="58">
        <v>43.2</v>
      </c>
      <c r="Y290" s="55">
        <f t="shared" si="33"/>
        <v>43.2</v>
      </c>
      <c r="Z290" s="41">
        <f>IFERROR(IF(Y290=0,"",ROUNDUP(Y290/H290,0)*0.01898),"")</f>
        <v>7.5920000000000001E-2</v>
      </c>
      <c r="AA290" s="68" t="s">
        <v>45</v>
      </c>
      <c r="AB290" s="69" t="s">
        <v>45</v>
      </c>
      <c r="AC290" s="348" t="s">
        <v>468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44.94</v>
      </c>
      <c r="BN290" s="78">
        <f t="shared" si="35"/>
        <v>44.94</v>
      </c>
      <c r="BO290" s="78">
        <f t="shared" si="36"/>
        <v>6.25E-2</v>
      </c>
      <c r="BP290" s="78">
        <f t="shared" si="37"/>
        <v>6.25E-2</v>
      </c>
    </row>
    <row r="291" spans="1:68" ht="27" hidden="1" customHeight="1" x14ac:dyDescent="0.25">
      <c r="A291" s="63" t="s">
        <v>469</v>
      </c>
      <c r="B291" s="63" t="s">
        <v>470</v>
      </c>
      <c r="C291" s="36">
        <v>4301012016</v>
      </c>
      <c r="D291" s="557">
        <v>4680115885554</v>
      </c>
      <c r="E291" s="557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118</v>
      </c>
      <c r="L291" s="37" t="s">
        <v>45</v>
      </c>
      <c r="M291" s="38" t="s">
        <v>92</v>
      </c>
      <c r="N291" s="38"/>
      <c r="O291" s="37">
        <v>55</v>
      </c>
      <c r="P291" s="6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9"/>
      <c r="R291" s="559"/>
      <c r="S291" s="559"/>
      <c r="T291" s="56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471</v>
      </c>
      <c r="AG291" s="78"/>
      <c r="AJ291" s="84" t="s">
        <v>45</v>
      </c>
      <c r="AK291" s="84">
        <v>0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 x14ac:dyDescent="0.25">
      <c r="A292" s="63" t="s">
        <v>472</v>
      </c>
      <c r="B292" s="63" t="s">
        <v>473</v>
      </c>
      <c r="C292" s="36">
        <v>4301011857</v>
      </c>
      <c r="D292" s="557">
        <v>4680115885622</v>
      </c>
      <c r="E292" s="557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121</v>
      </c>
      <c r="L292" s="37" t="s">
        <v>45</v>
      </c>
      <c r="M292" s="38" t="s">
        <v>117</v>
      </c>
      <c r="N292" s="38"/>
      <c r="O292" s="37">
        <v>55</v>
      </c>
      <c r="P292" s="6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9"/>
      <c r="R292" s="559"/>
      <c r="S292" s="559"/>
      <c r="T292" s="560"/>
      <c r="U292" s="39" t="s">
        <v>45</v>
      </c>
      <c r="V292" s="39" t="s">
        <v>45</v>
      </c>
      <c r="W292" s="40" t="s">
        <v>0</v>
      </c>
      <c r="X292" s="58">
        <v>16</v>
      </c>
      <c r="Y292" s="55">
        <f t="shared" si="33"/>
        <v>16</v>
      </c>
      <c r="Z292" s="41">
        <f>IFERROR(IF(Y292=0,"",ROUNDUP(Y292/H292,0)*0.00902),"")</f>
        <v>3.6080000000000001E-2</v>
      </c>
      <c r="AA292" s="68" t="s">
        <v>45</v>
      </c>
      <c r="AB292" s="69" t="s">
        <v>45</v>
      </c>
      <c r="AC292" s="352" t="s">
        <v>465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16.84</v>
      </c>
      <c r="BN292" s="78">
        <f t="shared" si="35"/>
        <v>16.84</v>
      </c>
      <c r="BO292" s="78">
        <f t="shared" si="36"/>
        <v>3.0303030303030304E-2</v>
      </c>
      <c r="BP292" s="78">
        <f t="shared" si="37"/>
        <v>3.0303030303030304E-2</v>
      </c>
    </row>
    <row r="293" spans="1:68" ht="27" hidden="1" customHeight="1" x14ac:dyDescent="0.25">
      <c r="A293" s="63" t="s">
        <v>474</v>
      </c>
      <c r="B293" s="63" t="s">
        <v>475</v>
      </c>
      <c r="C293" s="36">
        <v>4301011859</v>
      </c>
      <c r="D293" s="557">
        <v>4680115885608</v>
      </c>
      <c r="E293" s="557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121</v>
      </c>
      <c r="L293" s="37" t="s">
        <v>45</v>
      </c>
      <c r="M293" s="38" t="s">
        <v>117</v>
      </c>
      <c r="N293" s="38"/>
      <c r="O293" s="37">
        <v>55</v>
      </c>
      <c r="P293" s="6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9"/>
      <c r="R293" s="559"/>
      <c r="S293" s="559"/>
      <c r="T293" s="560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476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65"/>
      <c r="P294" s="561" t="s">
        <v>40</v>
      </c>
      <c r="Q294" s="562"/>
      <c r="R294" s="562"/>
      <c r="S294" s="562"/>
      <c r="T294" s="562"/>
      <c r="U294" s="562"/>
      <c r="V294" s="563"/>
      <c r="W294" s="42" t="s">
        <v>39</v>
      </c>
      <c r="X294" s="43">
        <f>IFERROR(X288/H288,"0")+IFERROR(X289/H289,"0")+IFERROR(X290/H290,"0")+IFERROR(X291/H291,"0")+IFERROR(X292/H292,"0")+IFERROR(X293/H293,"0")</f>
        <v>49.999999999999993</v>
      </c>
      <c r="Y294" s="43">
        <f>IFERROR(Y288/H288,"0")+IFERROR(Y289/H289,"0")+IFERROR(Y290/H290,"0")+IFERROR(Y291/H291,"0")+IFERROR(Y292/H292,"0")+IFERROR(Y293/H293,"0")</f>
        <v>50</v>
      </c>
      <c r="Z294" s="43">
        <f>IFERROR(IF(Z288="",0,Z288),"0")+IFERROR(IF(Z289="",0,Z289),"0")+IFERROR(IF(Z290="",0,Z290),"0")+IFERROR(IF(Z291="",0,Z291),"0")+IFERROR(IF(Z292="",0,Z292),"0")+IFERROR(IF(Z293="",0,Z293),"0")</f>
        <v>0.90916000000000008</v>
      </c>
      <c r="AA294" s="67"/>
      <c r="AB294" s="67"/>
      <c r="AC294" s="67"/>
    </row>
    <row r="295" spans="1:68" x14ac:dyDescent="0.2">
      <c r="A295" s="564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5"/>
      <c r="P295" s="561" t="s">
        <v>40</v>
      </c>
      <c r="Q295" s="562"/>
      <c r="R295" s="562"/>
      <c r="S295" s="562"/>
      <c r="T295" s="562"/>
      <c r="U295" s="562"/>
      <c r="V295" s="563"/>
      <c r="W295" s="42" t="s">
        <v>0</v>
      </c>
      <c r="X295" s="43">
        <f>IFERROR(SUM(X288:X293),"0")</f>
        <v>512.79999999999995</v>
      </c>
      <c r="Y295" s="43">
        <f>IFERROR(SUM(Y288:Y293),"0")</f>
        <v>512.79999999999995</v>
      </c>
      <c r="Z295" s="42"/>
      <c r="AA295" s="67"/>
      <c r="AB295" s="67"/>
      <c r="AC295" s="67"/>
    </row>
    <row r="296" spans="1:68" ht="14.25" hidden="1" customHeight="1" x14ac:dyDescent="0.25">
      <c r="A296" s="556" t="s">
        <v>76</v>
      </c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  <c r="U296" s="556"/>
      <c r="V296" s="556"/>
      <c r="W296" s="556"/>
      <c r="X296" s="556"/>
      <c r="Y296" s="556"/>
      <c r="Z296" s="556"/>
      <c r="AA296" s="66"/>
      <c r="AB296" s="66"/>
      <c r="AC296" s="80"/>
    </row>
    <row r="297" spans="1:68" ht="27" customHeight="1" x14ac:dyDescent="0.25">
      <c r="A297" s="63" t="s">
        <v>477</v>
      </c>
      <c r="B297" s="63" t="s">
        <v>478</v>
      </c>
      <c r="C297" s="36">
        <v>4301030878</v>
      </c>
      <c r="D297" s="557">
        <v>4607091387193</v>
      </c>
      <c r="E297" s="557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121</v>
      </c>
      <c r="L297" s="37" t="s">
        <v>45</v>
      </c>
      <c r="M297" s="38" t="s">
        <v>80</v>
      </c>
      <c r="N297" s="38"/>
      <c r="O297" s="37">
        <v>35</v>
      </c>
      <c r="P297" s="67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9"/>
      <c r="R297" s="559"/>
      <c r="S297" s="559"/>
      <c r="T297" s="560"/>
      <c r="U297" s="39" t="s">
        <v>45</v>
      </c>
      <c r="V297" s="39" t="s">
        <v>45</v>
      </c>
      <c r="W297" s="40" t="s">
        <v>0</v>
      </c>
      <c r="X297" s="58">
        <v>84</v>
      </c>
      <c r="Y297" s="55">
        <f t="shared" ref="Y297:Y303" si="38">IFERROR(IF(X297="",0,CEILING((X297/$H297),1)*$H297),"")</f>
        <v>84</v>
      </c>
      <c r="Z297" s="41">
        <f>IFERROR(IF(Y297=0,"",ROUNDUP(Y297/H297,0)*0.00902),"")</f>
        <v>0.1804</v>
      </c>
      <c r="AA297" s="68" t="s">
        <v>45</v>
      </c>
      <c r="AB297" s="69" t="s">
        <v>45</v>
      </c>
      <c r="AC297" s="356" t="s">
        <v>479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89.399999999999991</v>
      </c>
      <c r="BN297" s="78">
        <f t="shared" ref="BN297:BN303" si="40">IFERROR(Y297*I297/H297,"0")</f>
        <v>89.399999999999991</v>
      </c>
      <c r="BO297" s="78">
        <f t="shared" ref="BO297:BO303" si="41">IFERROR(1/J297*(X297/H297),"0")</f>
        <v>0.15151515151515152</v>
      </c>
      <c r="BP297" s="78">
        <f t="shared" ref="BP297:BP303" si="42">IFERROR(1/J297*(Y297/H297),"0")</f>
        <v>0.15151515151515152</v>
      </c>
    </row>
    <row r="298" spans="1:68" ht="27" customHeight="1" x14ac:dyDescent="0.25">
      <c r="A298" s="63" t="s">
        <v>480</v>
      </c>
      <c r="B298" s="63" t="s">
        <v>481</v>
      </c>
      <c r="C298" s="36">
        <v>4301031153</v>
      </c>
      <c r="D298" s="557">
        <v>4607091387230</v>
      </c>
      <c r="E298" s="557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121</v>
      </c>
      <c r="L298" s="37" t="s">
        <v>45</v>
      </c>
      <c r="M298" s="38" t="s">
        <v>80</v>
      </c>
      <c r="N298" s="38"/>
      <c r="O298" s="37">
        <v>40</v>
      </c>
      <c r="P298" s="6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9"/>
      <c r="R298" s="559"/>
      <c r="S298" s="559"/>
      <c r="T298" s="560"/>
      <c r="U298" s="39" t="s">
        <v>45</v>
      </c>
      <c r="V298" s="39" t="s">
        <v>45</v>
      </c>
      <c r="W298" s="40" t="s">
        <v>0</v>
      </c>
      <c r="X298" s="58">
        <v>84</v>
      </c>
      <c r="Y298" s="55">
        <f t="shared" si="38"/>
        <v>84</v>
      </c>
      <c r="Z298" s="41">
        <f>IFERROR(IF(Y298=0,"",ROUNDUP(Y298/H298,0)*0.00902),"")</f>
        <v>0.1804</v>
      </c>
      <c r="AA298" s="68" t="s">
        <v>45</v>
      </c>
      <c r="AB298" s="69" t="s">
        <v>45</v>
      </c>
      <c r="AC298" s="358" t="s">
        <v>482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89.399999999999991</v>
      </c>
      <c r="BN298" s="78">
        <f t="shared" si="40"/>
        <v>89.399999999999991</v>
      </c>
      <c r="BO298" s="78">
        <f t="shared" si="41"/>
        <v>0.15151515151515152</v>
      </c>
      <c r="BP298" s="78">
        <f t="shared" si="42"/>
        <v>0.15151515151515152</v>
      </c>
    </row>
    <row r="299" spans="1:68" ht="27" customHeight="1" x14ac:dyDescent="0.25">
      <c r="A299" s="63" t="s">
        <v>483</v>
      </c>
      <c r="B299" s="63" t="s">
        <v>484</v>
      </c>
      <c r="C299" s="36">
        <v>4301031154</v>
      </c>
      <c r="D299" s="557">
        <v>4607091387292</v>
      </c>
      <c r="E299" s="557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121</v>
      </c>
      <c r="L299" s="37" t="s">
        <v>45</v>
      </c>
      <c r="M299" s="38" t="s">
        <v>80</v>
      </c>
      <c r="N299" s="38"/>
      <c r="O299" s="37">
        <v>45</v>
      </c>
      <c r="P299" s="66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9"/>
      <c r="R299" s="559"/>
      <c r="S299" s="559"/>
      <c r="T299" s="560"/>
      <c r="U299" s="39" t="s">
        <v>45</v>
      </c>
      <c r="V299" s="39" t="s">
        <v>45</v>
      </c>
      <c r="W299" s="40" t="s">
        <v>0</v>
      </c>
      <c r="X299" s="58">
        <v>21.9</v>
      </c>
      <c r="Y299" s="55">
        <f t="shared" si="38"/>
        <v>21.9</v>
      </c>
      <c r="Z299" s="41">
        <f>IFERROR(IF(Y299=0,"",ROUNDUP(Y299/H299,0)*0.00902),"")</f>
        <v>4.5100000000000001E-2</v>
      </c>
      <c r="AA299" s="68" t="s">
        <v>45</v>
      </c>
      <c r="AB299" s="69" t="s">
        <v>45</v>
      </c>
      <c r="AC299" s="360" t="s">
        <v>485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23.250000000000004</v>
      </c>
      <c r="BN299" s="78">
        <f t="shared" si="40"/>
        <v>23.250000000000004</v>
      </c>
      <c r="BO299" s="78">
        <f t="shared" si="41"/>
        <v>3.787878787878788E-2</v>
      </c>
      <c r="BP299" s="78">
        <f t="shared" si="42"/>
        <v>3.787878787878788E-2</v>
      </c>
    </row>
    <row r="300" spans="1:68" ht="27" customHeight="1" x14ac:dyDescent="0.25">
      <c r="A300" s="63" t="s">
        <v>486</v>
      </c>
      <c r="B300" s="63" t="s">
        <v>487</v>
      </c>
      <c r="C300" s="36">
        <v>4301031152</v>
      </c>
      <c r="D300" s="557">
        <v>4607091387285</v>
      </c>
      <c r="E300" s="557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6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9"/>
      <c r="R300" s="559"/>
      <c r="S300" s="559"/>
      <c r="T300" s="560"/>
      <c r="U300" s="39" t="s">
        <v>45</v>
      </c>
      <c r="V300" s="39" t="s">
        <v>45</v>
      </c>
      <c r="W300" s="40" t="s">
        <v>0</v>
      </c>
      <c r="X300" s="58">
        <v>10.5</v>
      </c>
      <c r="Y300" s="55">
        <f t="shared" si="38"/>
        <v>10.5</v>
      </c>
      <c r="Z300" s="41">
        <f>IFERROR(IF(Y300=0,"",ROUNDUP(Y300/H300,0)*0.00502),"")</f>
        <v>2.5100000000000001E-2</v>
      </c>
      <c r="AA300" s="68" t="s">
        <v>45</v>
      </c>
      <c r="AB300" s="69" t="s">
        <v>45</v>
      </c>
      <c r="AC300" s="362" t="s">
        <v>482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11.149999999999999</v>
      </c>
      <c r="BN300" s="78">
        <f t="shared" si="40"/>
        <v>11.149999999999999</v>
      </c>
      <c r="BO300" s="78">
        <f t="shared" si="41"/>
        <v>2.1367521367521368E-2</v>
      </c>
      <c r="BP300" s="78">
        <f t="shared" si="42"/>
        <v>2.1367521367521368E-2</v>
      </c>
    </row>
    <row r="301" spans="1:68" ht="27" customHeight="1" x14ac:dyDescent="0.25">
      <c r="A301" s="63" t="s">
        <v>488</v>
      </c>
      <c r="B301" s="63" t="s">
        <v>489</v>
      </c>
      <c r="C301" s="36">
        <v>4301031305</v>
      </c>
      <c r="D301" s="557">
        <v>4607091389845</v>
      </c>
      <c r="E301" s="557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66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9"/>
      <c r="R301" s="559"/>
      <c r="S301" s="559"/>
      <c r="T301" s="560"/>
      <c r="U301" s="39" t="s">
        <v>45</v>
      </c>
      <c r="V301" s="39" t="s">
        <v>45</v>
      </c>
      <c r="W301" s="40" t="s">
        <v>0</v>
      </c>
      <c r="X301" s="58">
        <v>10.5</v>
      </c>
      <c r="Y301" s="55">
        <f t="shared" si="38"/>
        <v>10.5</v>
      </c>
      <c r="Z301" s="41">
        <f>IFERROR(IF(Y301=0,"",ROUNDUP(Y301/H301,0)*0.00502),"")</f>
        <v>2.5100000000000001E-2</v>
      </c>
      <c r="AA301" s="68" t="s">
        <v>45</v>
      </c>
      <c r="AB301" s="69" t="s">
        <v>45</v>
      </c>
      <c r="AC301" s="364" t="s">
        <v>490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11</v>
      </c>
      <c r="BN301" s="78">
        <f t="shared" si="40"/>
        <v>11</v>
      </c>
      <c r="BO301" s="78">
        <f t="shared" si="41"/>
        <v>2.1367521367521368E-2</v>
      </c>
      <c r="BP301" s="78">
        <f t="shared" si="42"/>
        <v>2.1367521367521368E-2</v>
      </c>
    </row>
    <row r="302" spans="1:68" ht="27" hidden="1" customHeight="1" x14ac:dyDescent="0.25">
      <c r="A302" s="63" t="s">
        <v>491</v>
      </c>
      <c r="B302" s="63" t="s">
        <v>492</v>
      </c>
      <c r="C302" s="36">
        <v>4301031306</v>
      </c>
      <c r="D302" s="557">
        <v>4680115882881</v>
      </c>
      <c r="E302" s="557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66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9"/>
      <c r="R302" s="559"/>
      <c r="S302" s="559"/>
      <c r="T302" s="56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hidden="1" customHeight="1" x14ac:dyDescent="0.25">
      <c r="A303" s="63" t="s">
        <v>493</v>
      </c>
      <c r="B303" s="63" t="s">
        <v>494</v>
      </c>
      <c r="C303" s="36">
        <v>4301031066</v>
      </c>
      <c r="D303" s="557">
        <v>4607091383836</v>
      </c>
      <c r="E303" s="557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88</v>
      </c>
      <c r="L303" s="37" t="s">
        <v>45</v>
      </c>
      <c r="M303" s="38" t="s">
        <v>80</v>
      </c>
      <c r="N303" s="38"/>
      <c r="O303" s="37">
        <v>40</v>
      </c>
      <c r="P303" s="66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9"/>
      <c r="R303" s="559"/>
      <c r="S303" s="559"/>
      <c r="T303" s="56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495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65"/>
      <c r="P304" s="561" t="s">
        <v>40</v>
      </c>
      <c r="Q304" s="562"/>
      <c r="R304" s="562"/>
      <c r="S304" s="562"/>
      <c r="T304" s="562"/>
      <c r="U304" s="562"/>
      <c r="V304" s="563"/>
      <c r="W304" s="42" t="s">
        <v>39</v>
      </c>
      <c r="X304" s="43">
        <f>IFERROR(X297/H297,"0")+IFERROR(X298/H298,"0")+IFERROR(X299/H299,"0")+IFERROR(X300/H300,"0")+IFERROR(X301/H301,"0")+IFERROR(X302/H302,"0")+IFERROR(X303/H303,"0")</f>
        <v>55</v>
      </c>
      <c r="Y304" s="43">
        <f>IFERROR(Y297/H297,"0")+IFERROR(Y298/H298,"0")+IFERROR(Y299/H299,"0")+IFERROR(Y300/H300,"0")+IFERROR(Y301/H301,"0")+IFERROR(Y302/H302,"0")+IFERROR(Y303/H303,"0")</f>
        <v>55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0.45610000000000006</v>
      </c>
      <c r="AA304" s="67"/>
      <c r="AB304" s="67"/>
      <c r="AC304" s="67"/>
    </row>
    <row r="305" spans="1:68" x14ac:dyDescent="0.2">
      <c r="A305" s="564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5"/>
      <c r="P305" s="561" t="s">
        <v>40</v>
      </c>
      <c r="Q305" s="562"/>
      <c r="R305" s="562"/>
      <c r="S305" s="562"/>
      <c r="T305" s="562"/>
      <c r="U305" s="562"/>
      <c r="V305" s="563"/>
      <c r="W305" s="42" t="s">
        <v>0</v>
      </c>
      <c r="X305" s="43">
        <f>IFERROR(SUM(X297:X303),"0")</f>
        <v>210.9</v>
      </c>
      <c r="Y305" s="43">
        <f>IFERROR(SUM(Y297:Y303),"0")</f>
        <v>210.9</v>
      </c>
      <c r="Z305" s="42"/>
      <c r="AA305" s="67"/>
      <c r="AB305" s="67"/>
      <c r="AC305" s="67"/>
    </row>
    <row r="306" spans="1:68" ht="14.25" hidden="1" customHeight="1" x14ac:dyDescent="0.25">
      <c r="A306" s="556" t="s">
        <v>82</v>
      </c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6"/>
      <c r="P306" s="556"/>
      <c r="Q306" s="556"/>
      <c r="R306" s="556"/>
      <c r="S306" s="556"/>
      <c r="T306" s="556"/>
      <c r="U306" s="556"/>
      <c r="V306" s="556"/>
      <c r="W306" s="556"/>
      <c r="X306" s="556"/>
      <c r="Y306" s="556"/>
      <c r="Z306" s="556"/>
      <c r="AA306" s="66"/>
      <c r="AB306" s="66"/>
      <c r="AC306" s="80"/>
    </row>
    <row r="307" spans="1:68" ht="27" customHeight="1" x14ac:dyDescent="0.25">
      <c r="A307" s="63" t="s">
        <v>496</v>
      </c>
      <c r="B307" s="63" t="s">
        <v>497</v>
      </c>
      <c r="C307" s="36">
        <v>4301051100</v>
      </c>
      <c r="D307" s="557">
        <v>4607091387766</v>
      </c>
      <c r="E307" s="557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118</v>
      </c>
      <c r="L307" s="37" t="s">
        <v>45</v>
      </c>
      <c r="M307" s="38" t="s">
        <v>92</v>
      </c>
      <c r="N307" s="38"/>
      <c r="O307" s="37">
        <v>40</v>
      </c>
      <c r="P307" s="6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9"/>
      <c r="R307" s="559"/>
      <c r="S307" s="559"/>
      <c r="T307" s="560"/>
      <c r="U307" s="39" t="s">
        <v>45</v>
      </c>
      <c r="V307" s="39" t="s">
        <v>45</v>
      </c>
      <c r="W307" s="40" t="s">
        <v>0</v>
      </c>
      <c r="X307" s="58">
        <v>1497.6</v>
      </c>
      <c r="Y307" s="55">
        <f>IFERROR(IF(X307="",0,CEILING((X307/$H307),1)*$H307),"")</f>
        <v>1497.6</v>
      </c>
      <c r="Z307" s="41">
        <f>IFERROR(IF(Y307=0,"",ROUNDUP(Y307/H307,0)*0.01898),"")</f>
        <v>3.6441600000000003</v>
      </c>
      <c r="AA307" s="68" t="s">
        <v>45</v>
      </c>
      <c r="AB307" s="69" t="s">
        <v>45</v>
      </c>
      <c r="AC307" s="370" t="s">
        <v>498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1596.096</v>
      </c>
      <c r="BN307" s="78">
        <f>IFERROR(Y307*I307/H307,"0")</f>
        <v>1596.096</v>
      </c>
      <c r="BO307" s="78">
        <f>IFERROR(1/J307*(X307/H307),"0")</f>
        <v>3</v>
      </c>
      <c r="BP307" s="78">
        <f>IFERROR(1/J307*(Y307/H307),"0")</f>
        <v>3</v>
      </c>
    </row>
    <row r="308" spans="1:68" ht="27" customHeight="1" x14ac:dyDescent="0.25">
      <c r="A308" s="63" t="s">
        <v>499</v>
      </c>
      <c r="B308" s="63" t="s">
        <v>500</v>
      </c>
      <c r="C308" s="36">
        <v>4301051818</v>
      </c>
      <c r="D308" s="557">
        <v>4607091387957</v>
      </c>
      <c r="E308" s="557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118</v>
      </c>
      <c r="L308" s="37" t="s">
        <v>45</v>
      </c>
      <c r="M308" s="38" t="s">
        <v>92</v>
      </c>
      <c r="N308" s="38"/>
      <c r="O308" s="37">
        <v>40</v>
      </c>
      <c r="P308" s="6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9"/>
      <c r="R308" s="559"/>
      <c r="S308" s="559"/>
      <c r="T308" s="560"/>
      <c r="U308" s="39" t="s">
        <v>45</v>
      </c>
      <c r="V308" s="39" t="s">
        <v>45</v>
      </c>
      <c r="W308" s="40" t="s">
        <v>0</v>
      </c>
      <c r="X308" s="58">
        <v>23.4</v>
      </c>
      <c r="Y308" s="55">
        <f>IFERROR(IF(X308="",0,CEILING((X308/$H308),1)*$H308),"")</f>
        <v>23.4</v>
      </c>
      <c r="Z308" s="41">
        <f>IFERROR(IF(Y308=0,"",ROUNDUP(Y308/H308,0)*0.01898),"")</f>
        <v>5.6940000000000004E-2</v>
      </c>
      <c r="AA308" s="68" t="s">
        <v>45</v>
      </c>
      <c r="AB308" s="69" t="s">
        <v>45</v>
      </c>
      <c r="AC308" s="372" t="s">
        <v>501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24.957000000000001</v>
      </c>
      <c r="BN308" s="78">
        <f>IFERROR(Y308*I308/H308,"0")</f>
        <v>24.957000000000001</v>
      </c>
      <c r="BO308" s="78">
        <f>IFERROR(1/J308*(X308/H308),"0")</f>
        <v>4.6875E-2</v>
      </c>
      <c r="BP308" s="78">
        <f>IFERROR(1/J308*(Y308/H308),"0")</f>
        <v>4.6875E-2</v>
      </c>
    </row>
    <row r="309" spans="1:68" ht="27" customHeight="1" x14ac:dyDescent="0.25">
      <c r="A309" s="63" t="s">
        <v>502</v>
      </c>
      <c r="B309" s="63" t="s">
        <v>503</v>
      </c>
      <c r="C309" s="36">
        <v>4301051819</v>
      </c>
      <c r="D309" s="557">
        <v>4607091387964</v>
      </c>
      <c r="E309" s="557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118</v>
      </c>
      <c r="L309" s="37" t="s">
        <v>45</v>
      </c>
      <c r="M309" s="38" t="s">
        <v>92</v>
      </c>
      <c r="N309" s="38"/>
      <c r="O309" s="37">
        <v>40</v>
      </c>
      <c r="P309" s="6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9"/>
      <c r="R309" s="559"/>
      <c r="S309" s="559"/>
      <c r="T309" s="560"/>
      <c r="U309" s="39" t="s">
        <v>45</v>
      </c>
      <c r="V309" s="39" t="s">
        <v>45</v>
      </c>
      <c r="W309" s="40" t="s">
        <v>0</v>
      </c>
      <c r="X309" s="58">
        <v>16.2</v>
      </c>
      <c r="Y309" s="55">
        <f>IFERROR(IF(X309="",0,CEILING((X309/$H309),1)*$H309),"")</f>
        <v>16.2</v>
      </c>
      <c r="Z309" s="41">
        <f>IFERROR(IF(Y309=0,"",ROUNDUP(Y309/H309,0)*0.01898),"")</f>
        <v>3.7960000000000001E-2</v>
      </c>
      <c r="AA309" s="68" t="s">
        <v>45</v>
      </c>
      <c r="AB309" s="69" t="s">
        <v>45</v>
      </c>
      <c r="AC309" s="374" t="s">
        <v>504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17.202000000000002</v>
      </c>
      <c r="BN309" s="78">
        <f>IFERROR(Y309*I309/H309,"0")</f>
        <v>17.202000000000002</v>
      </c>
      <c r="BO309" s="78">
        <f>IFERROR(1/J309*(X309/H309),"0")</f>
        <v>3.125E-2</v>
      </c>
      <c r="BP309" s="78">
        <f>IFERROR(1/J309*(Y309/H309),"0")</f>
        <v>3.125E-2</v>
      </c>
    </row>
    <row r="310" spans="1:68" ht="27" customHeight="1" x14ac:dyDescent="0.25">
      <c r="A310" s="63" t="s">
        <v>505</v>
      </c>
      <c r="B310" s="63" t="s">
        <v>506</v>
      </c>
      <c r="C310" s="36">
        <v>4301051734</v>
      </c>
      <c r="D310" s="557">
        <v>4680115884588</v>
      </c>
      <c r="E310" s="557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88</v>
      </c>
      <c r="L310" s="37" t="s">
        <v>45</v>
      </c>
      <c r="M310" s="38" t="s">
        <v>92</v>
      </c>
      <c r="N310" s="38"/>
      <c r="O310" s="37">
        <v>40</v>
      </c>
      <c r="P310" s="6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9"/>
      <c r="R310" s="559"/>
      <c r="S310" s="559"/>
      <c r="T310" s="560"/>
      <c r="U310" s="39" t="s">
        <v>45</v>
      </c>
      <c r="V310" s="39" t="s">
        <v>45</v>
      </c>
      <c r="W310" s="40" t="s">
        <v>0</v>
      </c>
      <c r="X310" s="58">
        <v>15</v>
      </c>
      <c r="Y310" s="55">
        <f>IFERROR(IF(X310="",0,CEILING((X310/$H310),1)*$H310),"")</f>
        <v>15</v>
      </c>
      <c r="Z310" s="41">
        <f>IFERROR(IF(Y310=0,"",ROUNDUP(Y310/H310,0)*0.00651),"")</f>
        <v>3.2550000000000003E-2</v>
      </c>
      <c r="AA310" s="68" t="s">
        <v>45</v>
      </c>
      <c r="AB310" s="69" t="s">
        <v>45</v>
      </c>
      <c r="AC310" s="376" t="s">
        <v>507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16.23</v>
      </c>
      <c r="BN310" s="78">
        <f>IFERROR(Y310*I310/H310,"0")</f>
        <v>16.23</v>
      </c>
      <c r="BO310" s="78">
        <f>IFERROR(1/J310*(X310/H310),"0")</f>
        <v>2.7472527472527476E-2</v>
      </c>
      <c r="BP310" s="78">
        <f>IFERROR(1/J310*(Y310/H310),"0")</f>
        <v>2.7472527472527476E-2</v>
      </c>
    </row>
    <row r="311" spans="1:68" ht="27" customHeight="1" x14ac:dyDescent="0.25">
      <c r="A311" s="63" t="s">
        <v>508</v>
      </c>
      <c r="B311" s="63" t="s">
        <v>509</v>
      </c>
      <c r="C311" s="36">
        <v>4301051578</v>
      </c>
      <c r="D311" s="557">
        <v>4607091387513</v>
      </c>
      <c r="E311" s="557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88</v>
      </c>
      <c r="L311" s="37" t="s">
        <v>45</v>
      </c>
      <c r="M311" s="38" t="s">
        <v>87</v>
      </c>
      <c r="N311" s="38"/>
      <c r="O311" s="37">
        <v>40</v>
      </c>
      <c r="P311" s="6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9"/>
      <c r="R311" s="559"/>
      <c r="S311" s="559"/>
      <c r="T311" s="560"/>
      <c r="U311" s="39" t="s">
        <v>45</v>
      </c>
      <c r="V311" s="39" t="s">
        <v>45</v>
      </c>
      <c r="W311" s="40" t="s">
        <v>0</v>
      </c>
      <c r="X311" s="58">
        <v>2.7</v>
      </c>
      <c r="Y311" s="55">
        <f>IFERROR(IF(X311="",0,CEILING((X311/$H311),1)*$H311),"")</f>
        <v>2.7</v>
      </c>
      <c r="Z311" s="41">
        <f>IFERROR(IF(Y311=0,"",ROUNDUP(Y311/H311,0)*0.00651),"")</f>
        <v>6.5100000000000002E-3</v>
      </c>
      <c r="AA311" s="68" t="s">
        <v>45</v>
      </c>
      <c r="AB311" s="69" t="s">
        <v>45</v>
      </c>
      <c r="AC311" s="378" t="s">
        <v>510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2.9580000000000002</v>
      </c>
      <c r="BN311" s="78">
        <f>IFERROR(Y311*I311/H311,"0")</f>
        <v>2.9580000000000002</v>
      </c>
      <c r="BO311" s="78">
        <f>IFERROR(1/J311*(X311/H311),"0")</f>
        <v>5.4945054945054949E-3</v>
      </c>
      <c r="BP311" s="78">
        <f>IFERROR(1/J311*(Y311/H311),"0")</f>
        <v>5.4945054945054949E-3</v>
      </c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65"/>
      <c r="P312" s="561" t="s">
        <v>40</v>
      </c>
      <c r="Q312" s="562"/>
      <c r="R312" s="562"/>
      <c r="S312" s="562"/>
      <c r="T312" s="562"/>
      <c r="U312" s="562"/>
      <c r="V312" s="563"/>
      <c r="W312" s="42" t="s">
        <v>39</v>
      </c>
      <c r="X312" s="43">
        <f>IFERROR(X307/H307,"0")+IFERROR(X308/H308,"0")+IFERROR(X309/H309,"0")+IFERROR(X310/H310,"0")+IFERROR(X311/H311,"0")</f>
        <v>203</v>
      </c>
      <c r="Y312" s="43">
        <f>IFERROR(Y307/H307,"0")+IFERROR(Y308/H308,"0")+IFERROR(Y309/H309,"0")+IFERROR(Y310/H310,"0")+IFERROR(Y311/H311,"0")</f>
        <v>203</v>
      </c>
      <c r="Z312" s="43">
        <f>IFERROR(IF(Z307="",0,Z307),"0")+IFERROR(IF(Z308="",0,Z308),"0")+IFERROR(IF(Z309="",0,Z309),"0")+IFERROR(IF(Z310="",0,Z310),"0")+IFERROR(IF(Z311="",0,Z311),"0")</f>
        <v>3.7781200000000004</v>
      </c>
      <c r="AA312" s="67"/>
      <c r="AB312" s="67"/>
      <c r="AC312" s="67"/>
    </row>
    <row r="313" spans="1:68" x14ac:dyDescent="0.2">
      <c r="A313" s="564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5"/>
      <c r="P313" s="561" t="s">
        <v>40</v>
      </c>
      <c r="Q313" s="562"/>
      <c r="R313" s="562"/>
      <c r="S313" s="562"/>
      <c r="T313" s="562"/>
      <c r="U313" s="562"/>
      <c r="V313" s="563"/>
      <c r="W313" s="42" t="s">
        <v>0</v>
      </c>
      <c r="X313" s="43">
        <f>IFERROR(SUM(X307:X311),"0")</f>
        <v>1554.9</v>
      </c>
      <c r="Y313" s="43">
        <f>IFERROR(SUM(Y307:Y311),"0")</f>
        <v>1554.9</v>
      </c>
      <c r="Z313" s="42"/>
      <c r="AA313" s="67"/>
      <c r="AB313" s="67"/>
      <c r="AC313" s="67"/>
    </row>
    <row r="314" spans="1:68" ht="14.25" hidden="1" customHeight="1" x14ac:dyDescent="0.25">
      <c r="A314" s="556" t="s">
        <v>175</v>
      </c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6"/>
      <c r="P314" s="556"/>
      <c r="Q314" s="556"/>
      <c r="R314" s="556"/>
      <c r="S314" s="556"/>
      <c r="T314" s="556"/>
      <c r="U314" s="556"/>
      <c r="V314" s="556"/>
      <c r="W314" s="556"/>
      <c r="X314" s="556"/>
      <c r="Y314" s="556"/>
      <c r="Z314" s="556"/>
      <c r="AA314" s="66"/>
      <c r="AB314" s="66"/>
      <c r="AC314" s="80"/>
    </row>
    <row r="315" spans="1:68" ht="27" customHeight="1" x14ac:dyDescent="0.25">
      <c r="A315" s="63" t="s">
        <v>511</v>
      </c>
      <c r="B315" s="63" t="s">
        <v>512</v>
      </c>
      <c r="C315" s="36">
        <v>4301060387</v>
      </c>
      <c r="D315" s="557">
        <v>4607091380880</v>
      </c>
      <c r="E315" s="557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118</v>
      </c>
      <c r="L315" s="37" t="s">
        <v>45</v>
      </c>
      <c r="M315" s="38" t="s">
        <v>92</v>
      </c>
      <c r="N315" s="38"/>
      <c r="O315" s="37">
        <v>30</v>
      </c>
      <c r="P315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9"/>
      <c r="R315" s="559"/>
      <c r="S315" s="559"/>
      <c r="T315" s="560"/>
      <c r="U315" s="39" t="s">
        <v>45</v>
      </c>
      <c r="V315" s="39" t="s">
        <v>45</v>
      </c>
      <c r="W315" s="40" t="s">
        <v>0</v>
      </c>
      <c r="X315" s="58">
        <v>33.6</v>
      </c>
      <c r="Y315" s="55">
        <f>IFERROR(IF(X315="",0,CEILING((X315/$H315),1)*$H315),"")</f>
        <v>33.6</v>
      </c>
      <c r="Z315" s="41">
        <f>IFERROR(IF(Y315=0,"",ROUNDUP(Y315/H315,0)*0.01898),"")</f>
        <v>7.5920000000000001E-2</v>
      </c>
      <c r="AA315" s="68" t="s">
        <v>45</v>
      </c>
      <c r="AB315" s="69" t="s">
        <v>45</v>
      </c>
      <c r="AC315" s="380" t="s">
        <v>513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35.676000000000002</v>
      </c>
      <c r="BN315" s="78">
        <f>IFERROR(Y315*I315/H315,"0")</f>
        <v>35.676000000000002</v>
      </c>
      <c r="BO315" s="78">
        <f>IFERROR(1/J315*(X315/H315),"0")</f>
        <v>6.25E-2</v>
      </c>
      <c r="BP315" s="78">
        <f>IFERROR(1/J315*(Y315/H315),"0")</f>
        <v>6.25E-2</v>
      </c>
    </row>
    <row r="316" spans="1:68" ht="27" customHeight="1" x14ac:dyDescent="0.25">
      <c r="A316" s="63" t="s">
        <v>514</v>
      </c>
      <c r="B316" s="63" t="s">
        <v>515</v>
      </c>
      <c r="C316" s="36">
        <v>4301060406</v>
      </c>
      <c r="D316" s="557">
        <v>4607091384482</v>
      </c>
      <c r="E316" s="557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118</v>
      </c>
      <c r="L316" s="37" t="s">
        <v>45</v>
      </c>
      <c r="M316" s="38" t="s">
        <v>92</v>
      </c>
      <c r="N316" s="38"/>
      <c r="O316" s="37">
        <v>30</v>
      </c>
      <c r="P316" s="6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9"/>
      <c r="R316" s="559"/>
      <c r="S316" s="559"/>
      <c r="T316" s="560"/>
      <c r="U316" s="39" t="s">
        <v>45</v>
      </c>
      <c r="V316" s="39" t="s">
        <v>45</v>
      </c>
      <c r="W316" s="40" t="s">
        <v>0</v>
      </c>
      <c r="X316" s="58">
        <v>39</v>
      </c>
      <c r="Y316" s="55">
        <f>IFERROR(IF(X316="",0,CEILING((X316/$H316),1)*$H316),"")</f>
        <v>39</v>
      </c>
      <c r="Z316" s="41">
        <f>IFERROR(IF(Y316=0,"",ROUNDUP(Y316/H316,0)*0.01898),"")</f>
        <v>9.4899999999999998E-2</v>
      </c>
      <c r="AA316" s="68" t="s">
        <v>45</v>
      </c>
      <c r="AB316" s="69" t="s">
        <v>45</v>
      </c>
      <c r="AC316" s="382" t="s">
        <v>516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41.595000000000006</v>
      </c>
      <c r="BN316" s="78">
        <f>IFERROR(Y316*I316/H316,"0")</f>
        <v>41.595000000000006</v>
      </c>
      <c r="BO316" s="78">
        <f>IFERROR(1/J316*(X316/H316),"0")</f>
        <v>7.8125E-2</v>
      </c>
      <c r="BP316" s="78">
        <f>IFERROR(1/J316*(Y316/H316),"0")</f>
        <v>7.8125E-2</v>
      </c>
    </row>
    <row r="317" spans="1:68" ht="16.5" customHeight="1" x14ac:dyDescent="0.25">
      <c r="A317" s="63" t="s">
        <v>517</v>
      </c>
      <c r="B317" s="63" t="s">
        <v>518</v>
      </c>
      <c r="C317" s="36">
        <v>4301060484</v>
      </c>
      <c r="D317" s="557">
        <v>4607091380897</v>
      </c>
      <c r="E317" s="557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118</v>
      </c>
      <c r="L317" s="37" t="s">
        <v>45</v>
      </c>
      <c r="M317" s="38" t="s">
        <v>87</v>
      </c>
      <c r="N317" s="38"/>
      <c r="O317" s="37">
        <v>30</v>
      </c>
      <c r="P317" s="65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9"/>
      <c r="R317" s="559"/>
      <c r="S317" s="559"/>
      <c r="T317" s="560"/>
      <c r="U317" s="39" t="s">
        <v>45</v>
      </c>
      <c r="V317" s="39" t="s">
        <v>45</v>
      </c>
      <c r="W317" s="40" t="s">
        <v>0</v>
      </c>
      <c r="X317" s="58">
        <v>42</v>
      </c>
      <c r="Y317" s="55">
        <f>IFERROR(IF(X317="",0,CEILING((X317/$H317),1)*$H317),"")</f>
        <v>42</v>
      </c>
      <c r="Z317" s="41">
        <f>IFERROR(IF(Y317=0,"",ROUNDUP(Y317/H317,0)*0.01898),"")</f>
        <v>9.4899999999999998E-2</v>
      </c>
      <c r="AA317" s="68" t="s">
        <v>45</v>
      </c>
      <c r="AB317" s="69" t="s">
        <v>45</v>
      </c>
      <c r="AC317" s="384" t="s">
        <v>519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44.594999999999999</v>
      </c>
      <c r="BN317" s="78">
        <f>IFERROR(Y317*I317/H317,"0")</f>
        <v>44.594999999999999</v>
      </c>
      <c r="BO317" s="78">
        <f>IFERROR(1/J317*(X317/H317),"0")</f>
        <v>7.8125E-2</v>
      </c>
      <c r="BP317" s="78">
        <f>IFERROR(1/J317*(Y317/H317),"0")</f>
        <v>7.8125E-2</v>
      </c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65"/>
      <c r="P318" s="561" t="s">
        <v>40</v>
      </c>
      <c r="Q318" s="562"/>
      <c r="R318" s="562"/>
      <c r="S318" s="562"/>
      <c r="T318" s="562"/>
      <c r="U318" s="562"/>
      <c r="V318" s="563"/>
      <c r="W318" s="42" t="s">
        <v>39</v>
      </c>
      <c r="X318" s="43">
        <f>IFERROR(X315/H315,"0")+IFERROR(X316/H316,"0")+IFERROR(X317/H317,"0")</f>
        <v>14</v>
      </c>
      <c r="Y318" s="43">
        <f>IFERROR(Y315/H315,"0")+IFERROR(Y316/H316,"0")+IFERROR(Y317/H317,"0")</f>
        <v>14</v>
      </c>
      <c r="Z318" s="43">
        <f>IFERROR(IF(Z315="",0,Z315),"0")+IFERROR(IF(Z316="",0,Z316),"0")+IFERROR(IF(Z317="",0,Z317),"0")</f>
        <v>0.26572000000000001</v>
      </c>
      <c r="AA318" s="67"/>
      <c r="AB318" s="67"/>
      <c r="AC318" s="67"/>
    </row>
    <row r="319" spans="1:68" x14ac:dyDescent="0.2">
      <c r="A319" s="564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5"/>
      <c r="P319" s="561" t="s">
        <v>40</v>
      </c>
      <c r="Q319" s="562"/>
      <c r="R319" s="562"/>
      <c r="S319" s="562"/>
      <c r="T319" s="562"/>
      <c r="U319" s="562"/>
      <c r="V319" s="563"/>
      <c r="W319" s="42" t="s">
        <v>0</v>
      </c>
      <c r="X319" s="43">
        <f>IFERROR(SUM(X315:X317),"0")</f>
        <v>114.6</v>
      </c>
      <c r="Y319" s="43">
        <f>IFERROR(SUM(Y315:Y317),"0")</f>
        <v>114.6</v>
      </c>
      <c r="Z319" s="42"/>
      <c r="AA319" s="67"/>
      <c r="AB319" s="67"/>
      <c r="AC319" s="67"/>
    </row>
    <row r="320" spans="1:68" ht="14.25" hidden="1" customHeight="1" x14ac:dyDescent="0.25">
      <c r="A320" s="556" t="s">
        <v>105</v>
      </c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6"/>
      <c r="P320" s="556"/>
      <c r="Q320" s="556"/>
      <c r="R320" s="556"/>
      <c r="S320" s="556"/>
      <c r="T320" s="556"/>
      <c r="U320" s="556"/>
      <c r="V320" s="556"/>
      <c r="W320" s="556"/>
      <c r="X320" s="556"/>
      <c r="Y320" s="556"/>
      <c r="Z320" s="556"/>
      <c r="AA320" s="66"/>
      <c r="AB320" s="66"/>
      <c r="AC320" s="80"/>
    </row>
    <row r="321" spans="1:68" ht="27" customHeight="1" x14ac:dyDescent="0.25">
      <c r="A321" s="63" t="s">
        <v>520</v>
      </c>
      <c r="B321" s="63" t="s">
        <v>521</v>
      </c>
      <c r="C321" s="36">
        <v>4301030235</v>
      </c>
      <c r="D321" s="557">
        <v>4607091388381</v>
      </c>
      <c r="E321" s="557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121</v>
      </c>
      <c r="L321" s="37" t="s">
        <v>45</v>
      </c>
      <c r="M321" s="38" t="s">
        <v>110</v>
      </c>
      <c r="N321" s="38"/>
      <c r="O321" s="37">
        <v>180</v>
      </c>
      <c r="P321" s="650" t="s">
        <v>522</v>
      </c>
      <c r="Q321" s="559"/>
      <c r="R321" s="559"/>
      <c r="S321" s="559"/>
      <c r="T321" s="560"/>
      <c r="U321" s="39" t="s">
        <v>45</v>
      </c>
      <c r="V321" s="39" t="s">
        <v>45</v>
      </c>
      <c r="W321" s="40" t="s">
        <v>0</v>
      </c>
      <c r="X321" s="58">
        <v>3.04</v>
      </c>
      <c r="Y321" s="55">
        <f>IFERROR(IF(X321="",0,CEILING((X321/$H321),1)*$H321),"")</f>
        <v>3.04</v>
      </c>
      <c r="Z321" s="41">
        <f>IFERROR(IF(Y321=0,"",ROUNDUP(Y321/H321,0)*0.00902),"")</f>
        <v>9.0200000000000002E-3</v>
      </c>
      <c r="AA321" s="68" t="s">
        <v>45</v>
      </c>
      <c r="AB321" s="69" t="s">
        <v>45</v>
      </c>
      <c r="AC321" s="386" t="s">
        <v>523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3.33</v>
      </c>
      <c r="BN321" s="78">
        <f>IFERROR(Y321*I321/H321,"0")</f>
        <v>3.33</v>
      </c>
      <c r="BO321" s="78">
        <f>IFERROR(1/J321*(X321/H321),"0")</f>
        <v>7.575757575757576E-3</v>
      </c>
      <c r="BP321" s="78">
        <f>IFERROR(1/J321*(Y321/H321),"0")</f>
        <v>7.575757575757576E-3</v>
      </c>
    </row>
    <row r="322" spans="1:68" ht="27" customHeight="1" x14ac:dyDescent="0.25">
      <c r="A322" s="63" t="s">
        <v>524</v>
      </c>
      <c r="B322" s="63" t="s">
        <v>525</v>
      </c>
      <c r="C322" s="36">
        <v>4301030232</v>
      </c>
      <c r="D322" s="557">
        <v>4607091388374</v>
      </c>
      <c r="E322" s="557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121</v>
      </c>
      <c r="L322" s="37" t="s">
        <v>45</v>
      </c>
      <c r="M322" s="38" t="s">
        <v>110</v>
      </c>
      <c r="N322" s="38"/>
      <c r="O322" s="37">
        <v>180</v>
      </c>
      <c r="P322" s="651" t="s">
        <v>526</v>
      </c>
      <c r="Q322" s="559"/>
      <c r="R322" s="559"/>
      <c r="S322" s="559"/>
      <c r="T322" s="560"/>
      <c r="U322" s="39" t="s">
        <v>45</v>
      </c>
      <c r="V322" s="39" t="s">
        <v>45</v>
      </c>
      <c r="W322" s="40" t="s">
        <v>0</v>
      </c>
      <c r="X322" s="58">
        <v>3.04</v>
      </c>
      <c r="Y322" s="55">
        <f>IFERROR(IF(X322="",0,CEILING((X322/$H322),1)*$H322),"")</f>
        <v>3.04</v>
      </c>
      <c r="Z322" s="41">
        <f>IFERROR(IF(Y322=0,"",ROUNDUP(Y322/H322,0)*0.00902),"")</f>
        <v>9.0200000000000002E-3</v>
      </c>
      <c r="AA322" s="68" t="s">
        <v>45</v>
      </c>
      <c r="AB322" s="69" t="s">
        <v>45</v>
      </c>
      <c r="AC322" s="388" t="s">
        <v>523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3.29</v>
      </c>
      <c r="BN322" s="78">
        <f>IFERROR(Y322*I322/H322,"0")</f>
        <v>3.29</v>
      </c>
      <c r="BO322" s="78">
        <f>IFERROR(1/J322*(X322/H322),"0")</f>
        <v>7.575757575757576E-3</v>
      </c>
      <c r="BP322" s="78">
        <f>IFERROR(1/J322*(Y322/H322),"0")</f>
        <v>7.575757575757576E-3</v>
      </c>
    </row>
    <row r="323" spans="1:68" ht="27" customHeight="1" x14ac:dyDescent="0.25">
      <c r="A323" s="63" t="s">
        <v>527</v>
      </c>
      <c r="B323" s="63" t="s">
        <v>528</v>
      </c>
      <c r="C323" s="36">
        <v>4301032015</v>
      </c>
      <c r="D323" s="557">
        <v>4607091383102</v>
      </c>
      <c r="E323" s="557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88</v>
      </c>
      <c r="L323" s="37" t="s">
        <v>45</v>
      </c>
      <c r="M323" s="38" t="s">
        <v>110</v>
      </c>
      <c r="N323" s="38"/>
      <c r="O323" s="37">
        <v>180</v>
      </c>
      <c r="P323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9"/>
      <c r="R323" s="559"/>
      <c r="S323" s="559"/>
      <c r="T323" s="560"/>
      <c r="U323" s="39" t="s">
        <v>45</v>
      </c>
      <c r="V323" s="39" t="s">
        <v>45</v>
      </c>
      <c r="W323" s="40" t="s">
        <v>0</v>
      </c>
      <c r="X323" s="58">
        <v>2.5499999999999998</v>
      </c>
      <c r="Y323" s="55">
        <f>IFERROR(IF(X323="",0,CEILING((X323/$H323),1)*$H323),"")</f>
        <v>2.5499999999999998</v>
      </c>
      <c r="Z323" s="41">
        <f>IFERROR(IF(Y323=0,"",ROUNDUP(Y323/H323,0)*0.00651),"")</f>
        <v>6.5100000000000002E-3</v>
      </c>
      <c r="AA323" s="68" t="s">
        <v>45</v>
      </c>
      <c r="AB323" s="69" t="s">
        <v>45</v>
      </c>
      <c r="AC323" s="390" t="s">
        <v>529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2.9550000000000001</v>
      </c>
      <c r="BN323" s="78">
        <f>IFERROR(Y323*I323/H323,"0")</f>
        <v>2.9550000000000001</v>
      </c>
      <c r="BO323" s="78">
        <f>IFERROR(1/J323*(X323/H323),"0")</f>
        <v>5.4945054945054949E-3</v>
      </c>
      <c r="BP323" s="78">
        <f>IFERROR(1/J323*(Y323/H323),"0")</f>
        <v>5.4945054945054949E-3</v>
      </c>
    </row>
    <row r="324" spans="1:68" ht="27" customHeight="1" x14ac:dyDescent="0.25">
      <c r="A324" s="63" t="s">
        <v>530</v>
      </c>
      <c r="B324" s="63" t="s">
        <v>531</v>
      </c>
      <c r="C324" s="36">
        <v>4301030233</v>
      </c>
      <c r="D324" s="557">
        <v>4607091388404</v>
      </c>
      <c r="E324" s="557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88</v>
      </c>
      <c r="L324" s="37" t="s">
        <v>45</v>
      </c>
      <c r="M324" s="38" t="s">
        <v>110</v>
      </c>
      <c r="N324" s="38"/>
      <c r="O324" s="37">
        <v>180</v>
      </c>
      <c r="P324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9"/>
      <c r="R324" s="559"/>
      <c r="S324" s="559"/>
      <c r="T324" s="560"/>
      <c r="U324" s="39" t="s">
        <v>45</v>
      </c>
      <c r="V324" s="39" t="s">
        <v>45</v>
      </c>
      <c r="W324" s="40" t="s">
        <v>0</v>
      </c>
      <c r="X324" s="58">
        <v>2.5499999999999998</v>
      </c>
      <c r="Y324" s="55">
        <f>IFERROR(IF(X324="",0,CEILING((X324/$H324),1)*$H324),"")</f>
        <v>2.5499999999999998</v>
      </c>
      <c r="Z324" s="41">
        <f>IFERROR(IF(Y324=0,"",ROUNDUP(Y324/H324,0)*0.00651),"")</f>
        <v>6.5100000000000002E-3</v>
      </c>
      <c r="AA324" s="68" t="s">
        <v>45</v>
      </c>
      <c r="AB324" s="69" t="s">
        <v>45</v>
      </c>
      <c r="AC324" s="392" t="s">
        <v>523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2.88</v>
      </c>
      <c r="BN324" s="78">
        <f>IFERROR(Y324*I324/H324,"0")</f>
        <v>2.88</v>
      </c>
      <c r="BO324" s="78">
        <f>IFERROR(1/J324*(X324/H324),"0")</f>
        <v>5.4945054945054949E-3</v>
      </c>
      <c r="BP324" s="78">
        <f>IFERROR(1/J324*(Y324/H324),"0")</f>
        <v>5.4945054945054949E-3</v>
      </c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65"/>
      <c r="P325" s="561" t="s">
        <v>40</v>
      </c>
      <c r="Q325" s="562"/>
      <c r="R325" s="562"/>
      <c r="S325" s="562"/>
      <c r="T325" s="562"/>
      <c r="U325" s="562"/>
      <c r="V325" s="563"/>
      <c r="W325" s="42" t="s">
        <v>39</v>
      </c>
      <c r="X325" s="43">
        <f>IFERROR(X321/H321,"0")+IFERROR(X322/H322,"0")+IFERROR(X323/H323,"0")+IFERROR(X324/H324,"0")</f>
        <v>4</v>
      </c>
      <c r="Y325" s="43">
        <f>IFERROR(Y321/H321,"0")+IFERROR(Y322/H322,"0")+IFERROR(Y323/H323,"0")+IFERROR(Y324/H324,"0")</f>
        <v>4</v>
      </c>
      <c r="Z325" s="43">
        <f>IFERROR(IF(Z321="",0,Z321),"0")+IFERROR(IF(Z322="",0,Z322),"0")+IFERROR(IF(Z323="",0,Z323),"0")+IFERROR(IF(Z324="",0,Z324),"0")</f>
        <v>3.1060000000000004E-2</v>
      </c>
      <c r="AA325" s="67"/>
      <c r="AB325" s="67"/>
      <c r="AC325" s="67"/>
    </row>
    <row r="326" spans="1:68" x14ac:dyDescent="0.2">
      <c r="A326" s="564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5"/>
      <c r="P326" s="561" t="s">
        <v>40</v>
      </c>
      <c r="Q326" s="562"/>
      <c r="R326" s="562"/>
      <c r="S326" s="562"/>
      <c r="T326" s="562"/>
      <c r="U326" s="562"/>
      <c r="V326" s="563"/>
      <c r="W326" s="42" t="s">
        <v>0</v>
      </c>
      <c r="X326" s="43">
        <f>IFERROR(SUM(X321:X324),"0")</f>
        <v>11.18</v>
      </c>
      <c r="Y326" s="43">
        <f>IFERROR(SUM(Y321:Y324),"0")</f>
        <v>11.18</v>
      </c>
      <c r="Z326" s="42"/>
      <c r="AA326" s="67"/>
      <c r="AB326" s="67"/>
      <c r="AC326" s="67"/>
    </row>
    <row r="327" spans="1:68" ht="14.25" hidden="1" customHeight="1" x14ac:dyDescent="0.25">
      <c r="A327" s="556" t="s">
        <v>532</v>
      </c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6"/>
      <c r="P327" s="556"/>
      <c r="Q327" s="556"/>
      <c r="R327" s="556"/>
      <c r="S327" s="556"/>
      <c r="T327" s="556"/>
      <c r="U327" s="556"/>
      <c r="V327" s="556"/>
      <c r="W327" s="556"/>
      <c r="X327" s="556"/>
      <c r="Y327" s="556"/>
      <c r="Z327" s="556"/>
      <c r="AA327" s="66"/>
      <c r="AB327" s="66"/>
      <c r="AC327" s="80"/>
    </row>
    <row r="328" spans="1:68" ht="16.5" customHeight="1" x14ac:dyDescent="0.25">
      <c r="A328" s="63" t="s">
        <v>533</v>
      </c>
      <c r="B328" s="63" t="s">
        <v>534</v>
      </c>
      <c r="C328" s="36">
        <v>4301180007</v>
      </c>
      <c r="D328" s="557">
        <v>4680115881808</v>
      </c>
      <c r="E328" s="557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88</v>
      </c>
      <c r="L328" s="37" t="s">
        <v>45</v>
      </c>
      <c r="M328" s="38" t="s">
        <v>536</v>
      </c>
      <c r="N328" s="38"/>
      <c r="O328" s="37">
        <v>730</v>
      </c>
      <c r="P328" s="6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9"/>
      <c r="R328" s="559"/>
      <c r="S328" s="559"/>
      <c r="T328" s="560"/>
      <c r="U328" s="39" t="s">
        <v>45</v>
      </c>
      <c r="V328" s="39" t="s">
        <v>45</v>
      </c>
      <c r="W328" s="40" t="s">
        <v>0</v>
      </c>
      <c r="X328" s="58">
        <v>4</v>
      </c>
      <c r="Y328" s="55">
        <f>IFERROR(IF(X328="",0,CEILING((X328/$H328),1)*$H328),"")</f>
        <v>4</v>
      </c>
      <c r="Z328" s="41">
        <f>IFERROR(IF(Y328=0,"",ROUNDUP(Y328/H328,0)*0.00474),"")</f>
        <v>9.4800000000000006E-3</v>
      </c>
      <c r="AA328" s="68" t="s">
        <v>45</v>
      </c>
      <c r="AB328" s="69" t="s">
        <v>45</v>
      </c>
      <c r="AC328" s="394" t="s">
        <v>535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4.4800000000000004</v>
      </c>
      <c r="BN328" s="78">
        <f>IFERROR(Y328*I328/H328,"0")</f>
        <v>4.4800000000000004</v>
      </c>
      <c r="BO328" s="78">
        <f>IFERROR(1/J328*(X328/H328),"0")</f>
        <v>8.4033613445378148E-3</v>
      </c>
      <c r="BP328" s="78">
        <f>IFERROR(1/J328*(Y328/H328),"0")</f>
        <v>8.4033613445378148E-3</v>
      </c>
    </row>
    <row r="329" spans="1:68" ht="27" customHeight="1" x14ac:dyDescent="0.25">
      <c r="A329" s="63" t="s">
        <v>537</v>
      </c>
      <c r="B329" s="63" t="s">
        <v>538</v>
      </c>
      <c r="C329" s="36">
        <v>4301180006</v>
      </c>
      <c r="D329" s="557">
        <v>4680115881822</v>
      </c>
      <c r="E329" s="557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88</v>
      </c>
      <c r="L329" s="37" t="s">
        <v>45</v>
      </c>
      <c r="M329" s="38" t="s">
        <v>536</v>
      </c>
      <c r="N329" s="38"/>
      <c r="O329" s="37">
        <v>730</v>
      </c>
      <c r="P329" s="6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9"/>
      <c r="R329" s="559"/>
      <c r="S329" s="559"/>
      <c r="T329" s="560"/>
      <c r="U329" s="39" t="s">
        <v>45</v>
      </c>
      <c r="V329" s="39" t="s">
        <v>45</v>
      </c>
      <c r="W329" s="40" t="s">
        <v>0</v>
      </c>
      <c r="X329" s="58">
        <v>4</v>
      </c>
      <c r="Y329" s="55">
        <f>IFERROR(IF(X329="",0,CEILING((X329/$H329),1)*$H329),"")</f>
        <v>4</v>
      </c>
      <c r="Z329" s="41">
        <f>IFERROR(IF(Y329=0,"",ROUNDUP(Y329/H329,0)*0.00474),"")</f>
        <v>9.4800000000000006E-3</v>
      </c>
      <c r="AA329" s="68" t="s">
        <v>45</v>
      </c>
      <c r="AB329" s="69" t="s">
        <v>45</v>
      </c>
      <c r="AC329" s="396" t="s">
        <v>535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4.4800000000000004</v>
      </c>
      <c r="BN329" s="78">
        <f>IFERROR(Y329*I329/H329,"0")</f>
        <v>4.4800000000000004</v>
      </c>
      <c r="BO329" s="78">
        <f>IFERROR(1/J329*(X329/H329),"0")</f>
        <v>8.4033613445378148E-3</v>
      </c>
      <c r="BP329" s="78">
        <f>IFERROR(1/J329*(Y329/H329),"0")</f>
        <v>8.4033613445378148E-3</v>
      </c>
    </row>
    <row r="330" spans="1:68" ht="27" customHeight="1" x14ac:dyDescent="0.25">
      <c r="A330" s="63" t="s">
        <v>539</v>
      </c>
      <c r="B330" s="63" t="s">
        <v>540</v>
      </c>
      <c r="C330" s="36">
        <v>4301180001</v>
      </c>
      <c r="D330" s="557">
        <v>4680115880016</v>
      </c>
      <c r="E330" s="557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88</v>
      </c>
      <c r="L330" s="37" t="s">
        <v>45</v>
      </c>
      <c r="M330" s="38" t="s">
        <v>536</v>
      </c>
      <c r="N330" s="38"/>
      <c r="O330" s="37">
        <v>730</v>
      </c>
      <c r="P330" s="6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9"/>
      <c r="R330" s="559"/>
      <c r="S330" s="559"/>
      <c r="T330" s="560"/>
      <c r="U330" s="39" t="s">
        <v>45</v>
      </c>
      <c r="V330" s="39" t="s">
        <v>45</v>
      </c>
      <c r="W330" s="40" t="s">
        <v>0</v>
      </c>
      <c r="X330" s="58">
        <v>4</v>
      </c>
      <c r="Y330" s="55">
        <f>IFERROR(IF(X330="",0,CEILING((X330/$H330),1)*$H330),"")</f>
        <v>4</v>
      </c>
      <c r="Z330" s="41">
        <f>IFERROR(IF(Y330=0,"",ROUNDUP(Y330/H330,0)*0.00474),"")</f>
        <v>9.4800000000000006E-3</v>
      </c>
      <c r="AA330" s="68" t="s">
        <v>45</v>
      </c>
      <c r="AB330" s="69" t="s">
        <v>45</v>
      </c>
      <c r="AC330" s="398" t="s">
        <v>535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4.4800000000000004</v>
      </c>
      <c r="BN330" s="78">
        <f>IFERROR(Y330*I330/H330,"0")</f>
        <v>4.4800000000000004</v>
      </c>
      <c r="BO330" s="78">
        <f>IFERROR(1/J330*(X330/H330),"0")</f>
        <v>8.4033613445378148E-3</v>
      </c>
      <c r="BP330" s="78">
        <f>IFERROR(1/J330*(Y330/H330),"0")</f>
        <v>8.4033613445378148E-3</v>
      </c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65"/>
      <c r="P331" s="561" t="s">
        <v>40</v>
      </c>
      <c r="Q331" s="562"/>
      <c r="R331" s="562"/>
      <c r="S331" s="562"/>
      <c r="T331" s="562"/>
      <c r="U331" s="562"/>
      <c r="V331" s="563"/>
      <c r="W331" s="42" t="s">
        <v>39</v>
      </c>
      <c r="X331" s="43">
        <f>IFERROR(X328/H328,"0")+IFERROR(X329/H329,"0")+IFERROR(X330/H330,"0")</f>
        <v>6</v>
      </c>
      <c r="Y331" s="43">
        <f>IFERROR(Y328/H328,"0")+IFERROR(Y329/H329,"0")+IFERROR(Y330/H330,"0")</f>
        <v>6</v>
      </c>
      <c r="Z331" s="43">
        <f>IFERROR(IF(Z328="",0,Z328),"0")+IFERROR(IF(Z329="",0,Z329),"0")+IFERROR(IF(Z330="",0,Z330),"0")</f>
        <v>2.844E-2</v>
      </c>
      <c r="AA331" s="67"/>
      <c r="AB331" s="67"/>
      <c r="AC331" s="67"/>
    </row>
    <row r="332" spans="1:68" x14ac:dyDescent="0.2">
      <c r="A332" s="564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5"/>
      <c r="P332" s="561" t="s">
        <v>40</v>
      </c>
      <c r="Q332" s="562"/>
      <c r="R332" s="562"/>
      <c r="S332" s="562"/>
      <c r="T332" s="562"/>
      <c r="U332" s="562"/>
      <c r="V332" s="563"/>
      <c r="W332" s="42" t="s">
        <v>0</v>
      </c>
      <c r="X332" s="43">
        <f>IFERROR(SUM(X328:X330),"0")</f>
        <v>12</v>
      </c>
      <c r="Y332" s="43">
        <f>IFERROR(SUM(Y328:Y330),"0")</f>
        <v>12</v>
      </c>
      <c r="Z332" s="42"/>
      <c r="AA332" s="67"/>
      <c r="AB332" s="67"/>
      <c r="AC332" s="67"/>
    </row>
    <row r="333" spans="1:68" ht="16.5" hidden="1" customHeight="1" x14ac:dyDescent="0.25">
      <c r="A333" s="572" t="s">
        <v>541</v>
      </c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72"/>
      <c r="P333" s="572"/>
      <c r="Q333" s="572"/>
      <c r="R333" s="572"/>
      <c r="S333" s="572"/>
      <c r="T333" s="572"/>
      <c r="U333" s="572"/>
      <c r="V333" s="572"/>
      <c r="W333" s="572"/>
      <c r="X333" s="572"/>
      <c r="Y333" s="572"/>
      <c r="Z333" s="572"/>
      <c r="AA333" s="65"/>
      <c r="AB333" s="65"/>
      <c r="AC333" s="79"/>
    </row>
    <row r="334" spans="1:68" ht="14.25" hidden="1" customHeight="1" x14ac:dyDescent="0.25">
      <c r="A334" s="556" t="s">
        <v>82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66"/>
      <c r="AB334" s="66"/>
      <c r="AC334" s="80"/>
    </row>
    <row r="335" spans="1:68" ht="27" customHeight="1" x14ac:dyDescent="0.25">
      <c r="A335" s="63" t="s">
        <v>542</v>
      </c>
      <c r="B335" s="63" t="s">
        <v>543</v>
      </c>
      <c r="C335" s="36">
        <v>4301051489</v>
      </c>
      <c r="D335" s="557">
        <v>4607091387919</v>
      </c>
      <c r="E335" s="557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118</v>
      </c>
      <c r="L335" s="37" t="s">
        <v>45</v>
      </c>
      <c r="M335" s="38" t="s">
        <v>87</v>
      </c>
      <c r="N335" s="38"/>
      <c r="O335" s="37">
        <v>45</v>
      </c>
      <c r="P335" s="6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9"/>
      <c r="R335" s="559"/>
      <c r="S335" s="559"/>
      <c r="T335" s="560"/>
      <c r="U335" s="39" t="s">
        <v>45</v>
      </c>
      <c r="V335" s="39" t="s">
        <v>45</v>
      </c>
      <c r="W335" s="40" t="s">
        <v>0</v>
      </c>
      <c r="X335" s="58">
        <v>40.5</v>
      </c>
      <c r="Y335" s="55">
        <f>IFERROR(IF(X335="",0,CEILING((X335/$H335),1)*$H335),"")</f>
        <v>40.5</v>
      </c>
      <c r="Z335" s="41">
        <f>IFERROR(IF(Y335=0,"",ROUNDUP(Y335/H335,0)*0.01898),"")</f>
        <v>9.4899999999999998E-2</v>
      </c>
      <c r="AA335" s="68" t="s">
        <v>45</v>
      </c>
      <c r="AB335" s="69" t="s">
        <v>45</v>
      </c>
      <c r="AC335" s="400" t="s">
        <v>544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43.095000000000006</v>
      </c>
      <c r="BN335" s="78">
        <f>IFERROR(Y335*I335/H335,"0")</f>
        <v>43.095000000000006</v>
      </c>
      <c r="BO335" s="78">
        <f>IFERROR(1/J335*(X335/H335),"0")</f>
        <v>7.8125E-2</v>
      </c>
      <c r="BP335" s="78">
        <f>IFERROR(1/J335*(Y335/H335),"0")</f>
        <v>7.8125E-2</v>
      </c>
    </row>
    <row r="336" spans="1:68" ht="27" customHeight="1" x14ac:dyDescent="0.25">
      <c r="A336" s="63" t="s">
        <v>545</v>
      </c>
      <c r="B336" s="63" t="s">
        <v>546</v>
      </c>
      <c r="C336" s="36">
        <v>4301051461</v>
      </c>
      <c r="D336" s="557">
        <v>4680115883604</v>
      </c>
      <c r="E336" s="557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88</v>
      </c>
      <c r="L336" s="37" t="s">
        <v>45</v>
      </c>
      <c r="M336" s="38" t="s">
        <v>92</v>
      </c>
      <c r="N336" s="38"/>
      <c r="O336" s="37">
        <v>45</v>
      </c>
      <c r="P336" s="64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9"/>
      <c r="R336" s="559"/>
      <c r="S336" s="559"/>
      <c r="T336" s="560"/>
      <c r="U336" s="39" t="s">
        <v>45</v>
      </c>
      <c r="V336" s="39" t="s">
        <v>45</v>
      </c>
      <c r="W336" s="40" t="s">
        <v>0</v>
      </c>
      <c r="X336" s="58">
        <v>10.5</v>
      </c>
      <c r="Y336" s="55">
        <f>IFERROR(IF(X336="",0,CEILING((X336/$H336),1)*$H336),"")</f>
        <v>10.5</v>
      </c>
      <c r="Z336" s="41">
        <f>IFERROR(IF(Y336=0,"",ROUNDUP(Y336/H336,0)*0.00651),"")</f>
        <v>3.2550000000000003E-2</v>
      </c>
      <c r="AA336" s="68" t="s">
        <v>45</v>
      </c>
      <c r="AB336" s="69" t="s">
        <v>45</v>
      </c>
      <c r="AC336" s="402" t="s">
        <v>547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11.759999999999998</v>
      </c>
      <c r="BN336" s="78">
        <f>IFERROR(Y336*I336/H336,"0")</f>
        <v>11.759999999999998</v>
      </c>
      <c r="BO336" s="78">
        <f>IFERROR(1/J336*(X336/H336),"0")</f>
        <v>2.7472527472527476E-2</v>
      </c>
      <c r="BP336" s="78">
        <f>IFERROR(1/J336*(Y336/H336),"0")</f>
        <v>2.7472527472527476E-2</v>
      </c>
    </row>
    <row r="337" spans="1:68" ht="27" customHeight="1" x14ac:dyDescent="0.25">
      <c r="A337" s="63" t="s">
        <v>548</v>
      </c>
      <c r="B337" s="63" t="s">
        <v>549</v>
      </c>
      <c r="C337" s="36">
        <v>4301051864</v>
      </c>
      <c r="D337" s="557">
        <v>4680115883567</v>
      </c>
      <c r="E337" s="557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88</v>
      </c>
      <c r="L337" s="37" t="s">
        <v>45</v>
      </c>
      <c r="M337" s="38" t="s">
        <v>87</v>
      </c>
      <c r="N337" s="38"/>
      <c r="O337" s="37">
        <v>40</v>
      </c>
      <c r="P337" s="6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9"/>
      <c r="R337" s="559"/>
      <c r="S337" s="559"/>
      <c r="T337" s="560"/>
      <c r="U337" s="39" t="s">
        <v>45</v>
      </c>
      <c r="V337" s="39" t="s">
        <v>45</v>
      </c>
      <c r="W337" s="40" t="s">
        <v>0</v>
      </c>
      <c r="X337" s="58">
        <v>10.5</v>
      </c>
      <c r="Y337" s="55">
        <f>IFERROR(IF(X337="",0,CEILING((X337/$H337),1)*$H337),"")</f>
        <v>10.5</v>
      </c>
      <c r="Z337" s="41">
        <f>IFERROR(IF(Y337=0,"",ROUNDUP(Y337/H337,0)*0.00651),"")</f>
        <v>3.2550000000000003E-2</v>
      </c>
      <c r="AA337" s="68" t="s">
        <v>45</v>
      </c>
      <c r="AB337" s="69" t="s">
        <v>45</v>
      </c>
      <c r="AC337" s="404" t="s">
        <v>550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11.7</v>
      </c>
      <c r="BN337" s="78">
        <f>IFERROR(Y337*I337/H337,"0")</f>
        <v>11.7</v>
      </c>
      <c r="BO337" s="78">
        <f>IFERROR(1/J337*(X337/H337),"0")</f>
        <v>2.7472527472527476E-2</v>
      </c>
      <c r="BP337" s="78">
        <f>IFERROR(1/J337*(Y337/H337),"0")</f>
        <v>2.7472527472527476E-2</v>
      </c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65"/>
      <c r="P338" s="561" t="s">
        <v>40</v>
      </c>
      <c r="Q338" s="562"/>
      <c r="R338" s="562"/>
      <c r="S338" s="562"/>
      <c r="T338" s="562"/>
      <c r="U338" s="562"/>
      <c r="V338" s="563"/>
      <c r="W338" s="42" t="s">
        <v>39</v>
      </c>
      <c r="X338" s="43">
        <f>IFERROR(X335/H335,"0")+IFERROR(X336/H336,"0")+IFERROR(X337/H337,"0")</f>
        <v>15</v>
      </c>
      <c r="Y338" s="43">
        <f>IFERROR(Y335/H335,"0")+IFERROR(Y336/H336,"0")+IFERROR(Y337/H337,"0")</f>
        <v>15</v>
      </c>
      <c r="Z338" s="43">
        <f>IFERROR(IF(Z335="",0,Z335),"0")+IFERROR(IF(Z336="",0,Z336),"0")+IFERROR(IF(Z337="",0,Z337),"0")</f>
        <v>0.16</v>
      </c>
      <c r="AA338" s="67"/>
      <c r="AB338" s="67"/>
      <c r="AC338" s="67"/>
    </row>
    <row r="339" spans="1:68" x14ac:dyDescent="0.2">
      <c r="A339" s="564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65"/>
      <c r="P339" s="561" t="s">
        <v>40</v>
      </c>
      <c r="Q339" s="562"/>
      <c r="R339" s="562"/>
      <c r="S339" s="562"/>
      <c r="T339" s="562"/>
      <c r="U339" s="562"/>
      <c r="V339" s="563"/>
      <c r="W339" s="42" t="s">
        <v>0</v>
      </c>
      <c r="X339" s="43">
        <f>IFERROR(SUM(X335:X337),"0")</f>
        <v>61.5</v>
      </c>
      <c r="Y339" s="43">
        <f>IFERROR(SUM(Y335:Y337),"0")</f>
        <v>61.5</v>
      </c>
      <c r="Z339" s="42"/>
      <c r="AA339" s="67"/>
      <c r="AB339" s="67"/>
      <c r="AC339" s="67"/>
    </row>
    <row r="340" spans="1:68" ht="27.75" hidden="1" customHeight="1" x14ac:dyDescent="0.2">
      <c r="A340" s="580" t="s">
        <v>551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4"/>
      <c r="AB340" s="54"/>
      <c r="AC340" s="54"/>
    </row>
    <row r="341" spans="1:68" ht="16.5" hidden="1" customHeight="1" x14ac:dyDescent="0.25">
      <c r="A341" s="572" t="s">
        <v>552</v>
      </c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72"/>
      <c r="P341" s="572"/>
      <c r="Q341" s="572"/>
      <c r="R341" s="572"/>
      <c r="S341" s="572"/>
      <c r="T341" s="572"/>
      <c r="U341" s="572"/>
      <c r="V341" s="572"/>
      <c r="W341" s="572"/>
      <c r="X341" s="572"/>
      <c r="Y341" s="572"/>
      <c r="Z341" s="572"/>
      <c r="AA341" s="65"/>
      <c r="AB341" s="65"/>
      <c r="AC341" s="79"/>
    </row>
    <row r="342" spans="1:68" ht="14.25" hidden="1" customHeight="1" x14ac:dyDescent="0.25">
      <c r="A342" s="556" t="s">
        <v>113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66"/>
      <c r="AB342" s="66"/>
      <c r="AC342" s="80"/>
    </row>
    <row r="343" spans="1:68" ht="37.5" customHeight="1" x14ac:dyDescent="0.25">
      <c r="A343" s="63" t="s">
        <v>553</v>
      </c>
      <c r="B343" s="63" t="s">
        <v>554</v>
      </c>
      <c r="C343" s="36">
        <v>4301011869</v>
      </c>
      <c r="D343" s="557">
        <v>4680115884847</v>
      </c>
      <c r="E343" s="557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118</v>
      </c>
      <c r="L343" s="37" t="s">
        <v>45</v>
      </c>
      <c r="M343" s="38" t="s">
        <v>80</v>
      </c>
      <c r="N343" s="38"/>
      <c r="O343" s="37">
        <v>60</v>
      </c>
      <c r="P343" s="64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9"/>
      <c r="R343" s="559"/>
      <c r="S343" s="559"/>
      <c r="T343" s="560"/>
      <c r="U343" s="39" t="s">
        <v>45</v>
      </c>
      <c r="V343" s="39" t="s">
        <v>45</v>
      </c>
      <c r="W343" s="40" t="s">
        <v>0</v>
      </c>
      <c r="X343" s="58">
        <v>720</v>
      </c>
      <c r="Y343" s="55">
        <f t="shared" ref="Y343:Y349" si="43">IFERROR(IF(X343="",0,CEILING((X343/$H343),1)*$H343),"")</f>
        <v>720</v>
      </c>
      <c r="Z343" s="41">
        <f>IFERROR(IF(Y343=0,"",ROUNDUP(Y343/H343,0)*0.02175),"")</f>
        <v>1.044</v>
      </c>
      <c r="AA343" s="68" t="s">
        <v>45</v>
      </c>
      <c r="AB343" s="69" t="s">
        <v>45</v>
      </c>
      <c r="AC343" s="406" t="s">
        <v>555</v>
      </c>
      <c r="AG343" s="78"/>
      <c r="AJ343" s="84" t="s">
        <v>45</v>
      </c>
      <c r="AK343" s="84">
        <v>0</v>
      </c>
      <c r="BB343" s="407" t="s">
        <v>66</v>
      </c>
      <c r="BM343" s="78">
        <f t="shared" ref="BM343:BM349" si="44">IFERROR(X343*I343/H343,"0")</f>
        <v>743.04000000000008</v>
      </c>
      <c r="BN343" s="78">
        <f t="shared" ref="BN343:BN349" si="45">IFERROR(Y343*I343/H343,"0")</f>
        <v>743.04000000000008</v>
      </c>
      <c r="BO343" s="78">
        <f t="shared" ref="BO343:BO349" si="46">IFERROR(1/J343*(X343/H343),"0")</f>
        <v>1</v>
      </c>
      <c r="BP343" s="78">
        <f t="shared" ref="BP343:BP349" si="47">IFERROR(1/J343*(Y343/H343),"0")</f>
        <v>1</v>
      </c>
    </row>
    <row r="344" spans="1:68" ht="27" hidden="1" customHeight="1" x14ac:dyDescent="0.25">
      <c r="A344" s="63" t="s">
        <v>556</v>
      </c>
      <c r="B344" s="63" t="s">
        <v>557</v>
      </c>
      <c r="C344" s="36">
        <v>4301011870</v>
      </c>
      <c r="D344" s="557">
        <v>4680115884854</v>
      </c>
      <c r="E344" s="557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118</v>
      </c>
      <c r="L344" s="37" t="s">
        <v>45</v>
      </c>
      <c r="M344" s="38" t="s">
        <v>80</v>
      </c>
      <c r="N344" s="38"/>
      <c r="O344" s="37">
        <v>60</v>
      </c>
      <c r="P344" s="6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9"/>
      <c r="R344" s="559"/>
      <c r="S344" s="559"/>
      <c r="T344" s="560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3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558</v>
      </c>
      <c r="AG344" s="78"/>
      <c r="AJ344" s="84" t="s">
        <v>45</v>
      </c>
      <c r="AK344" s="84">
        <v>0</v>
      </c>
      <c r="BB344" s="409" t="s">
        <v>66</v>
      </c>
      <c r="BM344" s="78">
        <f t="shared" si="44"/>
        <v>0</v>
      </c>
      <c r="BN344" s="78">
        <f t="shared" si="45"/>
        <v>0</v>
      </c>
      <c r="BO344" s="78">
        <f t="shared" si="46"/>
        <v>0</v>
      </c>
      <c r="BP344" s="78">
        <f t="shared" si="47"/>
        <v>0</v>
      </c>
    </row>
    <row r="345" spans="1:68" ht="27" customHeight="1" x14ac:dyDescent="0.25">
      <c r="A345" s="63" t="s">
        <v>559</v>
      </c>
      <c r="B345" s="63" t="s">
        <v>560</v>
      </c>
      <c r="C345" s="36">
        <v>4301011832</v>
      </c>
      <c r="D345" s="557">
        <v>4607091383997</v>
      </c>
      <c r="E345" s="557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118</v>
      </c>
      <c r="L345" s="37" t="s">
        <v>45</v>
      </c>
      <c r="M345" s="38" t="s">
        <v>87</v>
      </c>
      <c r="N345" s="38"/>
      <c r="O345" s="37">
        <v>60</v>
      </c>
      <c r="P345" s="6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9"/>
      <c r="R345" s="559"/>
      <c r="S345" s="559"/>
      <c r="T345" s="560"/>
      <c r="U345" s="39" t="s">
        <v>45</v>
      </c>
      <c r="V345" s="39" t="s">
        <v>45</v>
      </c>
      <c r="W345" s="40" t="s">
        <v>0</v>
      </c>
      <c r="X345" s="58">
        <v>720</v>
      </c>
      <c r="Y345" s="55">
        <f t="shared" si="43"/>
        <v>720</v>
      </c>
      <c r="Z345" s="41">
        <f>IFERROR(IF(Y345=0,"",ROUNDUP(Y345/H345,0)*0.02175),"")</f>
        <v>1.044</v>
      </c>
      <c r="AA345" s="68" t="s">
        <v>45</v>
      </c>
      <c r="AB345" s="69" t="s">
        <v>45</v>
      </c>
      <c r="AC345" s="410" t="s">
        <v>561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743.04000000000008</v>
      </c>
      <c r="BN345" s="78">
        <f t="shared" si="45"/>
        <v>743.04000000000008</v>
      </c>
      <c r="BO345" s="78">
        <f t="shared" si="46"/>
        <v>1</v>
      </c>
      <c r="BP345" s="78">
        <f t="shared" si="47"/>
        <v>1</v>
      </c>
    </row>
    <row r="346" spans="1:68" ht="37.5" hidden="1" customHeight="1" x14ac:dyDescent="0.25">
      <c r="A346" s="63" t="s">
        <v>562</v>
      </c>
      <c r="B346" s="63" t="s">
        <v>563</v>
      </c>
      <c r="C346" s="36">
        <v>4301011867</v>
      </c>
      <c r="D346" s="557">
        <v>4680115884830</v>
      </c>
      <c r="E346" s="557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118</v>
      </c>
      <c r="L346" s="37" t="s">
        <v>45</v>
      </c>
      <c r="M346" s="38" t="s">
        <v>80</v>
      </c>
      <c r="N346" s="38"/>
      <c r="O346" s="37">
        <v>60</v>
      </c>
      <c r="P346" s="6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9"/>
      <c r="R346" s="559"/>
      <c r="S346" s="559"/>
      <c r="T346" s="56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564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hidden="1" customHeight="1" x14ac:dyDescent="0.25">
      <c r="A347" s="63" t="s">
        <v>565</v>
      </c>
      <c r="B347" s="63" t="s">
        <v>566</v>
      </c>
      <c r="C347" s="36">
        <v>4301011433</v>
      </c>
      <c r="D347" s="557">
        <v>4680115882638</v>
      </c>
      <c r="E347" s="557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121</v>
      </c>
      <c r="L347" s="37" t="s">
        <v>45</v>
      </c>
      <c r="M347" s="38" t="s">
        <v>117</v>
      </c>
      <c r="N347" s="38"/>
      <c r="O347" s="37">
        <v>90</v>
      </c>
      <c r="P347" s="6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9"/>
      <c r="R347" s="559"/>
      <c r="S347" s="559"/>
      <c r="T347" s="56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567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hidden="1" customHeight="1" x14ac:dyDescent="0.25">
      <c r="A348" s="63" t="s">
        <v>568</v>
      </c>
      <c r="B348" s="63" t="s">
        <v>569</v>
      </c>
      <c r="C348" s="36">
        <v>4301011952</v>
      </c>
      <c r="D348" s="557">
        <v>4680115884922</v>
      </c>
      <c r="E348" s="557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121</v>
      </c>
      <c r="L348" s="37" t="s">
        <v>45</v>
      </c>
      <c r="M348" s="38" t="s">
        <v>80</v>
      </c>
      <c r="N348" s="38"/>
      <c r="O348" s="37">
        <v>60</v>
      </c>
      <c r="P348" s="6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9"/>
      <c r="R348" s="559"/>
      <c r="S348" s="559"/>
      <c r="T348" s="56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558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hidden="1" customHeight="1" x14ac:dyDescent="0.25">
      <c r="A349" s="63" t="s">
        <v>570</v>
      </c>
      <c r="B349" s="63" t="s">
        <v>571</v>
      </c>
      <c r="C349" s="36">
        <v>4301011868</v>
      </c>
      <c r="D349" s="557">
        <v>4680115884861</v>
      </c>
      <c r="E349" s="557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121</v>
      </c>
      <c r="L349" s="37" t="s">
        <v>45</v>
      </c>
      <c r="M349" s="38" t="s">
        <v>80</v>
      </c>
      <c r="N349" s="38"/>
      <c r="O349" s="37">
        <v>60</v>
      </c>
      <c r="P349" s="6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9"/>
      <c r="R349" s="559"/>
      <c r="S349" s="559"/>
      <c r="T349" s="56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564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65"/>
      <c r="P350" s="561" t="s">
        <v>40</v>
      </c>
      <c r="Q350" s="562"/>
      <c r="R350" s="562"/>
      <c r="S350" s="562"/>
      <c r="T350" s="562"/>
      <c r="U350" s="562"/>
      <c r="V350" s="563"/>
      <c r="W350" s="42" t="s">
        <v>39</v>
      </c>
      <c r="X350" s="43">
        <f>IFERROR(X343/H343,"0")+IFERROR(X344/H344,"0")+IFERROR(X345/H345,"0")+IFERROR(X346/H346,"0")+IFERROR(X347/H347,"0")+IFERROR(X348/H348,"0")+IFERROR(X349/H349,"0")</f>
        <v>96</v>
      </c>
      <c r="Y350" s="43">
        <f>IFERROR(Y343/H343,"0")+IFERROR(Y344/H344,"0")+IFERROR(Y345/H345,"0")+IFERROR(Y346/H346,"0")+IFERROR(Y347/H347,"0")+IFERROR(Y348/H348,"0")+IFERROR(Y349/H349,"0")</f>
        <v>96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2.0880000000000001</v>
      </c>
      <c r="AA350" s="67"/>
      <c r="AB350" s="67"/>
      <c r="AC350" s="67"/>
    </row>
    <row r="351" spans="1:68" x14ac:dyDescent="0.2">
      <c r="A351" s="564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5"/>
      <c r="P351" s="561" t="s">
        <v>40</v>
      </c>
      <c r="Q351" s="562"/>
      <c r="R351" s="562"/>
      <c r="S351" s="562"/>
      <c r="T351" s="562"/>
      <c r="U351" s="562"/>
      <c r="V351" s="563"/>
      <c r="W351" s="42" t="s">
        <v>0</v>
      </c>
      <c r="X351" s="43">
        <f>IFERROR(SUM(X343:X349),"0")</f>
        <v>1440</v>
      </c>
      <c r="Y351" s="43">
        <f>IFERROR(SUM(Y343:Y349),"0")</f>
        <v>1440</v>
      </c>
      <c r="Z351" s="42"/>
      <c r="AA351" s="67"/>
      <c r="AB351" s="67"/>
      <c r="AC351" s="67"/>
    </row>
    <row r="352" spans="1:68" ht="14.25" hidden="1" customHeight="1" x14ac:dyDescent="0.25">
      <c r="A352" s="556" t="s">
        <v>145</v>
      </c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6"/>
      <c r="P352" s="556"/>
      <c r="Q352" s="556"/>
      <c r="R352" s="556"/>
      <c r="S352" s="556"/>
      <c r="T352" s="556"/>
      <c r="U352" s="556"/>
      <c r="V352" s="556"/>
      <c r="W352" s="556"/>
      <c r="X352" s="556"/>
      <c r="Y352" s="556"/>
      <c r="Z352" s="556"/>
      <c r="AA352" s="66"/>
      <c r="AB352" s="66"/>
      <c r="AC352" s="80"/>
    </row>
    <row r="353" spans="1:68" ht="27" hidden="1" customHeight="1" x14ac:dyDescent="0.25">
      <c r="A353" s="63" t="s">
        <v>572</v>
      </c>
      <c r="B353" s="63" t="s">
        <v>573</v>
      </c>
      <c r="C353" s="36">
        <v>4301020178</v>
      </c>
      <c r="D353" s="557">
        <v>4607091383980</v>
      </c>
      <c r="E353" s="557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118</v>
      </c>
      <c r="L353" s="37" t="s">
        <v>45</v>
      </c>
      <c r="M353" s="38" t="s">
        <v>117</v>
      </c>
      <c r="N353" s="38"/>
      <c r="O353" s="37">
        <v>50</v>
      </c>
      <c r="P353" s="6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9"/>
      <c r="R353" s="559"/>
      <c r="S353" s="559"/>
      <c r="T353" s="560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574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hidden="1" customHeight="1" x14ac:dyDescent="0.25">
      <c r="A354" s="63" t="s">
        <v>575</v>
      </c>
      <c r="B354" s="63" t="s">
        <v>576</v>
      </c>
      <c r="C354" s="36">
        <v>4301020179</v>
      </c>
      <c r="D354" s="557">
        <v>4607091384178</v>
      </c>
      <c r="E354" s="55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121</v>
      </c>
      <c r="L354" s="37" t="s">
        <v>45</v>
      </c>
      <c r="M354" s="38" t="s">
        <v>117</v>
      </c>
      <c r="N354" s="38"/>
      <c r="O354" s="37">
        <v>50</v>
      </c>
      <c r="P354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9"/>
      <c r="R354" s="559"/>
      <c r="S354" s="559"/>
      <c r="T354" s="560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574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idden="1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65"/>
      <c r="P355" s="561" t="s">
        <v>40</v>
      </c>
      <c r="Q355" s="562"/>
      <c r="R355" s="562"/>
      <c r="S355" s="562"/>
      <c r="T355" s="562"/>
      <c r="U355" s="562"/>
      <c r="V355" s="563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hidden="1" x14ac:dyDescent="0.2">
      <c r="A356" s="564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5"/>
      <c r="P356" s="561" t="s">
        <v>40</v>
      </c>
      <c r="Q356" s="562"/>
      <c r="R356" s="562"/>
      <c r="S356" s="562"/>
      <c r="T356" s="562"/>
      <c r="U356" s="562"/>
      <c r="V356" s="563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hidden="1" customHeight="1" x14ac:dyDescent="0.25">
      <c r="A357" s="556" t="s">
        <v>82</v>
      </c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6"/>
      <c r="P357" s="556"/>
      <c r="Q357" s="556"/>
      <c r="R357" s="556"/>
      <c r="S357" s="556"/>
      <c r="T357" s="556"/>
      <c r="U357" s="556"/>
      <c r="V357" s="556"/>
      <c r="W357" s="556"/>
      <c r="X357" s="556"/>
      <c r="Y357" s="556"/>
      <c r="Z357" s="556"/>
      <c r="AA357" s="66"/>
      <c r="AB357" s="66"/>
      <c r="AC357" s="80"/>
    </row>
    <row r="358" spans="1:68" ht="27" customHeight="1" x14ac:dyDescent="0.25">
      <c r="A358" s="63" t="s">
        <v>577</v>
      </c>
      <c r="B358" s="63" t="s">
        <v>578</v>
      </c>
      <c r="C358" s="36">
        <v>4301051903</v>
      </c>
      <c r="D358" s="557">
        <v>4607091383928</v>
      </c>
      <c r="E358" s="557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118</v>
      </c>
      <c r="L358" s="37" t="s">
        <v>45</v>
      </c>
      <c r="M358" s="38" t="s">
        <v>92</v>
      </c>
      <c r="N358" s="38"/>
      <c r="O358" s="37">
        <v>40</v>
      </c>
      <c r="P358" s="6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9"/>
      <c r="R358" s="559"/>
      <c r="S358" s="559"/>
      <c r="T358" s="560"/>
      <c r="U358" s="39" t="s">
        <v>45</v>
      </c>
      <c r="V358" s="39" t="s">
        <v>45</v>
      </c>
      <c r="W358" s="40" t="s">
        <v>0</v>
      </c>
      <c r="X358" s="58">
        <v>45</v>
      </c>
      <c r="Y358" s="55">
        <f>IFERROR(IF(X358="",0,CEILING((X358/$H358),1)*$H358),"")</f>
        <v>45</v>
      </c>
      <c r="Z358" s="41">
        <f>IFERROR(IF(Y358=0,"",ROUNDUP(Y358/H358,0)*0.01898),"")</f>
        <v>9.4899999999999998E-2</v>
      </c>
      <c r="AA358" s="68" t="s">
        <v>45</v>
      </c>
      <c r="AB358" s="69" t="s">
        <v>45</v>
      </c>
      <c r="AC358" s="424" t="s">
        <v>579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47.625</v>
      </c>
      <c r="BN358" s="78">
        <f>IFERROR(Y358*I358/H358,"0")</f>
        <v>47.625</v>
      </c>
      <c r="BO358" s="78">
        <f>IFERROR(1/J358*(X358/H358),"0")</f>
        <v>7.8125E-2</v>
      </c>
      <c r="BP358" s="78">
        <f>IFERROR(1/J358*(Y358/H358),"0")</f>
        <v>7.8125E-2</v>
      </c>
    </row>
    <row r="359" spans="1:68" ht="27" customHeight="1" x14ac:dyDescent="0.25">
      <c r="A359" s="63" t="s">
        <v>580</v>
      </c>
      <c r="B359" s="63" t="s">
        <v>581</v>
      </c>
      <c r="C359" s="36">
        <v>4301051897</v>
      </c>
      <c r="D359" s="557">
        <v>4607091384260</v>
      </c>
      <c r="E359" s="557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118</v>
      </c>
      <c r="L359" s="37" t="s">
        <v>45</v>
      </c>
      <c r="M359" s="38" t="s">
        <v>92</v>
      </c>
      <c r="N359" s="38"/>
      <c r="O359" s="37">
        <v>40</v>
      </c>
      <c r="P359" s="63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9"/>
      <c r="R359" s="559"/>
      <c r="S359" s="559"/>
      <c r="T359" s="560"/>
      <c r="U359" s="39" t="s">
        <v>45</v>
      </c>
      <c r="V359" s="39" t="s">
        <v>45</v>
      </c>
      <c r="W359" s="40" t="s">
        <v>0</v>
      </c>
      <c r="X359" s="58">
        <v>9</v>
      </c>
      <c r="Y359" s="55">
        <f>IFERROR(IF(X359="",0,CEILING((X359/$H359),1)*$H359),"")</f>
        <v>9</v>
      </c>
      <c r="Z359" s="41">
        <f>IFERROR(IF(Y359=0,"",ROUNDUP(Y359/H359,0)*0.01898),"")</f>
        <v>1.898E-2</v>
      </c>
      <c r="AA359" s="68" t="s">
        <v>45</v>
      </c>
      <c r="AB359" s="69" t="s">
        <v>45</v>
      </c>
      <c r="AC359" s="426" t="s">
        <v>582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9.5190000000000001</v>
      </c>
      <c r="BN359" s="78">
        <f>IFERROR(Y359*I359/H359,"0")</f>
        <v>9.5190000000000001</v>
      </c>
      <c r="BO359" s="78">
        <f>IFERROR(1/J359*(X359/H359),"0")</f>
        <v>1.5625E-2</v>
      </c>
      <c r="BP359" s="78">
        <f>IFERROR(1/J359*(Y359/H359),"0")</f>
        <v>1.5625E-2</v>
      </c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65"/>
      <c r="P360" s="561" t="s">
        <v>40</v>
      </c>
      <c r="Q360" s="562"/>
      <c r="R360" s="562"/>
      <c r="S360" s="562"/>
      <c r="T360" s="562"/>
      <c r="U360" s="562"/>
      <c r="V360" s="563"/>
      <c r="W360" s="42" t="s">
        <v>39</v>
      </c>
      <c r="X360" s="43">
        <f>IFERROR(X358/H358,"0")+IFERROR(X359/H359,"0")</f>
        <v>6</v>
      </c>
      <c r="Y360" s="43">
        <f>IFERROR(Y358/H358,"0")+IFERROR(Y359/H359,"0")</f>
        <v>6</v>
      </c>
      <c r="Z360" s="43">
        <f>IFERROR(IF(Z358="",0,Z358),"0")+IFERROR(IF(Z359="",0,Z359),"0")</f>
        <v>0.11388</v>
      </c>
      <c r="AA360" s="67"/>
      <c r="AB360" s="67"/>
      <c r="AC360" s="67"/>
    </row>
    <row r="361" spans="1:68" x14ac:dyDescent="0.2">
      <c r="A361" s="564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5"/>
      <c r="P361" s="561" t="s">
        <v>40</v>
      </c>
      <c r="Q361" s="562"/>
      <c r="R361" s="562"/>
      <c r="S361" s="562"/>
      <c r="T361" s="562"/>
      <c r="U361" s="562"/>
      <c r="V361" s="563"/>
      <c r="W361" s="42" t="s">
        <v>0</v>
      </c>
      <c r="X361" s="43">
        <f>IFERROR(SUM(X358:X359),"0")</f>
        <v>54</v>
      </c>
      <c r="Y361" s="43">
        <f>IFERROR(SUM(Y358:Y359),"0")</f>
        <v>54</v>
      </c>
      <c r="Z361" s="42"/>
      <c r="AA361" s="67"/>
      <c r="AB361" s="67"/>
      <c r="AC361" s="67"/>
    </row>
    <row r="362" spans="1:68" ht="14.25" hidden="1" customHeight="1" x14ac:dyDescent="0.25">
      <c r="A362" s="556" t="s">
        <v>175</v>
      </c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6"/>
      <c r="P362" s="556"/>
      <c r="Q362" s="556"/>
      <c r="R362" s="556"/>
      <c r="S362" s="556"/>
      <c r="T362" s="556"/>
      <c r="U362" s="556"/>
      <c r="V362" s="556"/>
      <c r="W362" s="556"/>
      <c r="X362" s="556"/>
      <c r="Y362" s="556"/>
      <c r="Z362" s="556"/>
      <c r="AA362" s="66"/>
      <c r="AB362" s="66"/>
      <c r="AC362" s="80"/>
    </row>
    <row r="363" spans="1:68" ht="16.5" hidden="1" customHeight="1" x14ac:dyDescent="0.25">
      <c r="A363" s="63" t="s">
        <v>583</v>
      </c>
      <c r="B363" s="63" t="s">
        <v>584</v>
      </c>
      <c r="C363" s="36">
        <v>4301060524</v>
      </c>
      <c r="D363" s="557">
        <v>4607091384673</v>
      </c>
      <c r="E363" s="557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118</v>
      </c>
      <c r="L363" s="37" t="s">
        <v>45</v>
      </c>
      <c r="M363" s="38" t="s">
        <v>92</v>
      </c>
      <c r="N363" s="38"/>
      <c r="O363" s="37">
        <v>40</v>
      </c>
      <c r="P363" s="631" t="s">
        <v>585</v>
      </c>
      <c r="Q363" s="559"/>
      <c r="R363" s="559"/>
      <c r="S363" s="559"/>
      <c r="T363" s="560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586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idden="1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65"/>
      <c r="P364" s="561" t="s">
        <v>40</v>
      </c>
      <c r="Q364" s="562"/>
      <c r="R364" s="562"/>
      <c r="S364" s="562"/>
      <c r="T364" s="562"/>
      <c r="U364" s="562"/>
      <c r="V364" s="563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hidden="1" x14ac:dyDescent="0.2">
      <c r="A365" s="564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5"/>
      <c r="P365" s="561" t="s">
        <v>40</v>
      </c>
      <c r="Q365" s="562"/>
      <c r="R365" s="562"/>
      <c r="S365" s="562"/>
      <c r="T365" s="562"/>
      <c r="U365" s="562"/>
      <c r="V365" s="563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hidden="1" customHeight="1" x14ac:dyDescent="0.25">
      <c r="A366" s="572" t="s">
        <v>587</v>
      </c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72"/>
      <c r="P366" s="572"/>
      <c r="Q366" s="572"/>
      <c r="R366" s="572"/>
      <c r="S366" s="572"/>
      <c r="T366" s="572"/>
      <c r="U366" s="572"/>
      <c r="V366" s="572"/>
      <c r="W366" s="572"/>
      <c r="X366" s="572"/>
      <c r="Y366" s="572"/>
      <c r="Z366" s="572"/>
      <c r="AA366" s="65"/>
      <c r="AB366" s="65"/>
      <c r="AC366" s="79"/>
    </row>
    <row r="367" spans="1:68" ht="14.25" hidden="1" customHeight="1" x14ac:dyDescent="0.25">
      <c r="A367" s="556" t="s">
        <v>113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66"/>
      <c r="AB367" s="66"/>
      <c r="AC367" s="80"/>
    </row>
    <row r="368" spans="1:68" ht="37.5" hidden="1" customHeight="1" x14ac:dyDescent="0.25">
      <c r="A368" s="63" t="s">
        <v>588</v>
      </c>
      <c r="B368" s="63" t="s">
        <v>589</v>
      </c>
      <c r="C368" s="36">
        <v>4301011873</v>
      </c>
      <c r="D368" s="557">
        <v>4680115881907</v>
      </c>
      <c r="E368" s="557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118</v>
      </c>
      <c r="L368" s="37" t="s">
        <v>45</v>
      </c>
      <c r="M368" s="38" t="s">
        <v>80</v>
      </c>
      <c r="N368" s="38"/>
      <c r="O368" s="37">
        <v>60</v>
      </c>
      <c r="P368" s="6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9"/>
      <c r="R368" s="559"/>
      <c r="S368" s="559"/>
      <c r="T368" s="56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590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591</v>
      </c>
      <c r="B369" s="63" t="s">
        <v>592</v>
      </c>
      <c r="C369" s="36">
        <v>4301011875</v>
      </c>
      <c r="D369" s="557">
        <v>4680115884885</v>
      </c>
      <c r="E369" s="557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118</v>
      </c>
      <c r="L369" s="37" t="s">
        <v>45</v>
      </c>
      <c r="M369" s="38" t="s">
        <v>80</v>
      </c>
      <c r="N369" s="38"/>
      <c r="O369" s="37">
        <v>60</v>
      </c>
      <c r="P369" s="62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9"/>
      <c r="R369" s="559"/>
      <c r="S369" s="559"/>
      <c r="T369" s="560"/>
      <c r="U369" s="39" t="s">
        <v>45</v>
      </c>
      <c r="V369" s="39" t="s">
        <v>45</v>
      </c>
      <c r="W369" s="40" t="s">
        <v>0</v>
      </c>
      <c r="X369" s="58">
        <v>12</v>
      </c>
      <c r="Y369" s="55">
        <f>IFERROR(IF(X369="",0,CEILING((X369/$H369),1)*$H369),"")</f>
        <v>12</v>
      </c>
      <c r="Z369" s="41">
        <f>IFERROR(IF(Y369=0,"",ROUNDUP(Y369/H369,0)*0.01898),"")</f>
        <v>1.898E-2</v>
      </c>
      <c r="AA369" s="68" t="s">
        <v>45</v>
      </c>
      <c r="AB369" s="69" t="s">
        <v>45</v>
      </c>
      <c r="AC369" s="432" t="s">
        <v>593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12.435</v>
      </c>
      <c r="BN369" s="78">
        <f>IFERROR(Y369*I369/H369,"0")</f>
        <v>12.435</v>
      </c>
      <c r="BO369" s="78">
        <f>IFERROR(1/J369*(X369/H369),"0")</f>
        <v>1.5625E-2</v>
      </c>
      <c r="BP369" s="78">
        <f>IFERROR(1/J369*(Y369/H369),"0")</f>
        <v>1.5625E-2</v>
      </c>
    </row>
    <row r="370" spans="1:68" ht="37.5" hidden="1" customHeight="1" x14ac:dyDescent="0.25">
      <c r="A370" s="63" t="s">
        <v>594</v>
      </c>
      <c r="B370" s="63" t="s">
        <v>595</v>
      </c>
      <c r="C370" s="36">
        <v>4301011871</v>
      </c>
      <c r="D370" s="557">
        <v>4680115884908</v>
      </c>
      <c r="E370" s="557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121</v>
      </c>
      <c r="L370" s="37" t="s">
        <v>45</v>
      </c>
      <c r="M370" s="38" t="s">
        <v>80</v>
      </c>
      <c r="N370" s="38"/>
      <c r="O370" s="37">
        <v>60</v>
      </c>
      <c r="P370" s="6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9"/>
      <c r="R370" s="559"/>
      <c r="S370" s="559"/>
      <c r="T370" s="56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593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65"/>
      <c r="P371" s="561" t="s">
        <v>40</v>
      </c>
      <c r="Q371" s="562"/>
      <c r="R371" s="562"/>
      <c r="S371" s="562"/>
      <c r="T371" s="562"/>
      <c r="U371" s="562"/>
      <c r="V371" s="563"/>
      <c r="W371" s="42" t="s">
        <v>39</v>
      </c>
      <c r="X371" s="43">
        <f>IFERROR(X368/H368,"0")+IFERROR(X369/H369,"0")+IFERROR(X370/H370,"0")</f>
        <v>1</v>
      </c>
      <c r="Y371" s="43">
        <f>IFERROR(Y368/H368,"0")+IFERROR(Y369/H369,"0")+IFERROR(Y370/H370,"0")</f>
        <v>1</v>
      </c>
      <c r="Z371" s="43">
        <f>IFERROR(IF(Z368="",0,Z368),"0")+IFERROR(IF(Z369="",0,Z369),"0")+IFERROR(IF(Z370="",0,Z370),"0")</f>
        <v>1.898E-2</v>
      </c>
      <c r="AA371" s="67"/>
      <c r="AB371" s="67"/>
      <c r="AC371" s="67"/>
    </row>
    <row r="372" spans="1:68" x14ac:dyDescent="0.2">
      <c r="A372" s="564"/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5"/>
      <c r="P372" s="561" t="s">
        <v>40</v>
      </c>
      <c r="Q372" s="562"/>
      <c r="R372" s="562"/>
      <c r="S372" s="562"/>
      <c r="T372" s="562"/>
      <c r="U372" s="562"/>
      <c r="V372" s="563"/>
      <c r="W372" s="42" t="s">
        <v>0</v>
      </c>
      <c r="X372" s="43">
        <f>IFERROR(SUM(X368:X370),"0")</f>
        <v>12</v>
      </c>
      <c r="Y372" s="43">
        <f>IFERROR(SUM(Y368:Y370),"0")</f>
        <v>12</v>
      </c>
      <c r="Z372" s="42"/>
      <c r="AA372" s="67"/>
      <c r="AB372" s="67"/>
      <c r="AC372" s="67"/>
    </row>
    <row r="373" spans="1:68" ht="14.25" hidden="1" customHeight="1" x14ac:dyDescent="0.25">
      <c r="A373" s="556" t="s">
        <v>76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66"/>
      <c r="AB373" s="66"/>
      <c r="AC373" s="80"/>
    </row>
    <row r="374" spans="1:68" ht="27" hidden="1" customHeight="1" x14ac:dyDescent="0.25">
      <c r="A374" s="63" t="s">
        <v>596</v>
      </c>
      <c r="B374" s="63" t="s">
        <v>597</v>
      </c>
      <c r="C374" s="36">
        <v>4301031303</v>
      </c>
      <c r="D374" s="557">
        <v>4607091384802</v>
      </c>
      <c r="E374" s="557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121</v>
      </c>
      <c r="L374" s="37" t="s">
        <v>45</v>
      </c>
      <c r="M374" s="38" t="s">
        <v>80</v>
      </c>
      <c r="N374" s="38"/>
      <c r="O374" s="37">
        <v>35</v>
      </c>
      <c r="P374" s="6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9"/>
      <c r="R374" s="559"/>
      <c r="S374" s="559"/>
      <c r="T374" s="56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598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idden="1" x14ac:dyDescent="0.2">
      <c r="A375" s="564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5"/>
      <c r="P375" s="561" t="s">
        <v>40</v>
      </c>
      <c r="Q375" s="562"/>
      <c r="R375" s="562"/>
      <c r="S375" s="562"/>
      <c r="T375" s="562"/>
      <c r="U375" s="562"/>
      <c r="V375" s="563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hidden="1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65"/>
      <c r="P376" s="561" t="s">
        <v>40</v>
      </c>
      <c r="Q376" s="562"/>
      <c r="R376" s="562"/>
      <c r="S376" s="562"/>
      <c r="T376" s="562"/>
      <c r="U376" s="562"/>
      <c r="V376" s="563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hidden="1" customHeight="1" x14ac:dyDescent="0.25">
      <c r="A377" s="556" t="s">
        <v>82</v>
      </c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6"/>
      <c r="P377" s="556"/>
      <c r="Q377" s="556"/>
      <c r="R377" s="556"/>
      <c r="S377" s="556"/>
      <c r="T377" s="556"/>
      <c r="U377" s="556"/>
      <c r="V377" s="556"/>
      <c r="W377" s="556"/>
      <c r="X377" s="556"/>
      <c r="Y377" s="556"/>
      <c r="Z377" s="556"/>
      <c r="AA377" s="66"/>
      <c r="AB377" s="66"/>
      <c r="AC377" s="80"/>
    </row>
    <row r="378" spans="1:68" ht="27" customHeight="1" x14ac:dyDescent="0.25">
      <c r="A378" s="63" t="s">
        <v>599</v>
      </c>
      <c r="B378" s="63" t="s">
        <v>600</v>
      </c>
      <c r="C378" s="36">
        <v>4301051899</v>
      </c>
      <c r="D378" s="557">
        <v>4607091384246</v>
      </c>
      <c r="E378" s="557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118</v>
      </c>
      <c r="L378" s="37" t="s">
        <v>45</v>
      </c>
      <c r="M378" s="38" t="s">
        <v>92</v>
      </c>
      <c r="N378" s="38"/>
      <c r="O378" s="37">
        <v>40</v>
      </c>
      <c r="P378" s="62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9"/>
      <c r="R378" s="559"/>
      <c r="S378" s="559"/>
      <c r="T378" s="560"/>
      <c r="U378" s="39" t="s">
        <v>45</v>
      </c>
      <c r="V378" s="39" t="s">
        <v>45</v>
      </c>
      <c r="W378" s="40" t="s">
        <v>0</v>
      </c>
      <c r="X378" s="58">
        <v>9</v>
      </c>
      <c r="Y378" s="55">
        <f>IFERROR(IF(X378="",0,CEILING((X378/$H378),1)*$H378),"")</f>
        <v>9</v>
      </c>
      <c r="Z378" s="41">
        <f>IFERROR(IF(Y378=0,"",ROUNDUP(Y378/H378,0)*0.01898),"")</f>
        <v>1.898E-2</v>
      </c>
      <c r="AA378" s="68" t="s">
        <v>45</v>
      </c>
      <c r="AB378" s="69" t="s">
        <v>45</v>
      </c>
      <c r="AC378" s="438" t="s">
        <v>601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9.5190000000000001</v>
      </c>
      <c r="BN378" s="78">
        <f>IFERROR(Y378*I378/H378,"0")</f>
        <v>9.5190000000000001</v>
      </c>
      <c r="BO378" s="78">
        <f>IFERROR(1/J378*(X378/H378),"0")</f>
        <v>1.5625E-2</v>
      </c>
      <c r="BP378" s="78">
        <f>IFERROR(1/J378*(Y378/H378),"0")</f>
        <v>1.5625E-2</v>
      </c>
    </row>
    <row r="379" spans="1:68" ht="27" hidden="1" customHeight="1" x14ac:dyDescent="0.25">
      <c r="A379" s="63" t="s">
        <v>602</v>
      </c>
      <c r="B379" s="63" t="s">
        <v>603</v>
      </c>
      <c r="C379" s="36">
        <v>4301051660</v>
      </c>
      <c r="D379" s="557">
        <v>4607091384253</v>
      </c>
      <c r="E379" s="557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88</v>
      </c>
      <c r="L379" s="37" t="s">
        <v>45</v>
      </c>
      <c r="M379" s="38" t="s">
        <v>92</v>
      </c>
      <c r="N379" s="38"/>
      <c r="O379" s="37">
        <v>40</v>
      </c>
      <c r="P379" s="62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9"/>
      <c r="R379" s="559"/>
      <c r="S379" s="559"/>
      <c r="T379" s="56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601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564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65"/>
      <c r="P380" s="561" t="s">
        <v>40</v>
      </c>
      <c r="Q380" s="562"/>
      <c r="R380" s="562"/>
      <c r="S380" s="562"/>
      <c r="T380" s="562"/>
      <c r="U380" s="562"/>
      <c r="V380" s="563"/>
      <c r="W380" s="42" t="s">
        <v>39</v>
      </c>
      <c r="X380" s="43">
        <f>IFERROR(X378/H378,"0")+IFERROR(X379/H379,"0")</f>
        <v>1</v>
      </c>
      <c r="Y380" s="43">
        <f>IFERROR(Y378/H378,"0")+IFERROR(Y379/H379,"0")</f>
        <v>1</v>
      </c>
      <c r="Z380" s="43">
        <f>IFERROR(IF(Z378="",0,Z378),"0")+IFERROR(IF(Z379="",0,Z379),"0")</f>
        <v>1.898E-2</v>
      </c>
      <c r="AA380" s="67"/>
      <c r="AB380" s="67"/>
      <c r="AC380" s="67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65"/>
      <c r="P381" s="561" t="s">
        <v>40</v>
      </c>
      <c r="Q381" s="562"/>
      <c r="R381" s="562"/>
      <c r="S381" s="562"/>
      <c r="T381" s="562"/>
      <c r="U381" s="562"/>
      <c r="V381" s="563"/>
      <c r="W381" s="42" t="s">
        <v>0</v>
      </c>
      <c r="X381" s="43">
        <f>IFERROR(SUM(X378:X379),"0")</f>
        <v>9</v>
      </c>
      <c r="Y381" s="43">
        <f>IFERROR(SUM(Y378:Y379),"0")</f>
        <v>9</v>
      </c>
      <c r="Z381" s="42"/>
      <c r="AA381" s="67"/>
      <c r="AB381" s="67"/>
      <c r="AC381" s="67"/>
    </row>
    <row r="382" spans="1:68" ht="14.25" hidden="1" customHeight="1" x14ac:dyDescent="0.25">
      <c r="A382" s="556" t="s">
        <v>175</v>
      </c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6"/>
      <c r="P382" s="556"/>
      <c r="Q382" s="556"/>
      <c r="R382" s="556"/>
      <c r="S382" s="556"/>
      <c r="T382" s="556"/>
      <c r="U382" s="556"/>
      <c r="V382" s="556"/>
      <c r="W382" s="556"/>
      <c r="X382" s="556"/>
      <c r="Y382" s="556"/>
      <c r="Z382" s="556"/>
      <c r="AA382" s="66"/>
      <c r="AB382" s="66"/>
      <c r="AC382" s="80"/>
    </row>
    <row r="383" spans="1:68" ht="27" hidden="1" customHeight="1" x14ac:dyDescent="0.25">
      <c r="A383" s="63" t="s">
        <v>604</v>
      </c>
      <c r="B383" s="63" t="s">
        <v>605</v>
      </c>
      <c r="C383" s="36">
        <v>4301060441</v>
      </c>
      <c r="D383" s="557">
        <v>4607091389357</v>
      </c>
      <c r="E383" s="557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118</v>
      </c>
      <c r="L383" s="37" t="s">
        <v>45</v>
      </c>
      <c r="M383" s="38" t="s">
        <v>92</v>
      </c>
      <c r="N383" s="38"/>
      <c r="O383" s="37">
        <v>40</v>
      </c>
      <c r="P383" s="62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9"/>
      <c r="R383" s="559"/>
      <c r="S383" s="559"/>
      <c r="T383" s="56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606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idden="1" x14ac:dyDescent="0.2">
      <c r="A384" s="564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5"/>
      <c r="P384" s="561" t="s">
        <v>40</v>
      </c>
      <c r="Q384" s="562"/>
      <c r="R384" s="562"/>
      <c r="S384" s="562"/>
      <c r="T384" s="562"/>
      <c r="U384" s="562"/>
      <c r="V384" s="563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hidden="1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65"/>
      <c r="P385" s="561" t="s">
        <v>40</v>
      </c>
      <c r="Q385" s="562"/>
      <c r="R385" s="562"/>
      <c r="S385" s="562"/>
      <c r="T385" s="562"/>
      <c r="U385" s="562"/>
      <c r="V385" s="563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hidden="1" customHeight="1" x14ac:dyDescent="0.2">
      <c r="A386" s="580" t="s">
        <v>607</v>
      </c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0"/>
      <c r="P386" s="580"/>
      <c r="Q386" s="580"/>
      <c r="R386" s="580"/>
      <c r="S386" s="580"/>
      <c r="T386" s="580"/>
      <c r="U386" s="580"/>
      <c r="V386" s="580"/>
      <c r="W386" s="580"/>
      <c r="X386" s="580"/>
      <c r="Y386" s="580"/>
      <c r="Z386" s="580"/>
      <c r="AA386" s="54"/>
      <c r="AB386" s="54"/>
      <c r="AC386" s="54"/>
    </row>
    <row r="387" spans="1:68" ht="16.5" hidden="1" customHeight="1" x14ac:dyDescent="0.25">
      <c r="A387" s="572" t="s">
        <v>608</v>
      </c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72"/>
      <c r="P387" s="572"/>
      <c r="Q387" s="572"/>
      <c r="R387" s="572"/>
      <c r="S387" s="572"/>
      <c r="T387" s="572"/>
      <c r="U387" s="572"/>
      <c r="V387" s="572"/>
      <c r="W387" s="572"/>
      <c r="X387" s="572"/>
      <c r="Y387" s="572"/>
      <c r="Z387" s="572"/>
      <c r="AA387" s="65"/>
      <c r="AB387" s="65"/>
      <c r="AC387" s="79"/>
    </row>
    <row r="388" spans="1:68" ht="14.25" hidden="1" customHeight="1" x14ac:dyDescent="0.25">
      <c r="A388" s="556" t="s">
        <v>76</v>
      </c>
      <c r="B388" s="556"/>
      <c r="C388" s="556"/>
      <c r="D388" s="556"/>
      <c r="E388" s="556"/>
      <c r="F388" s="556"/>
      <c r="G388" s="556"/>
      <c r="H388" s="556"/>
      <c r="I388" s="556"/>
      <c r="J388" s="556"/>
      <c r="K388" s="556"/>
      <c r="L388" s="556"/>
      <c r="M388" s="556"/>
      <c r="N388" s="556"/>
      <c r="O388" s="556"/>
      <c r="P388" s="556"/>
      <c r="Q388" s="556"/>
      <c r="R388" s="556"/>
      <c r="S388" s="556"/>
      <c r="T388" s="556"/>
      <c r="U388" s="556"/>
      <c r="V388" s="556"/>
      <c r="W388" s="556"/>
      <c r="X388" s="556"/>
      <c r="Y388" s="556"/>
      <c r="Z388" s="556"/>
      <c r="AA388" s="66"/>
      <c r="AB388" s="66"/>
      <c r="AC388" s="80"/>
    </row>
    <row r="389" spans="1:68" ht="27" customHeight="1" x14ac:dyDescent="0.25">
      <c r="A389" s="63" t="s">
        <v>609</v>
      </c>
      <c r="B389" s="63" t="s">
        <v>610</v>
      </c>
      <c r="C389" s="36">
        <v>4301031405</v>
      </c>
      <c r="D389" s="557">
        <v>4680115886100</v>
      </c>
      <c r="E389" s="557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121</v>
      </c>
      <c r="L389" s="37" t="s">
        <v>45</v>
      </c>
      <c r="M389" s="38" t="s">
        <v>80</v>
      </c>
      <c r="N389" s="38"/>
      <c r="O389" s="37">
        <v>50</v>
      </c>
      <c r="P389" s="6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9"/>
      <c r="R389" s="559"/>
      <c r="S389" s="559"/>
      <c r="T389" s="560"/>
      <c r="U389" s="39" t="s">
        <v>45</v>
      </c>
      <c r="V389" s="39" t="s">
        <v>45</v>
      </c>
      <c r="W389" s="40" t="s">
        <v>0</v>
      </c>
      <c r="X389" s="58">
        <v>16.2</v>
      </c>
      <c r="Y389" s="55">
        <f t="shared" ref="Y389:Y397" si="48">IFERROR(IF(X389="",0,CEILING((X389/$H389),1)*$H389),"")</f>
        <v>16.200000000000003</v>
      </c>
      <c r="Z389" s="41">
        <f>IFERROR(IF(Y389=0,"",ROUNDUP(Y389/H389,0)*0.00902),"")</f>
        <v>2.7060000000000001E-2</v>
      </c>
      <c r="AA389" s="68" t="s">
        <v>45</v>
      </c>
      <c r="AB389" s="69" t="s">
        <v>45</v>
      </c>
      <c r="AC389" s="444" t="s">
        <v>611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7" si="49">IFERROR(X389*I389/H389,"0")</f>
        <v>16.829999999999998</v>
      </c>
      <c r="BN389" s="78">
        <f t="shared" ref="BN389:BN397" si="50">IFERROR(Y389*I389/H389,"0")</f>
        <v>16.830000000000002</v>
      </c>
      <c r="BO389" s="78">
        <f t="shared" ref="BO389:BO397" si="51">IFERROR(1/J389*(X389/H389),"0")</f>
        <v>2.2727272727272724E-2</v>
      </c>
      <c r="BP389" s="78">
        <f t="shared" ref="BP389:BP397" si="52">IFERROR(1/J389*(Y389/H389),"0")</f>
        <v>2.2727272727272731E-2</v>
      </c>
    </row>
    <row r="390" spans="1:68" ht="27" hidden="1" customHeight="1" x14ac:dyDescent="0.25">
      <c r="A390" s="63" t="s">
        <v>612</v>
      </c>
      <c r="B390" s="63" t="s">
        <v>613</v>
      </c>
      <c r="C390" s="36">
        <v>4301031406</v>
      </c>
      <c r="D390" s="557">
        <v>4680115886117</v>
      </c>
      <c r="E390" s="557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121</v>
      </c>
      <c r="L390" s="37" t="s">
        <v>45</v>
      </c>
      <c r="M390" s="38" t="s">
        <v>80</v>
      </c>
      <c r="N390" s="38"/>
      <c r="O390" s="37">
        <v>50</v>
      </c>
      <c r="P390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9"/>
      <c r="R390" s="559"/>
      <c r="S390" s="559"/>
      <c r="T390" s="560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614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hidden="1" customHeight="1" x14ac:dyDescent="0.25">
      <c r="A391" s="63" t="s">
        <v>612</v>
      </c>
      <c r="B391" s="63" t="s">
        <v>615</v>
      </c>
      <c r="C391" s="36">
        <v>4301031382</v>
      </c>
      <c r="D391" s="557">
        <v>4680115886117</v>
      </c>
      <c r="E391" s="557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80</v>
      </c>
      <c r="N391" s="38"/>
      <c r="O391" s="37">
        <v>50</v>
      </c>
      <c r="P391" s="62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9"/>
      <c r="R391" s="559"/>
      <c r="S391" s="559"/>
      <c r="T391" s="560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614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616</v>
      </c>
      <c r="B392" s="63" t="s">
        <v>617</v>
      </c>
      <c r="C392" s="36">
        <v>4301031402</v>
      </c>
      <c r="D392" s="557">
        <v>4680115886124</v>
      </c>
      <c r="E392" s="557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45</v>
      </c>
      <c r="M392" s="38" t="s">
        <v>80</v>
      </c>
      <c r="N392" s="38"/>
      <c r="O392" s="37">
        <v>50</v>
      </c>
      <c r="P392" s="62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9"/>
      <c r="R392" s="559"/>
      <c r="S392" s="559"/>
      <c r="T392" s="560"/>
      <c r="U392" s="39" t="s">
        <v>45</v>
      </c>
      <c r="V392" s="39" t="s">
        <v>45</v>
      </c>
      <c r="W392" s="40" t="s">
        <v>0</v>
      </c>
      <c r="X392" s="58">
        <v>16.2</v>
      </c>
      <c r="Y392" s="55">
        <f t="shared" si="48"/>
        <v>16.200000000000003</v>
      </c>
      <c r="Z392" s="41">
        <f>IFERROR(IF(Y392=0,"",ROUNDUP(Y392/H392,0)*0.00902),"")</f>
        <v>2.7060000000000001E-2</v>
      </c>
      <c r="AA392" s="68" t="s">
        <v>45</v>
      </c>
      <c r="AB392" s="69" t="s">
        <v>45</v>
      </c>
      <c r="AC392" s="450" t="s">
        <v>618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16.829999999999998</v>
      </c>
      <c r="BN392" s="78">
        <f t="shared" si="50"/>
        <v>16.830000000000002</v>
      </c>
      <c r="BO392" s="78">
        <f t="shared" si="51"/>
        <v>2.2727272727272724E-2</v>
      </c>
      <c r="BP392" s="78">
        <f t="shared" si="52"/>
        <v>2.2727272727272731E-2</v>
      </c>
    </row>
    <row r="393" spans="1:68" ht="27" customHeight="1" x14ac:dyDescent="0.25">
      <c r="A393" s="63" t="s">
        <v>619</v>
      </c>
      <c r="B393" s="63" t="s">
        <v>620</v>
      </c>
      <c r="C393" s="36">
        <v>4301031366</v>
      </c>
      <c r="D393" s="557">
        <v>4680115883147</v>
      </c>
      <c r="E393" s="557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9"/>
      <c r="R393" s="559"/>
      <c r="S393" s="559"/>
      <c r="T393" s="560"/>
      <c r="U393" s="39" t="s">
        <v>45</v>
      </c>
      <c r="V393" s="39" t="s">
        <v>45</v>
      </c>
      <c r="W393" s="40" t="s">
        <v>0</v>
      </c>
      <c r="X393" s="58">
        <v>16.2</v>
      </c>
      <c r="Y393" s="55">
        <f t="shared" si="48"/>
        <v>16.8</v>
      </c>
      <c r="Z393" s="41">
        <f>IFERROR(IF(Y393=0,"",ROUNDUP(Y393/H393,0)*0.00502),"")</f>
        <v>5.0200000000000002E-2</v>
      </c>
      <c r="AA393" s="68" t="s">
        <v>45</v>
      </c>
      <c r="AB393" s="69" t="s">
        <v>45</v>
      </c>
      <c r="AC393" s="452" t="s">
        <v>611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17.453571428571429</v>
      </c>
      <c r="BN393" s="78">
        <f t="shared" si="50"/>
        <v>18.100000000000001</v>
      </c>
      <c r="BO393" s="78">
        <f t="shared" si="51"/>
        <v>4.1208791208791208E-2</v>
      </c>
      <c r="BP393" s="78">
        <f t="shared" si="52"/>
        <v>4.2735042735042736E-2</v>
      </c>
    </row>
    <row r="394" spans="1:68" ht="37.5" customHeight="1" x14ac:dyDescent="0.25">
      <c r="A394" s="63" t="s">
        <v>621</v>
      </c>
      <c r="B394" s="63" t="s">
        <v>622</v>
      </c>
      <c r="C394" s="36">
        <v>4301031361</v>
      </c>
      <c r="D394" s="557">
        <v>4607091389524</v>
      </c>
      <c r="E394" s="557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9"/>
      <c r="R394" s="559"/>
      <c r="S394" s="559"/>
      <c r="T394" s="560"/>
      <c r="U394" s="39" t="s">
        <v>45</v>
      </c>
      <c r="V394" s="39" t="s">
        <v>45</v>
      </c>
      <c r="W394" s="40" t="s">
        <v>0</v>
      </c>
      <c r="X394" s="58">
        <v>10.5</v>
      </c>
      <c r="Y394" s="55">
        <f t="shared" si="48"/>
        <v>10.5</v>
      </c>
      <c r="Z394" s="41">
        <f>IFERROR(IF(Y394=0,"",ROUNDUP(Y394/H394,0)*0.00502),"")</f>
        <v>2.5100000000000001E-2</v>
      </c>
      <c r="AA394" s="68" t="s">
        <v>45</v>
      </c>
      <c r="AB394" s="69" t="s">
        <v>45</v>
      </c>
      <c r="AC394" s="454" t="s">
        <v>623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11.149999999999999</v>
      </c>
      <c r="BN394" s="78">
        <f t="shared" si="50"/>
        <v>11.149999999999999</v>
      </c>
      <c r="BO394" s="78">
        <f t="shared" si="51"/>
        <v>2.1367521367521368E-2</v>
      </c>
      <c r="BP394" s="78">
        <f t="shared" si="52"/>
        <v>2.1367521367521368E-2</v>
      </c>
    </row>
    <row r="395" spans="1:68" ht="27" hidden="1" customHeight="1" x14ac:dyDescent="0.25">
      <c r="A395" s="63" t="s">
        <v>624</v>
      </c>
      <c r="B395" s="63" t="s">
        <v>625</v>
      </c>
      <c r="C395" s="36">
        <v>4301031364</v>
      </c>
      <c r="D395" s="557">
        <v>4680115883161</v>
      </c>
      <c r="E395" s="557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6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9"/>
      <c r="R395" s="559"/>
      <c r="S395" s="559"/>
      <c r="T395" s="560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>IFERROR(IF(Y395=0,"",ROUNDUP(Y395/H395,0)*0.00502),"")</f>
        <v/>
      </c>
      <c r="AA395" s="68" t="s">
        <v>45</v>
      </c>
      <c r="AB395" s="69" t="s">
        <v>45</v>
      </c>
      <c r="AC395" s="456" t="s">
        <v>626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 x14ac:dyDescent="0.25">
      <c r="A396" s="63" t="s">
        <v>627</v>
      </c>
      <c r="B396" s="63" t="s">
        <v>628</v>
      </c>
      <c r="C396" s="36">
        <v>4301031358</v>
      </c>
      <c r="D396" s="557">
        <v>4607091389531</v>
      </c>
      <c r="E396" s="557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61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9"/>
      <c r="R396" s="559"/>
      <c r="S396" s="559"/>
      <c r="T396" s="560"/>
      <c r="U396" s="39" t="s">
        <v>45</v>
      </c>
      <c r="V396" s="39" t="s">
        <v>45</v>
      </c>
      <c r="W396" s="40" t="s">
        <v>0</v>
      </c>
      <c r="X396" s="58">
        <v>10.5</v>
      </c>
      <c r="Y396" s="55">
        <f t="shared" si="48"/>
        <v>10.5</v>
      </c>
      <c r="Z396" s="41">
        <f>IFERROR(IF(Y396=0,"",ROUNDUP(Y396/H396,0)*0.00502),"")</f>
        <v>2.5100000000000001E-2</v>
      </c>
      <c r="AA396" s="68" t="s">
        <v>45</v>
      </c>
      <c r="AB396" s="69" t="s">
        <v>45</v>
      </c>
      <c r="AC396" s="458" t="s">
        <v>629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11.149999999999999</v>
      </c>
      <c r="BN396" s="78">
        <f t="shared" si="50"/>
        <v>11.149999999999999</v>
      </c>
      <c r="BO396" s="78">
        <f t="shared" si="51"/>
        <v>2.1367521367521368E-2</v>
      </c>
      <c r="BP396" s="78">
        <f t="shared" si="52"/>
        <v>2.1367521367521368E-2</v>
      </c>
    </row>
    <row r="397" spans="1:68" ht="37.5" customHeight="1" x14ac:dyDescent="0.25">
      <c r="A397" s="63" t="s">
        <v>630</v>
      </c>
      <c r="B397" s="63" t="s">
        <v>631</v>
      </c>
      <c r="C397" s="36">
        <v>4301031360</v>
      </c>
      <c r="D397" s="557">
        <v>4607091384345</v>
      </c>
      <c r="E397" s="557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61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9"/>
      <c r="R397" s="559"/>
      <c r="S397" s="559"/>
      <c r="T397" s="560"/>
      <c r="U397" s="39" t="s">
        <v>45</v>
      </c>
      <c r="V397" s="39" t="s">
        <v>45</v>
      </c>
      <c r="W397" s="40" t="s">
        <v>0</v>
      </c>
      <c r="X397" s="58">
        <v>10.5</v>
      </c>
      <c r="Y397" s="55">
        <f t="shared" si="48"/>
        <v>10.5</v>
      </c>
      <c r="Z397" s="41">
        <f>IFERROR(IF(Y397=0,"",ROUNDUP(Y397/H397,0)*0.00502),"")</f>
        <v>2.5100000000000001E-2</v>
      </c>
      <c r="AA397" s="68" t="s">
        <v>45</v>
      </c>
      <c r="AB397" s="69" t="s">
        <v>45</v>
      </c>
      <c r="AC397" s="460" t="s">
        <v>626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11.149999999999999</v>
      </c>
      <c r="BN397" s="78">
        <f t="shared" si="50"/>
        <v>11.149999999999999</v>
      </c>
      <c r="BO397" s="78">
        <f t="shared" si="51"/>
        <v>2.1367521367521368E-2</v>
      </c>
      <c r="BP397" s="78">
        <f t="shared" si="52"/>
        <v>2.1367521367521368E-2</v>
      </c>
    </row>
    <row r="398" spans="1:68" x14ac:dyDescent="0.2">
      <c r="A398" s="564"/>
      <c r="B398" s="564"/>
      <c r="C398" s="564"/>
      <c r="D398" s="564"/>
      <c r="E398" s="564"/>
      <c r="F398" s="564"/>
      <c r="G398" s="564"/>
      <c r="H398" s="564"/>
      <c r="I398" s="564"/>
      <c r="J398" s="564"/>
      <c r="K398" s="564"/>
      <c r="L398" s="564"/>
      <c r="M398" s="564"/>
      <c r="N398" s="564"/>
      <c r="O398" s="565"/>
      <c r="P398" s="561" t="s">
        <v>40</v>
      </c>
      <c r="Q398" s="562"/>
      <c r="R398" s="562"/>
      <c r="S398" s="562"/>
      <c r="T398" s="562"/>
      <c r="U398" s="562"/>
      <c r="V398" s="563"/>
      <c r="W398" s="42" t="s">
        <v>39</v>
      </c>
      <c r="X398" s="43">
        <f>IFERROR(X389/H389,"0")+IFERROR(X390/H390,"0")+IFERROR(X391/H391,"0")+IFERROR(X392/H392,"0")+IFERROR(X393/H393,"0")+IFERROR(X394/H394,"0")+IFERROR(X395/H395,"0")+IFERROR(X396/H396,"0")+IFERROR(X397/H397,"0")</f>
        <v>30.642857142857142</v>
      </c>
      <c r="Y398" s="43">
        <f>IFERROR(Y389/H389,"0")+IFERROR(Y390/H390,"0")+IFERROR(Y391/H391,"0")+IFERROR(Y392/H392,"0")+IFERROR(Y393/H393,"0")+IFERROR(Y394/H394,"0")+IFERROR(Y395/H395,"0")+IFERROR(Y396/H396,"0")+IFERROR(Y397/H397,"0")</f>
        <v>31</v>
      </c>
      <c r="Z398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0.17962000000000003</v>
      </c>
      <c r="AA398" s="67"/>
      <c r="AB398" s="67"/>
      <c r="AC398" s="67"/>
    </row>
    <row r="399" spans="1:68" x14ac:dyDescent="0.2">
      <c r="A399" s="564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65"/>
      <c r="P399" s="561" t="s">
        <v>40</v>
      </c>
      <c r="Q399" s="562"/>
      <c r="R399" s="562"/>
      <c r="S399" s="562"/>
      <c r="T399" s="562"/>
      <c r="U399" s="562"/>
      <c r="V399" s="563"/>
      <c r="W399" s="42" t="s">
        <v>0</v>
      </c>
      <c r="X399" s="43">
        <f>IFERROR(SUM(X389:X397),"0")</f>
        <v>80.099999999999994</v>
      </c>
      <c r="Y399" s="43">
        <f>IFERROR(SUM(Y389:Y397),"0")</f>
        <v>80.7</v>
      </c>
      <c r="Z399" s="42"/>
      <c r="AA399" s="67"/>
      <c r="AB399" s="67"/>
      <c r="AC399" s="67"/>
    </row>
    <row r="400" spans="1:68" ht="14.25" hidden="1" customHeight="1" x14ac:dyDescent="0.25">
      <c r="A400" s="556" t="s">
        <v>82</v>
      </c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56"/>
      <c r="P400" s="556"/>
      <c r="Q400" s="556"/>
      <c r="R400" s="556"/>
      <c r="S400" s="556"/>
      <c r="T400" s="556"/>
      <c r="U400" s="556"/>
      <c r="V400" s="556"/>
      <c r="W400" s="556"/>
      <c r="X400" s="556"/>
      <c r="Y400" s="556"/>
      <c r="Z400" s="556"/>
      <c r="AA400" s="66"/>
      <c r="AB400" s="66"/>
      <c r="AC400" s="80"/>
    </row>
    <row r="401" spans="1:68" ht="27" customHeight="1" x14ac:dyDescent="0.25">
      <c r="A401" s="63" t="s">
        <v>632</v>
      </c>
      <c r="B401" s="63" t="s">
        <v>633</v>
      </c>
      <c r="C401" s="36">
        <v>4301051284</v>
      </c>
      <c r="D401" s="557">
        <v>4607091384352</v>
      </c>
      <c r="E401" s="557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121</v>
      </c>
      <c r="L401" s="37" t="s">
        <v>45</v>
      </c>
      <c r="M401" s="38" t="s">
        <v>92</v>
      </c>
      <c r="N401" s="38"/>
      <c r="O401" s="37">
        <v>45</v>
      </c>
      <c r="P401" s="6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9"/>
      <c r="R401" s="559"/>
      <c r="S401" s="559"/>
      <c r="T401" s="560"/>
      <c r="U401" s="39" t="s">
        <v>45</v>
      </c>
      <c r="V401" s="39" t="s">
        <v>45</v>
      </c>
      <c r="W401" s="40" t="s">
        <v>0</v>
      </c>
      <c r="X401" s="58">
        <v>7.2</v>
      </c>
      <c r="Y401" s="55">
        <f>IFERROR(IF(X401="",0,CEILING((X401/$H401),1)*$H401),"")</f>
        <v>7.1999999999999993</v>
      </c>
      <c r="Z401" s="41">
        <f>IFERROR(IF(Y401=0,"",ROUNDUP(Y401/H401,0)*0.00902),"")</f>
        <v>2.7060000000000001E-2</v>
      </c>
      <c r="AA401" s="68" t="s">
        <v>45</v>
      </c>
      <c r="AB401" s="69" t="s">
        <v>45</v>
      </c>
      <c r="AC401" s="462" t="s">
        <v>634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7.9380000000000006</v>
      </c>
      <c r="BN401" s="78">
        <f>IFERROR(Y401*I401/H401,"0")</f>
        <v>7.9379999999999997</v>
      </c>
      <c r="BO401" s="78">
        <f>IFERROR(1/J401*(X401/H401),"0")</f>
        <v>2.2727272727272728E-2</v>
      </c>
      <c r="BP401" s="78">
        <f>IFERROR(1/J401*(Y401/H401),"0")</f>
        <v>2.2727272727272728E-2</v>
      </c>
    </row>
    <row r="402" spans="1:68" ht="27" hidden="1" customHeight="1" x14ac:dyDescent="0.25">
      <c r="A402" s="63" t="s">
        <v>635</v>
      </c>
      <c r="B402" s="63" t="s">
        <v>636</v>
      </c>
      <c r="C402" s="36">
        <v>4301051431</v>
      </c>
      <c r="D402" s="557">
        <v>4607091389654</v>
      </c>
      <c r="E402" s="557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88</v>
      </c>
      <c r="L402" s="37" t="s">
        <v>45</v>
      </c>
      <c r="M402" s="38" t="s">
        <v>92</v>
      </c>
      <c r="N402" s="38"/>
      <c r="O402" s="37">
        <v>45</v>
      </c>
      <c r="P402" s="6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9"/>
      <c r="R402" s="559"/>
      <c r="S402" s="559"/>
      <c r="T402" s="56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637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564"/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5"/>
      <c r="P403" s="561" t="s">
        <v>40</v>
      </c>
      <c r="Q403" s="562"/>
      <c r="R403" s="562"/>
      <c r="S403" s="562"/>
      <c r="T403" s="562"/>
      <c r="U403" s="562"/>
      <c r="V403" s="563"/>
      <c r="W403" s="42" t="s">
        <v>39</v>
      </c>
      <c r="X403" s="43">
        <f>IFERROR(X401/H401,"0")+IFERROR(X402/H402,"0")</f>
        <v>3</v>
      </c>
      <c r="Y403" s="43">
        <f>IFERROR(Y401/H401,"0")+IFERROR(Y402/H402,"0")</f>
        <v>3</v>
      </c>
      <c r="Z403" s="43">
        <f>IFERROR(IF(Z401="",0,Z401),"0")+IFERROR(IF(Z402="",0,Z402),"0")</f>
        <v>2.7060000000000001E-2</v>
      </c>
      <c r="AA403" s="67"/>
      <c r="AB403" s="67"/>
      <c r="AC403" s="67"/>
    </row>
    <row r="404" spans="1:68" x14ac:dyDescent="0.2">
      <c r="A404" s="564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65"/>
      <c r="P404" s="561" t="s">
        <v>40</v>
      </c>
      <c r="Q404" s="562"/>
      <c r="R404" s="562"/>
      <c r="S404" s="562"/>
      <c r="T404" s="562"/>
      <c r="U404" s="562"/>
      <c r="V404" s="563"/>
      <c r="W404" s="42" t="s">
        <v>0</v>
      </c>
      <c r="X404" s="43">
        <f>IFERROR(SUM(X401:X402),"0")</f>
        <v>7.2</v>
      </c>
      <c r="Y404" s="43">
        <f>IFERROR(SUM(Y401:Y402),"0")</f>
        <v>7.1999999999999993</v>
      </c>
      <c r="Z404" s="42"/>
      <c r="AA404" s="67"/>
      <c r="AB404" s="67"/>
      <c r="AC404" s="67"/>
    </row>
    <row r="405" spans="1:68" ht="16.5" hidden="1" customHeight="1" x14ac:dyDescent="0.25">
      <c r="A405" s="572" t="s">
        <v>638</v>
      </c>
      <c r="B405" s="572"/>
      <c r="C405" s="572"/>
      <c r="D405" s="572"/>
      <c r="E405" s="572"/>
      <c r="F405" s="572"/>
      <c r="G405" s="572"/>
      <c r="H405" s="572"/>
      <c r="I405" s="572"/>
      <c r="J405" s="572"/>
      <c r="K405" s="572"/>
      <c r="L405" s="572"/>
      <c r="M405" s="572"/>
      <c r="N405" s="572"/>
      <c r="O405" s="572"/>
      <c r="P405" s="572"/>
      <c r="Q405" s="572"/>
      <c r="R405" s="572"/>
      <c r="S405" s="572"/>
      <c r="T405" s="572"/>
      <c r="U405" s="572"/>
      <c r="V405" s="572"/>
      <c r="W405" s="572"/>
      <c r="X405" s="572"/>
      <c r="Y405" s="572"/>
      <c r="Z405" s="572"/>
      <c r="AA405" s="65"/>
      <c r="AB405" s="65"/>
      <c r="AC405" s="79"/>
    </row>
    <row r="406" spans="1:68" ht="14.25" hidden="1" customHeight="1" x14ac:dyDescent="0.25">
      <c r="A406" s="556" t="s">
        <v>145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66"/>
      <c r="AB406" s="66"/>
      <c r="AC406" s="80"/>
    </row>
    <row r="407" spans="1:68" ht="27" hidden="1" customHeight="1" x14ac:dyDescent="0.25">
      <c r="A407" s="63" t="s">
        <v>639</v>
      </c>
      <c r="B407" s="63" t="s">
        <v>640</v>
      </c>
      <c r="C407" s="36">
        <v>4301020319</v>
      </c>
      <c r="D407" s="557">
        <v>4680115885240</v>
      </c>
      <c r="E407" s="557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88</v>
      </c>
      <c r="L407" s="37" t="s">
        <v>45</v>
      </c>
      <c r="M407" s="38" t="s">
        <v>80</v>
      </c>
      <c r="N407" s="38"/>
      <c r="O407" s="37">
        <v>40</v>
      </c>
      <c r="P407" s="61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9"/>
      <c r="R407" s="559"/>
      <c r="S407" s="559"/>
      <c r="T407" s="560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641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idden="1" x14ac:dyDescent="0.2">
      <c r="A408" s="564"/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5"/>
      <c r="P408" s="561" t="s">
        <v>40</v>
      </c>
      <c r="Q408" s="562"/>
      <c r="R408" s="562"/>
      <c r="S408" s="562"/>
      <c r="T408" s="562"/>
      <c r="U408" s="562"/>
      <c r="V408" s="563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hidden="1" x14ac:dyDescent="0.2">
      <c r="A409" s="564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5"/>
      <c r="P409" s="561" t="s">
        <v>40</v>
      </c>
      <c r="Q409" s="562"/>
      <c r="R409" s="562"/>
      <c r="S409" s="562"/>
      <c r="T409" s="562"/>
      <c r="U409" s="562"/>
      <c r="V409" s="563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hidden="1" customHeight="1" x14ac:dyDescent="0.25">
      <c r="A410" s="556" t="s">
        <v>76</v>
      </c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56"/>
      <c r="P410" s="556"/>
      <c r="Q410" s="556"/>
      <c r="R410" s="556"/>
      <c r="S410" s="556"/>
      <c r="T410" s="556"/>
      <c r="U410" s="556"/>
      <c r="V410" s="556"/>
      <c r="W410" s="556"/>
      <c r="X410" s="556"/>
      <c r="Y410" s="556"/>
      <c r="Z410" s="556"/>
      <c r="AA410" s="66"/>
      <c r="AB410" s="66"/>
      <c r="AC410" s="80"/>
    </row>
    <row r="411" spans="1:68" ht="27" customHeight="1" x14ac:dyDescent="0.25">
      <c r="A411" s="63" t="s">
        <v>642</v>
      </c>
      <c r="B411" s="63" t="s">
        <v>643</v>
      </c>
      <c r="C411" s="36">
        <v>4301031403</v>
      </c>
      <c r="D411" s="557">
        <v>4680115886094</v>
      </c>
      <c r="E411" s="557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121</v>
      </c>
      <c r="L411" s="37" t="s">
        <v>45</v>
      </c>
      <c r="M411" s="38" t="s">
        <v>117</v>
      </c>
      <c r="N411" s="38"/>
      <c r="O411" s="37">
        <v>50</v>
      </c>
      <c r="P411" s="6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9"/>
      <c r="R411" s="559"/>
      <c r="S411" s="559"/>
      <c r="T411" s="560"/>
      <c r="U411" s="39" t="s">
        <v>45</v>
      </c>
      <c r="V411" s="39" t="s">
        <v>45</v>
      </c>
      <c r="W411" s="40" t="s">
        <v>0</v>
      </c>
      <c r="X411" s="58">
        <v>16.2</v>
      </c>
      <c r="Y411" s="55">
        <f>IFERROR(IF(X411="",0,CEILING((X411/$H411),1)*$H411),"")</f>
        <v>16.200000000000003</v>
      </c>
      <c r="Z411" s="41">
        <f>IFERROR(IF(Y411=0,"",ROUNDUP(Y411/H411,0)*0.00902),"")</f>
        <v>2.7060000000000001E-2</v>
      </c>
      <c r="AA411" s="68" t="s">
        <v>45</v>
      </c>
      <c r="AB411" s="69" t="s">
        <v>45</v>
      </c>
      <c r="AC411" s="468" t="s">
        <v>644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16.829999999999998</v>
      </c>
      <c r="BN411" s="78">
        <f>IFERROR(Y411*I411/H411,"0")</f>
        <v>16.830000000000002</v>
      </c>
      <c r="BO411" s="78">
        <f>IFERROR(1/J411*(X411/H411),"0")</f>
        <v>2.2727272727272724E-2</v>
      </c>
      <c r="BP411" s="78">
        <f>IFERROR(1/J411*(Y411/H411),"0")</f>
        <v>2.2727272727272731E-2</v>
      </c>
    </row>
    <row r="412" spans="1:68" ht="27" customHeight="1" x14ac:dyDescent="0.25">
      <c r="A412" s="63" t="s">
        <v>645</v>
      </c>
      <c r="B412" s="63" t="s">
        <v>646</v>
      </c>
      <c r="C412" s="36">
        <v>4301031363</v>
      </c>
      <c r="D412" s="557">
        <v>4607091389425</v>
      </c>
      <c r="E412" s="557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6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9"/>
      <c r="R412" s="559"/>
      <c r="S412" s="559"/>
      <c r="T412" s="560"/>
      <c r="U412" s="39" t="s">
        <v>45</v>
      </c>
      <c r="V412" s="39" t="s">
        <v>45</v>
      </c>
      <c r="W412" s="40" t="s">
        <v>0</v>
      </c>
      <c r="X412" s="58">
        <v>10.5</v>
      </c>
      <c r="Y412" s="55">
        <f>IFERROR(IF(X412="",0,CEILING((X412/$H412),1)*$H412),"")</f>
        <v>10.5</v>
      </c>
      <c r="Z412" s="41">
        <f>IFERROR(IF(Y412=0,"",ROUNDUP(Y412/H412,0)*0.00502),"")</f>
        <v>2.5100000000000001E-2</v>
      </c>
      <c r="AA412" s="68" t="s">
        <v>45</v>
      </c>
      <c r="AB412" s="69" t="s">
        <v>45</v>
      </c>
      <c r="AC412" s="470" t="s">
        <v>647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11.149999999999999</v>
      </c>
      <c r="BN412" s="78">
        <f>IFERROR(Y412*I412/H412,"0")</f>
        <v>11.149999999999999</v>
      </c>
      <c r="BO412" s="78">
        <f>IFERROR(1/J412*(X412/H412),"0")</f>
        <v>2.1367521367521368E-2</v>
      </c>
      <c r="BP412" s="78">
        <f>IFERROR(1/J412*(Y412/H412),"0")</f>
        <v>2.1367521367521368E-2</v>
      </c>
    </row>
    <row r="413" spans="1:68" ht="27" hidden="1" customHeight="1" x14ac:dyDescent="0.25">
      <c r="A413" s="63" t="s">
        <v>648</v>
      </c>
      <c r="B413" s="63" t="s">
        <v>649</v>
      </c>
      <c r="C413" s="36">
        <v>4301031373</v>
      </c>
      <c r="D413" s="557">
        <v>4680115880771</v>
      </c>
      <c r="E413" s="557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61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9"/>
      <c r="R413" s="559"/>
      <c r="S413" s="559"/>
      <c r="T413" s="56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650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651</v>
      </c>
      <c r="B414" s="63" t="s">
        <v>652</v>
      </c>
      <c r="C414" s="36">
        <v>4301031359</v>
      </c>
      <c r="D414" s="557">
        <v>4607091389500</v>
      </c>
      <c r="E414" s="557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6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9"/>
      <c r="R414" s="559"/>
      <c r="S414" s="559"/>
      <c r="T414" s="560"/>
      <c r="U414" s="39" t="s">
        <v>45</v>
      </c>
      <c r="V414" s="39" t="s">
        <v>45</v>
      </c>
      <c r="W414" s="40" t="s">
        <v>0</v>
      </c>
      <c r="X414" s="58">
        <v>10.58</v>
      </c>
      <c r="Y414" s="55">
        <f>IFERROR(IF(X414="",0,CEILING((X414/$H414),1)*$H414),"")</f>
        <v>12.600000000000001</v>
      </c>
      <c r="Z414" s="41">
        <f>IFERROR(IF(Y414=0,"",ROUNDUP(Y414/H414,0)*0.00502),"")</f>
        <v>3.0120000000000001E-2</v>
      </c>
      <c r="AA414" s="68" t="s">
        <v>45</v>
      </c>
      <c r="AB414" s="69" t="s">
        <v>45</v>
      </c>
      <c r="AC414" s="474" t="s">
        <v>650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11.234952380952381</v>
      </c>
      <c r="BN414" s="78">
        <f>IFERROR(Y414*I414/H414,"0")</f>
        <v>13.38</v>
      </c>
      <c r="BO414" s="78">
        <f>IFERROR(1/J414*(X414/H414),"0")</f>
        <v>2.1530321530321531E-2</v>
      </c>
      <c r="BP414" s="78">
        <f>IFERROR(1/J414*(Y414/H414),"0")</f>
        <v>2.5641025641025644E-2</v>
      </c>
    </row>
    <row r="415" spans="1:68" x14ac:dyDescent="0.2">
      <c r="A415" s="564"/>
      <c r="B415" s="564"/>
      <c r="C415" s="564"/>
      <c r="D415" s="564"/>
      <c r="E415" s="564"/>
      <c r="F415" s="564"/>
      <c r="G415" s="564"/>
      <c r="H415" s="564"/>
      <c r="I415" s="564"/>
      <c r="J415" s="564"/>
      <c r="K415" s="564"/>
      <c r="L415" s="564"/>
      <c r="M415" s="564"/>
      <c r="N415" s="564"/>
      <c r="O415" s="565"/>
      <c r="P415" s="561" t="s">
        <v>40</v>
      </c>
      <c r="Q415" s="562"/>
      <c r="R415" s="562"/>
      <c r="S415" s="562"/>
      <c r="T415" s="562"/>
      <c r="U415" s="562"/>
      <c r="V415" s="563"/>
      <c r="W415" s="42" t="s">
        <v>39</v>
      </c>
      <c r="X415" s="43">
        <f>IFERROR(X411/H411,"0")+IFERROR(X412/H412,"0")+IFERROR(X413/H413,"0")+IFERROR(X414/H414,"0")</f>
        <v>13.038095238095238</v>
      </c>
      <c r="Y415" s="43">
        <f>IFERROR(Y411/H411,"0")+IFERROR(Y412/H412,"0")+IFERROR(Y413/H413,"0")+IFERROR(Y414/H414,"0")</f>
        <v>14</v>
      </c>
      <c r="Z415" s="43">
        <f>IFERROR(IF(Z411="",0,Z411),"0")+IFERROR(IF(Z412="",0,Z412),"0")+IFERROR(IF(Z413="",0,Z413),"0")+IFERROR(IF(Z414="",0,Z414),"0")</f>
        <v>8.2279999999999992E-2</v>
      </c>
      <c r="AA415" s="67"/>
      <c r="AB415" s="67"/>
      <c r="AC415" s="67"/>
    </row>
    <row r="416" spans="1:68" x14ac:dyDescent="0.2">
      <c r="A416" s="564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65"/>
      <c r="P416" s="561" t="s">
        <v>40</v>
      </c>
      <c r="Q416" s="562"/>
      <c r="R416" s="562"/>
      <c r="S416" s="562"/>
      <c r="T416" s="562"/>
      <c r="U416" s="562"/>
      <c r="V416" s="563"/>
      <c r="W416" s="42" t="s">
        <v>0</v>
      </c>
      <c r="X416" s="43">
        <f>IFERROR(SUM(X411:X414),"0")</f>
        <v>37.28</v>
      </c>
      <c r="Y416" s="43">
        <f>IFERROR(SUM(Y411:Y414),"0")</f>
        <v>39.300000000000004</v>
      </c>
      <c r="Z416" s="42"/>
      <c r="AA416" s="67"/>
      <c r="AB416" s="67"/>
      <c r="AC416" s="67"/>
    </row>
    <row r="417" spans="1:68" ht="16.5" hidden="1" customHeight="1" x14ac:dyDescent="0.25">
      <c r="A417" s="572" t="s">
        <v>653</v>
      </c>
      <c r="B417" s="572"/>
      <c r="C417" s="572"/>
      <c r="D417" s="572"/>
      <c r="E417" s="572"/>
      <c r="F417" s="572"/>
      <c r="G417" s="572"/>
      <c r="H417" s="572"/>
      <c r="I417" s="572"/>
      <c r="J417" s="572"/>
      <c r="K417" s="572"/>
      <c r="L417" s="572"/>
      <c r="M417" s="572"/>
      <c r="N417" s="572"/>
      <c r="O417" s="572"/>
      <c r="P417" s="572"/>
      <c r="Q417" s="572"/>
      <c r="R417" s="572"/>
      <c r="S417" s="572"/>
      <c r="T417" s="572"/>
      <c r="U417" s="572"/>
      <c r="V417" s="572"/>
      <c r="W417" s="572"/>
      <c r="X417" s="572"/>
      <c r="Y417" s="572"/>
      <c r="Z417" s="572"/>
      <c r="AA417" s="65"/>
      <c r="AB417" s="65"/>
      <c r="AC417" s="79"/>
    </row>
    <row r="418" spans="1:68" ht="14.25" hidden="1" customHeight="1" x14ac:dyDescent="0.25">
      <c r="A418" s="556" t="s">
        <v>76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66"/>
      <c r="AB418" s="66"/>
      <c r="AC418" s="80"/>
    </row>
    <row r="419" spans="1:68" ht="27" hidden="1" customHeight="1" x14ac:dyDescent="0.25">
      <c r="A419" s="63" t="s">
        <v>654</v>
      </c>
      <c r="B419" s="63" t="s">
        <v>655</v>
      </c>
      <c r="C419" s="36">
        <v>4301031347</v>
      </c>
      <c r="D419" s="557">
        <v>4680115885110</v>
      </c>
      <c r="E419" s="557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88</v>
      </c>
      <c r="L419" s="37" t="s">
        <v>45</v>
      </c>
      <c r="M419" s="38" t="s">
        <v>80</v>
      </c>
      <c r="N419" s="38"/>
      <c r="O419" s="37">
        <v>50</v>
      </c>
      <c r="P419" s="60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9"/>
      <c r="R419" s="559"/>
      <c r="S419" s="559"/>
      <c r="T419" s="560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656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idden="1" x14ac:dyDescent="0.2">
      <c r="A420" s="564"/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5"/>
      <c r="P420" s="561" t="s">
        <v>40</v>
      </c>
      <c r="Q420" s="562"/>
      <c r="R420" s="562"/>
      <c r="S420" s="562"/>
      <c r="T420" s="562"/>
      <c r="U420" s="562"/>
      <c r="V420" s="563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hidden="1" x14ac:dyDescent="0.2">
      <c r="A421" s="564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5"/>
      <c r="P421" s="561" t="s">
        <v>40</v>
      </c>
      <c r="Q421" s="562"/>
      <c r="R421" s="562"/>
      <c r="S421" s="562"/>
      <c r="T421" s="562"/>
      <c r="U421" s="562"/>
      <c r="V421" s="563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hidden="1" customHeight="1" x14ac:dyDescent="0.25">
      <c r="A422" s="572" t="s">
        <v>657</v>
      </c>
      <c r="B422" s="572"/>
      <c r="C422" s="572"/>
      <c r="D422" s="572"/>
      <c r="E422" s="572"/>
      <c r="F422" s="572"/>
      <c r="G422" s="572"/>
      <c r="H422" s="572"/>
      <c r="I422" s="572"/>
      <c r="J422" s="572"/>
      <c r="K422" s="572"/>
      <c r="L422" s="572"/>
      <c r="M422" s="572"/>
      <c r="N422" s="572"/>
      <c r="O422" s="572"/>
      <c r="P422" s="572"/>
      <c r="Q422" s="572"/>
      <c r="R422" s="572"/>
      <c r="S422" s="572"/>
      <c r="T422" s="572"/>
      <c r="U422" s="572"/>
      <c r="V422" s="572"/>
      <c r="W422" s="572"/>
      <c r="X422" s="572"/>
      <c r="Y422" s="572"/>
      <c r="Z422" s="572"/>
      <c r="AA422" s="65"/>
      <c r="AB422" s="65"/>
      <c r="AC422" s="79"/>
    </row>
    <row r="423" spans="1:68" ht="14.25" hidden="1" customHeight="1" x14ac:dyDescent="0.25">
      <c r="A423" s="556" t="s">
        <v>76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66"/>
      <c r="AB423" s="66"/>
      <c r="AC423" s="80"/>
    </row>
    <row r="424" spans="1:68" ht="27" hidden="1" customHeight="1" x14ac:dyDescent="0.25">
      <c r="A424" s="63" t="s">
        <v>658</v>
      </c>
      <c r="B424" s="63" t="s">
        <v>659</v>
      </c>
      <c r="C424" s="36">
        <v>4301031261</v>
      </c>
      <c r="D424" s="557">
        <v>4680115885103</v>
      </c>
      <c r="E424" s="557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88</v>
      </c>
      <c r="L424" s="37" t="s">
        <v>45</v>
      </c>
      <c r="M424" s="38" t="s">
        <v>80</v>
      </c>
      <c r="N424" s="38"/>
      <c r="O424" s="37">
        <v>40</v>
      </c>
      <c r="P424" s="60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9"/>
      <c r="R424" s="559"/>
      <c r="S424" s="559"/>
      <c r="T424" s="56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660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idden="1" x14ac:dyDescent="0.2">
      <c r="A425" s="564"/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5"/>
      <c r="P425" s="561" t="s">
        <v>40</v>
      </c>
      <c r="Q425" s="562"/>
      <c r="R425" s="562"/>
      <c r="S425" s="562"/>
      <c r="T425" s="562"/>
      <c r="U425" s="562"/>
      <c r="V425" s="563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hidden="1" x14ac:dyDescent="0.2">
      <c r="A426" s="564"/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5"/>
      <c r="P426" s="561" t="s">
        <v>40</v>
      </c>
      <c r="Q426" s="562"/>
      <c r="R426" s="562"/>
      <c r="S426" s="562"/>
      <c r="T426" s="562"/>
      <c r="U426" s="562"/>
      <c r="V426" s="563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hidden="1" customHeight="1" x14ac:dyDescent="0.2">
      <c r="A427" s="580" t="s">
        <v>661</v>
      </c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0"/>
      <c r="P427" s="580"/>
      <c r="Q427" s="580"/>
      <c r="R427" s="580"/>
      <c r="S427" s="580"/>
      <c r="T427" s="580"/>
      <c r="U427" s="580"/>
      <c r="V427" s="580"/>
      <c r="W427" s="580"/>
      <c r="X427" s="580"/>
      <c r="Y427" s="580"/>
      <c r="Z427" s="580"/>
      <c r="AA427" s="54"/>
      <c r="AB427" s="54"/>
      <c r="AC427" s="54"/>
    </row>
    <row r="428" spans="1:68" ht="16.5" hidden="1" customHeight="1" x14ac:dyDescent="0.25">
      <c r="A428" s="572" t="s">
        <v>661</v>
      </c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72"/>
      <c r="P428" s="572"/>
      <c r="Q428" s="572"/>
      <c r="R428" s="572"/>
      <c r="S428" s="572"/>
      <c r="T428" s="572"/>
      <c r="U428" s="572"/>
      <c r="V428" s="572"/>
      <c r="W428" s="572"/>
      <c r="X428" s="572"/>
      <c r="Y428" s="572"/>
      <c r="Z428" s="572"/>
      <c r="AA428" s="65"/>
      <c r="AB428" s="65"/>
      <c r="AC428" s="79"/>
    </row>
    <row r="429" spans="1:68" ht="14.25" hidden="1" customHeight="1" x14ac:dyDescent="0.25">
      <c r="A429" s="556" t="s">
        <v>113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66"/>
      <c r="AB429" s="66"/>
      <c r="AC429" s="80"/>
    </row>
    <row r="430" spans="1:68" ht="27" customHeight="1" x14ac:dyDescent="0.25">
      <c r="A430" s="63" t="s">
        <v>662</v>
      </c>
      <c r="B430" s="63" t="s">
        <v>663</v>
      </c>
      <c r="C430" s="36">
        <v>4301011795</v>
      </c>
      <c r="D430" s="557">
        <v>4607091389067</v>
      </c>
      <c r="E430" s="557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118</v>
      </c>
      <c r="L430" s="37" t="s">
        <v>45</v>
      </c>
      <c r="M430" s="38" t="s">
        <v>117</v>
      </c>
      <c r="N430" s="38"/>
      <c r="O430" s="37">
        <v>60</v>
      </c>
      <c r="P430" s="6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9"/>
      <c r="R430" s="559"/>
      <c r="S430" s="559"/>
      <c r="T430" s="560"/>
      <c r="U430" s="39" t="s">
        <v>45</v>
      </c>
      <c r="V430" s="39" t="s">
        <v>45</v>
      </c>
      <c r="W430" s="40" t="s">
        <v>0</v>
      </c>
      <c r="X430" s="58">
        <v>15.84</v>
      </c>
      <c r="Y430" s="55">
        <f t="shared" ref="Y430:Y440" si="53">IFERROR(IF(X430="",0,CEILING((X430/$H430),1)*$H430),"")</f>
        <v>15.84</v>
      </c>
      <c r="Z430" s="41">
        <f t="shared" ref="Z430:Z435" si="54">IFERROR(IF(Y430=0,"",ROUNDUP(Y430/H430,0)*0.01196),"")</f>
        <v>3.5880000000000002E-2</v>
      </c>
      <c r="AA430" s="68" t="s">
        <v>45</v>
      </c>
      <c r="AB430" s="69" t="s">
        <v>45</v>
      </c>
      <c r="AC430" s="480" t="s">
        <v>664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0" si="55">IFERROR(X430*I430/H430,"0")</f>
        <v>16.919999999999998</v>
      </c>
      <c r="BN430" s="78">
        <f t="shared" ref="BN430:BN440" si="56">IFERROR(Y430*I430/H430,"0")</f>
        <v>16.919999999999998</v>
      </c>
      <c r="BO430" s="78">
        <f t="shared" ref="BO430:BO440" si="57">IFERROR(1/J430*(X430/H430),"0")</f>
        <v>2.8846153846153848E-2</v>
      </c>
      <c r="BP430" s="78">
        <f t="shared" ref="BP430:BP440" si="58">IFERROR(1/J430*(Y430/H430),"0")</f>
        <v>2.8846153846153848E-2</v>
      </c>
    </row>
    <row r="431" spans="1:68" ht="27" hidden="1" customHeight="1" x14ac:dyDescent="0.25">
      <c r="A431" s="63" t="s">
        <v>665</v>
      </c>
      <c r="B431" s="63" t="s">
        <v>666</v>
      </c>
      <c r="C431" s="36">
        <v>4301011961</v>
      </c>
      <c r="D431" s="557">
        <v>4680115885271</v>
      </c>
      <c r="E431" s="557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118</v>
      </c>
      <c r="L431" s="37" t="s">
        <v>45</v>
      </c>
      <c r="M431" s="38" t="s">
        <v>117</v>
      </c>
      <c r="N431" s="38"/>
      <c r="O431" s="37">
        <v>60</v>
      </c>
      <c r="P431" s="6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9"/>
      <c r="R431" s="559"/>
      <c r="S431" s="559"/>
      <c r="T431" s="560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53"/>
        <v>0</v>
      </c>
      <c r="Z431" s="41" t="str">
        <f t="shared" si="54"/>
        <v/>
      </c>
      <c r="AA431" s="68" t="s">
        <v>45</v>
      </c>
      <c r="AB431" s="69" t="s">
        <v>45</v>
      </c>
      <c r="AC431" s="482" t="s">
        <v>667</v>
      </c>
      <c r="AG431" s="78"/>
      <c r="AJ431" s="84" t="s">
        <v>45</v>
      </c>
      <c r="AK431" s="84">
        <v>0</v>
      </c>
      <c r="BB431" s="483" t="s">
        <v>66</v>
      </c>
      <c r="BM431" s="78">
        <f t="shared" si="55"/>
        <v>0</v>
      </c>
      <c r="BN431" s="78">
        <f t="shared" si="56"/>
        <v>0</v>
      </c>
      <c r="BO431" s="78">
        <f t="shared" si="57"/>
        <v>0</v>
      </c>
      <c r="BP431" s="78">
        <f t="shared" si="58"/>
        <v>0</v>
      </c>
    </row>
    <row r="432" spans="1:68" ht="27" customHeight="1" x14ac:dyDescent="0.25">
      <c r="A432" s="63" t="s">
        <v>668</v>
      </c>
      <c r="B432" s="63" t="s">
        <v>669</v>
      </c>
      <c r="C432" s="36">
        <v>4301011376</v>
      </c>
      <c r="D432" s="557">
        <v>4680115885226</v>
      </c>
      <c r="E432" s="557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118</v>
      </c>
      <c r="L432" s="37" t="s">
        <v>45</v>
      </c>
      <c r="M432" s="38" t="s">
        <v>92</v>
      </c>
      <c r="N432" s="38"/>
      <c r="O432" s="37">
        <v>60</v>
      </c>
      <c r="P432" s="60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9"/>
      <c r="R432" s="559"/>
      <c r="S432" s="559"/>
      <c r="T432" s="560"/>
      <c r="U432" s="39" t="s">
        <v>45</v>
      </c>
      <c r="V432" s="39" t="s">
        <v>45</v>
      </c>
      <c r="W432" s="40" t="s">
        <v>0</v>
      </c>
      <c r="X432" s="58">
        <v>15.84</v>
      </c>
      <c r="Y432" s="55">
        <f t="shared" si="53"/>
        <v>15.84</v>
      </c>
      <c r="Z432" s="41">
        <f t="shared" si="54"/>
        <v>3.5880000000000002E-2</v>
      </c>
      <c r="AA432" s="68" t="s">
        <v>45</v>
      </c>
      <c r="AB432" s="69" t="s">
        <v>45</v>
      </c>
      <c r="AC432" s="484" t="s">
        <v>670</v>
      </c>
      <c r="AG432" s="78"/>
      <c r="AJ432" s="84" t="s">
        <v>45</v>
      </c>
      <c r="AK432" s="84">
        <v>0</v>
      </c>
      <c r="BB432" s="485" t="s">
        <v>66</v>
      </c>
      <c r="BM432" s="78">
        <f t="shared" si="55"/>
        <v>16.919999999999998</v>
      </c>
      <c r="BN432" s="78">
        <f t="shared" si="56"/>
        <v>16.919999999999998</v>
      </c>
      <c r="BO432" s="78">
        <f t="shared" si="57"/>
        <v>2.8846153846153848E-2</v>
      </c>
      <c r="BP432" s="78">
        <f t="shared" si="58"/>
        <v>2.8846153846153848E-2</v>
      </c>
    </row>
    <row r="433" spans="1:68" ht="27" hidden="1" customHeight="1" x14ac:dyDescent="0.25">
      <c r="A433" s="63" t="s">
        <v>671</v>
      </c>
      <c r="B433" s="63" t="s">
        <v>672</v>
      </c>
      <c r="C433" s="36">
        <v>4301012145</v>
      </c>
      <c r="D433" s="557">
        <v>4607091383522</v>
      </c>
      <c r="E433" s="557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603" t="s">
        <v>673</v>
      </c>
      <c r="Q433" s="559"/>
      <c r="R433" s="559"/>
      <c r="S433" s="559"/>
      <c r="T433" s="560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3"/>
        <v>0</v>
      </c>
      <c r="Z433" s="41" t="str">
        <f t="shared" si="54"/>
        <v/>
      </c>
      <c r="AA433" s="68" t="s">
        <v>45</v>
      </c>
      <c r="AB433" s="69" t="s">
        <v>45</v>
      </c>
      <c r="AC433" s="486" t="s">
        <v>674</v>
      </c>
      <c r="AG433" s="78"/>
      <c r="AJ433" s="84" t="s">
        <v>45</v>
      </c>
      <c r="AK433" s="84">
        <v>0</v>
      </c>
      <c r="BB433" s="487" t="s">
        <v>66</v>
      </c>
      <c r="BM433" s="78">
        <f t="shared" si="55"/>
        <v>0</v>
      </c>
      <c r="BN433" s="78">
        <f t="shared" si="56"/>
        <v>0</v>
      </c>
      <c r="BO433" s="78">
        <f t="shared" si="57"/>
        <v>0</v>
      </c>
      <c r="BP433" s="78">
        <f t="shared" si="58"/>
        <v>0</v>
      </c>
    </row>
    <row r="434" spans="1:68" ht="16.5" hidden="1" customHeight="1" x14ac:dyDescent="0.25">
      <c r="A434" s="63" t="s">
        <v>675</v>
      </c>
      <c r="B434" s="63" t="s">
        <v>676</v>
      </c>
      <c r="C434" s="36">
        <v>4301011774</v>
      </c>
      <c r="D434" s="557">
        <v>4680115884502</v>
      </c>
      <c r="E434" s="557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117</v>
      </c>
      <c r="N434" s="38"/>
      <c r="O434" s="37">
        <v>60</v>
      </c>
      <c r="P434" s="6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9"/>
      <c r="R434" s="559"/>
      <c r="S434" s="559"/>
      <c r="T434" s="560"/>
      <c r="U434" s="39" t="s">
        <v>45</v>
      </c>
      <c r="V434" s="39" t="s">
        <v>45</v>
      </c>
      <c r="W434" s="40" t="s">
        <v>0</v>
      </c>
      <c r="X434" s="58"/>
      <c r="Y434" s="55">
        <f t="shared" si="53"/>
        <v>0</v>
      </c>
      <c r="Z434" s="41" t="str">
        <f t="shared" si="54"/>
        <v/>
      </c>
      <c r="AA434" s="68" t="s">
        <v>45</v>
      </c>
      <c r="AB434" s="69" t="s">
        <v>45</v>
      </c>
      <c r="AC434" s="488" t="s">
        <v>677</v>
      </c>
      <c r="AG434" s="78"/>
      <c r="AJ434" s="84" t="s">
        <v>45</v>
      </c>
      <c r="AK434" s="84">
        <v>0</v>
      </c>
      <c r="BB434" s="489" t="s">
        <v>66</v>
      </c>
      <c r="BM434" s="78">
        <f t="shared" si="55"/>
        <v>0</v>
      </c>
      <c r="BN434" s="78">
        <f t="shared" si="56"/>
        <v>0</v>
      </c>
      <c r="BO434" s="78">
        <f t="shared" si="57"/>
        <v>0</v>
      </c>
      <c r="BP434" s="78">
        <f t="shared" si="58"/>
        <v>0</v>
      </c>
    </row>
    <row r="435" spans="1:68" ht="27" customHeight="1" x14ac:dyDescent="0.25">
      <c r="A435" s="63" t="s">
        <v>678</v>
      </c>
      <c r="B435" s="63" t="s">
        <v>679</v>
      </c>
      <c r="C435" s="36">
        <v>4301011771</v>
      </c>
      <c r="D435" s="557">
        <v>4607091389104</v>
      </c>
      <c r="E435" s="557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118</v>
      </c>
      <c r="L435" s="37" t="s">
        <v>45</v>
      </c>
      <c r="M435" s="38" t="s">
        <v>117</v>
      </c>
      <c r="N435" s="38"/>
      <c r="O435" s="37">
        <v>60</v>
      </c>
      <c r="P435" s="6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9"/>
      <c r="R435" s="559"/>
      <c r="S435" s="559"/>
      <c r="T435" s="560"/>
      <c r="U435" s="39" t="s">
        <v>45</v>
      </c>
      <c r="V435" s="39" t="s">
        <v>45</v>
      </c>
      <c r="W435" s="40" t="s">
        <v>0</v>
      </c>
      <c r="X435" s="58">
        <v>15.84</v>
      </c>
      <c r="Y435" s="55">
        <f t="shared" si="53"/>
        <v>15.84</v>
      </c>
      <c r="Z435" s="41">
        <f t="shared" si="54"/>
        <v>3.5880000000000002E-2</v>
      </c>
      <c r="AA435" s="68" t="s">
        <v>45</v>
      </c>
      <c r="AB435" s="69" t="s">
        <v>45</v>
      </c>
      <c r="AC435" s="490" t="s">
        <v>680</v>
      </c>
      <c r="AG435" s="78"/>
      <c r="AJ435" s="84" t="s">
        <v>45</v>
      </c>
      <c r="AK435" s="84">
        <v>0</v>
      </c>
      <c r="BB435" s="491" t="s">
        <v>66</v>
      </c>
      <c r="BM435" s="78">
        <f t="shared" si="55"/>
        <v>16.919999999999998</v>
      </c>
      <c r="BN435" s="78">
        <f t="shared" si="56"/>
        <v>16.919999999999998</v>
      </c>
      <c r="BO435" s="78">
        <f t="shared" si="57"/>
        <v>2.8846153846153848E-2</v>
      </c>
      <c r="BP435" s="78">
        <f t="shared" si="58"/>
        <v>2.8846153846153848E-2</v>
      </c>
    </row>
    <row r="436" spans="1:68" ht="27" hidden="1" customHeight="1" x14ac:dyDescent="0.25">
      <c r="A436" s="63" t="s">
        <v>681</v>
      </c>
      <c r="B436" s="63" t="s">
        <v>682</v>
      </c>
      <c r="C436" s="36">
        <v>4301012125</v>
      </c>
      <c r="D436" s="557">
        <v>4680115886391</v>
      </c>
      <c r="E436" s="557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88</v>
      </c>
      <c r="L436" s="37" t="s">
        <v>45</v>
      </c>
      <c r="M436" s="38" t="s">
        <v>92</v>
      </c>
      <c r="N436" s="38"/>
      <c r="O436" s="37">
        <v>60</v>
      </c>
      <c r="P436" s="59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9"/>
      <c r="R436" s="559"/>
      <c r="S436" s="559"/>
      <c r="T436" s="56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3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492" t="s">
        <v>664</v>
      </c>
      <c r="AG436" s="78"/>
      <c r="AJ436" s="84" t="s">
        <v>45</v>
      </c>
      <c r="AK436" s="84">
        <v>0</v>
      </c>
      <c r="BB436" s="493" t="s">
        <v>66</v>
      </c>
      <c r="BM436" s="78">
        <f t="shared" si="55"/>
        <v>0</v>
      </c>
      <c r="BN436" s="78">
        <f t="shared" si="56"/>
        <v>0</v>
      </c>
      <c r="BO436" s="78">
        <f t="shared" si="57"/>
        <v>0</v>
      </c>
      <c r="BP436" s="78">
        <f t="shared" si="58"/>
        <v>0</v>
      </c>
    </row>
    <row r="437" spans="1:68" ht="27" customHeight="1" x14ac:dyDescent="0.25">
      <c r="A437" s="63" t="s">
        <v>683</v>
      </c>
      <c r="B437" s="63" t="s">
        <v>684</v>
      </c>
      <c r="C437" s="36">
        <v>4301012035</v>
      </c>
      <c r="D437" s="557">
        <v>4680115880603</v>
      </c>
      <c r="E437" s="557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121</v>
      </c>
      <c r="L437" s="37" t="s">
        <v>45</v>
      </c>
      <c r="M437" s="38" t="s">
        <v>117</v>
      </c>
      <c r="N437" s="38"/>
      <c r="O437" s="37">
        <v>60</v>
      </c>
      <c r="P437" s="5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9"/>
      <c r="R437" s="559"/>
      <c r="S437" s="559"/>
      <c r="T437" s="560"/>
      <c r="U437" s="39" t="s">
        <v>45</v>
      </c>
      <c r="V437" s="39" t="s">
        <v>45</v>
      </c>
      <c r="W437" s="40" t="s">
        <v>0</v>
      </c>
      <c r="X437" s="58">
        <v>4.8</v>
      </c>
      <c r="Y437" s="55">
        <f t="shared" si="53"/>
        <v>4.8</v>
      </c>
      <c r="Z437" s="41">
        <f>IFERROR(IF(Y437=0,"",ROUNDUP(Y437/H437,0)*0.00902),"")</f>
        <v>9.0200000000000002E-3</v>
      </c>
      <c r="AA437" s="68" t="s">
        <v>45</v>
      </c>
      <c r="AB437" s="69" t="s">
        <v>45</v>
      </c>
      <c r="AC437" s="494" t="s">
        <v>664</v>
      </c>
      <c r="AG437" s="78"/>
      <c r="AJ437" s="84" t="s">
        <v>45</v>
      </c>
      <c r="AK437" s="84">
        <v>0</v>
      </c>
      <c r="BB437" s="495" t="s">
        <v>66</v>
      </c>
      <c r="BM437" s="78">
        <f t="shared" si="55"/>
        <v>6.93</v>
      </c>
      <c r="BN437" s="78">
        <f t="shared" si="56"/>
        <v>6.93</v>
      </c>
      <c r="BO437" s="78">
        <f t="shared" si="57"/>
        <v>7.575757575757576E-3</v>
      </c>
      <c r="BP437" s="78">
        <f t="shared" si="58"/>
        <v>7.575757575757576E-3</v>
      </c>
    </row>
    <row r="438" spans="1:68" ht="27" customHeight="1" x14ac:dyDescent="0.25">
      <c r="A438" s="63" t="s">
        <v>685</v>
      </c>
      <c r="B438" s="63" t="s">
        <v>686</v>
      </c>
      <c r="C438" s="36">
        <v>4301012036</v>
      </c>
      <c r="D438" s="557">
        <v>4680115882782</v>
      </c>
      <c r="E438" s="557"/>
      <c r="F438" s="62">
        <v>0.6</v>
      </c>
      <c r="G438" s="37">
        <v>8</v>
      </c>
      <c r="H438" s="62">
        <v>4.8</v>
      </c>
      <c r="I438" s="62">
        <v>6.96</v>
      </c>
      <c r="J438" s="37">
        <v>120</v>
      </c>
      <c r="K438" s="37" t="s">
        <v>121</v>
      </c>
      <c r="L438" s="37" t="s">
        <v>45</v>
      </c>
      <c r="M438" s="38" t="s">
        <v>117</v>
      </c>
      <c r="N438" s="38"/>
      <c r="O438" s="37">
        <v>60</v>
      </c>
      <c r="P438" s="59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9"/>
      <c r="R438" s="559"/>
      <c r="S438" s="559"/>
      <c r="T438" s="560"/>
      <c r="U438" s="39" t="s">
        <v>45</v>
      </c>
      <c r="V438" s="39" t="s">
        <v>45</v>
      </c>
      <c r="W438" s="40" t="s">
        <v>0</v>
      </c>
      <c r="X438" s="58">
        <v>4.8</v>
      </c>
      <c r="Y438" s="55">
        <f t="shared" si="53"/>
        <v>4.8</v>
      </c>
      <c r="Z438" s="41">
        <f>IFERROR(IF(Y438=0,"",ROUNDUP(Y438/H438,0)*0.00937),"")</f>
        <v>9.3699999999999999E-3</v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5"/>
        <v>6.9600000000000009</v>
      </c>
      <c r="BN438" s="78">
        <f t="shared" si="56"/>
        <v>6.9600000000000009</v>
      </c>
      <c r="BO438" s="78">
        <f t="shared" si="57"/>
        <v>8.3333333333333332E-3</v>
      </c>
      <c r="BP438" s="78">
        <f t="shared" si="58"/>
        <v>8.3333333333333332E-3</v>
      </c>
    </row>
    <row r="439" spans="1:68" ht="27" hidden="1" customHeight="1" x14ac:dyDescent="0.25">
      <c r="A439" s="63" t="s">
        <v>687</v>
      </c>
      <c r="B439" s="63" t="s">
        <v>688</v>
      </c>
      <c r="C439" s="36">
        <v>4301012050</v>
      </c>
      <c r="D439" s="557">
        <v>4680115885479</v>
      </c>
      <c r="E439" s="557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88</v>
      </c>
      <c r="L439" s="37" t="s">
        <v>45</v>
      </c>
      <c r="M439" s="38" t="s">
        <v>117</v>
      </c>
      <c r="N439" s="38"/>
      <c r="O439" s="37">
        <v>60</v>
      </c>
      <c r="P439" s="59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9"/>
      <c r="R439" s="559"/>
      <c r="S439" s="559"/>
      <c r="T439" s="56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3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680</v>
      </c>
      <c r="AG439" s="78"/>
      <c r="AJ439" s="84" t="s">
        <v>45</v>
      </c>
      <c r="AK439" s="84">
        <v>0</v>
      </c>
      <c r="BB439" s="499" t="s">
        <v>66</v>
      </c>
      <c r="BM439" s="78">
        <f t="shared" si="55"/>
        <v>0</v>
      </c>
      <c r="BN439" s="78">
        <f t="shared" si="56"/>
        <v>0</v>
      </c>
      <c r="BO439" s="78">
        <f t="shared" si="57"/>
        <v>0</v>
      </c>
      <c r="BP439" s="78">
        <f t="shared" si="58"/>
        <v>0</v>
      </c>
    </row>
    <row r="440" spans="1:68" ht="27" customHeight="1" x14ac:dyDescent="0.25">
      <c r="A440" s="63" t="s">
        <v>689</v>
      </c>
      <c r="B440" s="63" t="s">
        <v>690</v>
      </c>
      <c r="C440" s="36">
        <v>4301012034</v>
      </c>
      <c r="D440" s="557">
        <v>4607091389982</v>
      </c>
      <c r="E440" s="557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121</v>
      </c>
      <c r="L440" s="37" t="s">
        <v>45</v>
      </c>
      <c r="M440" s="38" t="s">
        <v>117</v>
      </c>
      <c r="N440" s="38"/>
      <c r="O440" s="37">
        <v>60</v>
      </c>
      <c r="P440" s="6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9"/>
      <c r="R440" s="559"/>
      <c r="S440" s="559"/>
      <c r="T440" s="560"/>
      <c r="U440" s="39" t="s">
        <v>45</v>
      </c>
      <c r="V440" s="39" t="s">
        <v>45</v>
      </c>
      <c r="W440" s="40" t="s">
        <v>0</v>
      </c>
      <c r="X440" s="58">
        <v>4.8</v>
      </c>
      <c r="Y440" s="55">
        <f t="shared" si="53"/>
        <v>4.8</v>
      </c>
      <c r="Z440" s="41">
        <f>IFERROR(IF(Y440=0,"",ROUNDUP(Y440/H440,0)*0.00937),"")</f>
        <v>9.3699999999999999E-3</v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5"/>
        <v>6.9600000000000009</v>
      </c>
      <c r="BN440" s="78">
        <f t="shared" si="56"/>
        <v>6.9600000000000009</v>
      </c>
      <c r="BO440" s="78">
        <f t="shared" si="57"/>
        <v>8.3333333333333332E-3</v>
      </c>
      <c r="BP440" s="78">
        <f t="shared" si="58"/>
        <v>8.3333333333333332E-3</v>
      </c>
    </row>
    <row r="441" spans="1:68" x14ac:dyDescent="0.2">
      <c r="A441" s="564"/>
      <c r="B441" s="564"/>
      <c r="C441" s="564"/>
      <c r="D441" s="564"/>
      <c r="E441" s="564"/>
      <c r="F441" s="564"/>
      <c r="G441" s="564"/>
      <c r="H441" s="564"/>
      <c r="I441" s="564"/>
      <c r="J441" s="564"/>
      <c r="K441" s="564"/>
      <c r="L441" s="564"/>
      <c r="M441" s="564"/>
      <c r="N441" s="564"/>
      <c r="O441" s="565"/>
      <c r="P441" s="561" t="s">
        <v>40</v>
      </c>
      <c r="Q441" s="562"/>
      <c r="R441" s="562"/>
      <c r="S441" s="562"/>
      <c r="T441" s="562"/>
      <c r="U441" s="562"/>
      <c r="V441" s="563"/>
      <c r="W441" s="42" t="s">
        <v>39</v>
      </c>
      <c r="X441" s="43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12</v>
      </c>
      <c r="Y441" s="43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12</v>
      </c>
      <c r="Z441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0.13539999999999999</v>
      </c>
      <c r="AA441" s="67"/>
      <c r="AB441" s="67"/>
      <c r="AC441" s="67"/>
    </row>
    <row r="442" spans="1:68" x14ac:dyDescent="0.2">
      <c r="A442" s="564"/>
      <c r="B442" s="564"/>
      <c r="C442" s="564"/>
      <c r="D442" s="564"/>
      <c r="E442" s="564"/>
      <c r="F442" s="564"/>
      <c r="G442" s="564"/>
      <c r="H442" s="564"/>
      <c r="I442" s="564"/>
      <c r="J442" s="564"/>
      <c r="K442" s="564"/>
      <c r="L442" s="564"/>
      <c r="M442" s="564"/>
      <c r="N442" s="564"/>
      <c r="O442" s="565"/>
      <c r="P442" s="561" t="s">
        <v>40</v>
      </c>
      <c r="Q442" s="562"/>
      <c r="R442" s="562"/>
      <c r="S442" s="562"/>
      <c r="T442" s="562"/>
      <c r="U442" s="562"/>
      <c r="V442" s="563"/>
      <c r="W442" s="42" t="s">
        <v>0</v>
      </c>
      <c r="X442" s="43">
        <f>IFERROR(SUM(X430:X440),"0")</f>
        <v>61.919999999999987</v>
      </c>
      <c r="Y442" s="43">
        <f>IFERROR(SUM(Y430:Y440),"0")</f>
        <v>61.919999999999987</v>
      </c>
      <c r="Z442" s="42"/>
      <c r="AA442" s="67"/>
      <c r="AB442" s="67"/>
      <c r="AC442" s="67"/>
    </row>
    <row r="443" spans="1:68" ht="14.25" hidden="1" customHeight="1" x14ac:dyDescent="0.25">
      <c r="A443" s="556" t="s">
        <v>145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66"/>
      <c r="AB443" s="66"/>
      <c r="AC443" s="80"/>
    </row>
    <row r="444" spans="1:68" ht="16.5" customHeight="1" x14ac:dyDescent="0.25">
      <c r="A444" s="63" t="s">
        <v>691</v>
      </c>
      <c r="B444" s="63" t="s">
        <v>692</v>
      </c>
      <c r="C444" s="36">
        <v>4301020334</v>
      </c>
      <c r="D444" s="557">
        <v>4607091388930</v>
      </c>
      <c r="E444" s="55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118</v>
      </c>
      <c r="L444" s="37" t="s">
        <v>45</v>
      </c>
      <c r="M444" s="38" t="s">
        <v>92</v>
      </c>
      <c r="N444" s="38"/>
      <c r="O444" s="37">
        <v>70</v>
      </c>
      <c r="P444" s="5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9"/>
      <c r="R444" s="559"/>
      <c r="S444" s="559"/>
      <c r="T444" s="560"/>
      <c r="U444" s="39" t="s">
        <v>45</v>
      </c>
      <c r="V444" s="39" t="s">
        <v>45</v>
      </c>
      <c r="W444" s="40" t="s">
        <v>0</v>
      </c>
      <c r="X444" s="58">
        <v>15.84</v>
      </c>
      <c r="Y444" s="55">
        <f>IFERROR(IF(X444="",0,CEILING((X444/$H444),1)*$H444),"")</f>
        <v>15.84</v>
      </c>
      <c r="Z444" s="41">
        <f>IFERROR(IF(Y444=0,"",ROUNDUP(Y444/H444,0)*0.01196),"")</f>
        <v>3.5880000000000002E-2</v>
      </c>
      <c r="AA444" s="68" t="s">
        <v>45</v>
      </c>
      <c r="AB444" s="69" t="s">
        <v>45</v>
      </c>
      <c r="AC444" s="502" t="s">
        <v>693</v>
      </c>
      <c r="AG444" s="78"/>
      <c r="AJ444" s="84" t="s">
        <v>45</v>
      </c>
      <c r="AK444" s="84">
        <v>0</v>
      </c>
      <c r="BB444" s="503" t="s">
        <v>66</v>
      </c>
      <c r="BM444" s="78">
        <f>IFERROR(X444*I444/H444,"0")</f>
        <v>16.919999999999998</v>
      </c>
      <c r="BN444" s="78">
        <f>IFERROR(Y444*I444/H444,"0")</f>
        <v>16.919999999999998</v>
      </c>
      <c r="BO444" s="78">
        <f>IFERROR(1/J444*(X444/H444),"0")</f>
        <v>2.8846153846153848E-2</v>
      </c>
      <c r="BP444" s="78">
        <f>IFERROR(1/J444*(Y444/H444),"0")</f>
        <v>2.8846153846153848E-2</v>
      </c>
    </row>
    <row r="445" spans="1:68" ht="16.5" hidden="1" customHeight="1" x14ac:dyDescent="0.25">
      <c r="A445" s="63" t="s">
        <v>694</v>
      </c>
      <c r="B445" s="63" t="s">
        <v>695</v>
      </c>
      <c r="C445" s="36">
        <v>4301020384</v>
      </c>
      <c r="D445" s="557">
        <v>4680115886407</v>
      </c>
      <c r="E445" s="557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88</v>
      </c>
      <c r="L445" s="37" t="s">
        <v>45</v>
      </c>
      <c r="M445" s="38" t="s">
        <v>92</v>
      </c>
      <c r="N445" s="38"/>
      <c r="O445" s="37">
        <v>70</v>
      </c>
      <c r="P445" s="5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9"/>
      <c r="R445" s="559"/>
      <c r="S445" s="559"/>
      <c r="T445" s="560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04" t="s">
        <v>693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16.5" customHeight="1" x14ac:dyDescent="0.25">
      <c r="A446" s="63" t="s">
        <v>696</v>
      </c>
      <c r="B446" s="63" t="s">
        <v>697</v>
      </c>
      <c r="C446" s="36">
        <v>4301020385</v>
      </c>
      <c r="D446" s="557">
        <v>4680115880054</v>
      </c>
      <c r="E446" s="557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121</v>
      </c>
      <c r="L446" s="37" t="s">
        <v>45</v>
      </c>
      <c r="M446" s="38" t="s">
        <v>117</v>
      </c>
      <c r="N446" s="38"/>
      <c r="O446" s="37">
        <v>70</v>
      </c>
      <c r="P446" s="5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9"/>
      <c r="R446" s="559"/>
      <c r="S446" s="559"/>
      <c r="T446" s="560"/>
      <c r="U446" s="39" t="s">
        <v>45</v>
      </c>
      <c r="V446" s="39" t="s">
        <v>45</v>
      </c>
      <c r="W446" s="40" t="s">
        <v>0</v>
      </c>
      <c r="X446" s="58">
        <v>4.8</v>
      </c>
      <c r="Y446" s="55">
        <f>IFERROR(IF(X446="",0,CEILING((X446/$H446),1)*$H446),"")</f>
        <v>4.8</v>
      </c>
      <c r="Z446" s="41">
        <f>IFERROR(IF(Y446=0,"",ROUNDUP(Y446/H446,0)*0.00902),"")</f>
        <v>9.0200000000000002E-3</v>
      </c>
      <c r="AA446" s="68" t="s">
        <v>45</v>
      </c>
      <c r="AB446" s="69" t="s">
        <v>45</v>
      </c>
      <c r="AC446" s="506" t="s">
        <v>693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6.93</v>
      </c>
      <c r="BN446" s="78">
        <f>IFERROR(Y446*I446/H446,"0")</f>
        <v>6.93</v>
      </c>
      <c r="BO446" s="78">
        <f>IFERROR(1/J446*(X446/H446),"0")</f>
        <v>7.575757575757576E-3</v>
      </c>
      <c r="BP446" s="78">
        <f>IFERROR(1/J446*(Y446/H446),"0")</f>
        <v>7.575757575757576E-3</v>
      </c>
    </row>
    <row r="447" spans="1:68" x14ac:dyDescent="0.2">
      <c r="A447" s="564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65"/>
      <c r="P447" s="561" t="s">
        <v>40</v>
      </c>
      <c r="Q447" s="562"/>
      <c r="R447" s="562"/>
      <c r="S447" s="562"/>
      <c r="T447" s="562"/>
      <c r="U447" s="562"/>
      <c r="V447" s="563"/>
      <c r="W447" s="42" t="s">
        <v>39</v>
      </c>
      <c r="X447" s="43">
        <f>IFERROR(X444/H444,"0")+IFERROR(X445/H445,"0")+IFERROR(X446/H446,"0")</f>
        <v>4</v>
      </c>
      <c r="Y447" s="43">
        <f>IFERROR(Y444/H444,"0")+IFERROR(Y445/H445,"0")+IFERROR(Y446/H446,"0")</f>
        <v>4</v>
      </c>
      <c r="Z447" s="43">
        <f>IFERROR(IF(Z444="",0,Z444),"0")+IFERROR(IF(Z445="",0,Z445),"0")+IFERROR(IF(Z446="",0,Z446),"0")</f>
        <v>4.4900000000000002E-2</v>
      </c>
      <c r="AA447" s="67"/>
      <c r="AB447" s="67"/>
      <c r="AC447" s="67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65"/>
      <c r="P448" s="561" t="s">
        <v>40</v>
      </c>
      <c r="Q448" s="562"/>
      <c r="R448" s="562"/>
      <c r="S448" s="562"/>
      <c r="T448" s="562"/>
      <c r="U448" s="562"/>
      <c r="V448" s="563"/>
      <c r="W448" s="42" t="s">
        <v>0</v>
      </c>
      <c r="X448" s="43">
        <f>IFERROR(SUM(X444:X446),"0")</f>
        <v>20.64</v>
      </c>
      <c r="Y448" s="43">
        <f>IFERROR(SUM(Y444:Y446),"0")</f>
        <v>20.64</v>
      </c>
      <c r="Z448" s="42"/>
      <c r="AA448" s="67"/>
      <c r="AB448" s="67"/>
      <c r="AC448" s="67"/>
    </row>
    <row r="449" spans="1:68" ht="14.25" hidden="1" customHeight="1" x14ac:dyDescent="0.25">
      <c r="A449" s="556" t="s">
        <v>76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66"/>
      <c r="AB449" s="66"/>
      <c r="AC449" s="80"/>
    </row>
    <row r="450" spans="1:68" ht="27" customHeight="1" x14ac:dyDescent="0.25">
      <c r="A450" s="63" t="s">
        <v>698</v>
      </c>
      <c r="B450" s="63" t="s">
        <v>699</v>
      </c>
      <c r="C450" s="36">
        <v>4301031349</v>
      </c>
      <c r="D450" s="557">
        <v>4680115883116</v>
      </c>
      <c r="E450" s="557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118</v>
      </c>
      <c r="L450" s="37" t="s">
        <v>45</v>
      </c>
      <c r="M450" s="38" t="s">
        <v>117</v>
      </c>
      <c r="N450" s="38"/>
      <c r="O450" s="37">
        <v>70</v>
      </c>
      <c r="P450" s="59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9"/>
      <c r="R450" s="559"/>
      <c r="S450" s="559"/>
      <c r="T450" s="560"/>
      <c r="U450" s="39" t="s">
        <v>45</v>
      </c>
      <c r="V450" s="39" t="s">
        <v>45</v>
      </c>
      <c r="W450" s="40" t="s">
        <v>0</v>
      </c>
      <c r="X450" s="58">
        <v>15.84</v>
      </c>
      <c r="Y450" s="55">
        <f t="shared" ref="Y450:Y455" si="59">IFERROR(IF(X450="",0,CEILING((X450/$H450),1)*$H450),"")</f>
        <v>15.84</v>
      </c>
      <c r="Z450" s="41">
        <f>IFERROR(IF(Y450=0,"",ROUNDUP(Y450/H450,0)*0.01196),"")</f>
        <v>3.5880000000000002E-2</v>
      </c>
      <c r="AA450" s="68" t="s">
        <v>45</v>
      </c>
      <c r="AB450" s="69" t="s">
        <v>45</v>
      </c>
      <c r="AC450" s="508" t="s">
        <v>700</v>
      </c>
      <c r="AG450" s="78"/>
      <c r="AJ450" s="84" t="s">
        <v>45</v>
      </c>
      <c r="AK450" s="84">
        <v>0</v>
      </c>
      <c r="BB450" s="509" t="s">
        <v>66</v>
      </c>
      <c r="BM450" s="78">
        <f t="shared" ref="BM450:BM455" si="60">IFERROR(X450*I450/H450,"0")</f>
        <v>16.919999999999998</v>
      </c>
      <c r="BN450" s="78">
        <f t="shared" ref="BN450:BN455" si="61">IFERROR(Y450*I450/H450,"0")</f>
        <v>16.919999999999998</v>
      </c>
      <c r="BO450" s="78">
        <f t="shared" ref="BO450:BO455" si="62">IFERROR(1/J450*(X450/H450),"0")</f>
        <v>2.8846153846153848E-2</v>
      </c>
      <c r="BP450" s="78">
        <f t="shared" ref="BP450:BP455" si="63">IFERROR(1/J450*(Y450/H450),"0")</f>
        <v>2.8846153846153848E-2</v>
      </c>
    </row>
    <row r="451" spans="1:68" ht="27" customHeight="1" x14ac:dyDescent="0.25">
      <c r="A451" s="63" t="s">
        <v>701</v>
      </c>
      <c r="B451" s="63" t="s">
        <v>702</v>
      </c>
      <c r="C451" s="36">
        <v>4301031350</v>
      </c>
      <c r="D451" s="557">
        <v>4680115883093</v>
      </c>
      <c r="E451" s="557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118</v>
      </c>
      <c r="L451" s="37" t="s">
        <v>45</v>
      </c>
      <c r="M451" s="38" t="s">
        <v>80</v>
      </c>
      <c r="N451" s="38"/>
      <c r="O451" s="37">
        <v>70</v>
      </c>
      <c r="P451" s="59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9"/>
      <c r="R451" s="559"/>
      <c r="S451" s="559"/>
      <c r="T451" s="560"/>
      <c r="U451" s="39" t="s">
        <v>45</v>
      </c>
      <c r="V451" s="39" t="s">
        <v>45</v>
      </c>
      <c r="W451" s="40" t="s">
        <v>0</v>
      </c>
      <c r="X451" s="58">
        <v>15.84</v>
      </c>
      <c r="Y451" s="55">
        <f t="shared" si="59"/>
        <v>15.84</v>
      </c>
      <c r="Z451" s="41">
        <f>IFERROR(IF(Y451=0,"",ROUNDUP(Y451/H451,0)*0.01196),"")</f>
        <v>3.5880000000000002E-2</v>
      </c>
      <c r="AA451" s="68" t="s">
        <v>45</v>
      </c>
      <c r="AB451" s="69" t="s">
        <v>45</v>
      </c>
      <c r="AC451" s="510" t="s">
        <v>703</v>
      </c>
      <c r="AG451" s="78"/>
      <c r="AJ451" s="84" t="s">
        <v>45</v>
      </c>
      <c r="AK451" s="84">
        <v>0</v>
      </c>
      <c r="BB451" s="511" t="s">
        <v>66</v>
      </c>
      <c r="BM451" s="78">
        <f t="shared" si="60"/>
        <v>16.919999999999998</v>
      </c>
      <c r="BN451" s="78">
        <f t="shared" si="61"/>
        <v>16.919999999999998</v>
      </c>
      <c r="BO451" s="78">
        <f t="shared" si="62"/>
        <v>2.8846153846153848E-2</v>
      </c>
      <c r="BP451" s="78">
        <f t="shared" si="63"/>
        <v>2.8846153846153848E-2</v>
      </c>
    </row>
    <row r="452" spans="1:68" ht="27" customHeight="1" x14ac:dyDescent="0.25">
      <c r="A452" s="63" t="s">
        <v>704</v>
      </c>
      <c r="B452" s="63" t="s">
        <v>705</v>
      </c>
      <c r="C452" s="36">
        <v>4301031353</v>
      </c>
      <c r="D452" s="557">
        <v>4680115883109</v>
      </c>
      <c r="E452" s="557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118</v>
      </c>
      <c r="L452" s="37" t="s">
        <v>45</v>
      </c>
      <c r="M452" s="38" t="s">
        <v>80</v>
      </c>
      <c r="N452" s="38"/>
      <c r="O452" s="37">
        <v>70</v>
      </c>
      <c r="P452" s="59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9"/>
      <c r="R452" s="559"/>
      <c r="S452" s="559"/>
      <c r="T452" s="560"/>
      <c r="U452" s="39" t="s">
        <v>45</v>
      </c>
      <c r="V452" s="39" t="s">
        <v>45</v>
      </c>
      <c r="W452" s="40" t="s">
        <v>0</v>
      </c>
      <c r="X452" s="58">
        <v>15.84</v>
      </c>
      <c r="Y452" s="55">
        <f t="shared" si="59"/>
        <v>15.84</v>
      </c>
      <c r="Z452" s="41">
        <f>IFERROR(IF(Y452=0,"",ROUNDUP(Y452/H452,0)*0.01196),"")</f>
        <v>3.5880000000000002E-2</v>
      </c>
      <c r="AA452" s="68" t="s">
        <v>45</v>
      </c>
      <c r="AB452" s="69" t="s">
        <v>45</v>
      </c>
      <c r="AC452" s="512" t="s">
        <v>706</v>
      </c>
      <c r="AG452" s="78"/>
      <c r="AJ452" s="84" t="s">
        <v>45</v>
      </c>
      <c r="AK452" s="84">
        <v>0</v>
      </c>
      <c r="BB452" s="513" t="s">
        <v>66</v>
      </c>
      <c r="BM452" s="78">
        <f t="shared" si="60"/>
        <v>16.919999999999998</v>
      </c>
      <c r="BN452" s="78">
        <f t="shared" si="61"/>
        <v>16.919999999999998</v>
      </c>
      <c r="BO452" s="78">
        <f t="shared" si="62"/>
        <v>2.8846153846153848E-2</v>
      </c>
      <c r="BP452" s="78">
        <f t="shared" si="63"/>
        <v>2.8846153846153848E-2</v>
      </c>
    </row>
    <row r="453" spans="1:68" ht="27" customHeight="1" x14ac:dyDescent="0.25">
      <c r="A453" s="63" t="s">
        <v>707</v>
      </c>
      <c r="B453" s="63" t="s">
        <v>708</v>
      </c>
      <c r="C453" s="36">
        <v>4301031419</v>
      </c>
      <c r="D453" s="557">
        <v>4680115882072</v>
      </c>
      <c r="E453" s="557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121</v>
      </c>
      <c r="L453" s="37" t="s">
        <v>45</v>
      </c>
      <c r="M453" s="38" t="s">
        <v>117</v>
      </c>
      <c r="N453" s="38"/>
      <c r="O453" s="37">
        <v>70</v>
      </c>
      <c r="P453" s="5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9"/>
      <c r="R453" s="559"/>
      <c r="S453" s="559"/>
      <c r="T453" s="560"/>
      <c r="U453" s="39" t="s">
        <v>45</v>
      </c>
      <c r="V453" s="39" t="s">
        <v>45</v>
      </c>
      <c r="W453" s="40" t="s">
        <v>0</v>
      </c>
      <c r="X453" s="58">
        <v>4.8</v>
      </c>
      <c r="Y453" s="55">
        <f t="shared" si="59"/>
        <v>4.8</v>
      </c>
      <c r="Z453" s="41">
        <f>IFERROR(IF(Y453=0,"",ROUNDUP(Y453/H453,0)*0.00902),"")</f>
        <v>9.0200000000000002E-3</v>
      </c>
      <c r="AA453" s="68" t="s">
        <v>45</v>
      </c>
      <c r="AB453" s="69" t="s">
        <v>45</v>
      </c>
      <c r="AC453" s="514" t="s">
        <v>700</v>
      </c>
      <c r="AG453" s="78"/>
      <c r="AJ453" s="84" t="s">
        <v>45</v>
      </c>
      <c r="AK453" s="84">
        <v>0</v>
      </c>
      <c r="BB453" s="515" t="s">
        <v>66</v>
      </c>
      <c r="BM453" s="78">
        <f t="shared" si="60"/>
        <v>6.93</v>
      </c>
      <c r="BN453" s="78">
        <f t="shared" si="61"/>
        <v>6.93</v>
      </c>
      <c r="BO453" s="78">
        <f t="shared" si="62"/>
        <v>7.575757575757576E-3</v>
      </c>
      <c r="BP453" s="78">
        <f t="shared" si="63"/>
        <v>7.575757575757576E-3</v>
      </c>
    </row>
    <row r="454" spans="1:68" ht="27" customHeight="1" x14ac:dyDescent="0.25">
      <c r="A454" s="63" t="s">
        <v>709</v>
      </c>
      <c r="B454" s="63" t="s">
        <v>710</v>
      </c>
      <c r="C454" s="36">
        <v>4301031418</v>
      </c>
      <c r="D454" s="557">
        <v>4680115882102</v>
      </c>
      <c r="E454" s="557"/>
      <c r="F454" s="62">
        <v>0.6</v>
      </c>
      <c r="G454" s="37">
        <v>8</v>
      </c>
      <c r="H454" s="62">
        <v>4.8</v>
      </c>
      <c r="I454" s="62">
        <v>6.69</v>
      </c>
      <c r="J454" s="37">
        <v>132</v>
      </c>
      <c r="K454" s="37" t="s">
        <v>121</v>
      </c>
      <c r="L454" s="37" t="s">
        <v>45</v>
      </c>
      <c r="M454" s="38" t="s">
        <v>80</v>
      </c>
      <c r="N454" s="38"/>
      <c r="O454" s="37">
        <v>70</v>
      </c>
      <c r="P454" s="5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9"/>
      <c r="R454" s="559"/>
      <c r="S454" s="559"/>
      <c r="T454" s="560"/>
      <c r="U454" s="39" t="s">
        <v>45</v>
      </c>
      <c r="V454" s="39" t="s">
        <v>45</v>
      </c>
      <c r="W454" s="40" t="s">
        <v>0</v>
      </c>
      <c r="X454" s="58">
        <v>4.8</v>
      </c>
      <c r="Y454" s="55">
        <f t="shared" si="59"/>
        <v>4.8</v>
      </c>
      <c r="Z454" s="41">
        <f>IFERROR(IF(Y454=0,"",ROUNDUP(Y454/H454,0)*0.00902),"")</f>
        <v>9.0200000000000002E-3</v>
      </c>
      <c r="AA454" s="68" t="s">
        <v>45</v>
      </c>
      <c r="AB454" s="69" t="s">
        <v>45</v>
      </c>
      <c r="AC454" s="516" t="s">
        <v>703</v>
      </c>
      <c r="AG454" s="78"/>
      <c r="AJ454" s="84" t="s">
        <v>45</v>
      </c>
      <c r="AK454" s="84">
        <v>0</v>
      </c>
      <c r="BB454" s="517" t="s">
        <v>66</v>
      </c>
      <c r="BM454" s="78">
        <f t="shared" si="60"/>
        <v>6.69</v>
      </c>
      <c r="BN454" s="78">
        <f t="shared" si="61"/>
        <v>6.69</v>
      </c>
      <c r="BO454" s="78">
        <f t="shared" si="62"/>
        <v>7.575757575757576E-3</v>
      </c>
      <c r="BP454" s="78">
        <f t="shared" si="63"/>
        <v>7.575757575757576E-3</v>
      </c>
    </row>
    <row r="455" spans="1:68" ht="27" customHeight="1" x14ac:dyDescent="0.25">
      <c r="A455" s="63" t="s">
        <v>711</v>
      </c>
      <c r="B455" s="63" t="s">
        <v>712</v>
      </c>
      <c r="C455" s="36">
        <v>4301031417</v>
      </c>
      <c r="D455" s="557">
        <v>4680115882096</v>
      </c>
      <c r="E455" s="557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121</v>
      </c>
      <c r="L455" s="37" t="s">
        <v>45</v>
      </c>
      <c r="M455" s="38" t="s">
        <v>80</v>
      </c>
      <c r="N455" s="38"/>
      <c r="O455" s="37">
        <v>70</v>
      </c>
      <c r="P455" s="5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9"/>
      <c r="R455" s="559"/>
      <c r="S455" s="559"/>
      <c r="T455" s="560"/>
      <c r="U455" s="39" t="s">
        <v>45</v>
      </c>
      <c r="V455" s="39" t="s">
        <v>45</v>
      </c>
      <c r="W455" s="40" t="s">
        <v>0</v>
      </c>
      <c r="X455" s="58">
        <v>4.8</v>
      </c>
      <c r="Y455" s="55">
        <f t="shared" si="59"/>
        <v>4.8</v>
      </c>
      <c r="Z455" s="41">
        <f>IFERROR(IF(Y455=0,"",ROUNDUP(Y455/H455,0)*0.00902),"")</f>
        <v>9.0200000000000002E-3</v>
      </c>
      <c r="AA455" s="68" t="s">
        <v>45</v>
      </c>
      <c r="AB455" s="69" t="s">
        <v>45</v>
      </c>
      <c r="AC455" s="518" t="s">
        <v>706</v>
      </c>
      <c r="AG455" s="78"/>
      <c r="AJ455" s="84" t="s">
        <v>45</v>
      </c>
      <c r="AK455" s="84">
        <v>0</v>
      </c>
      <c r="BB455" s="519" t="s">
        <v>66</v>
      </c>
      <c r="BM455" s="78">
        <f t="shared" si="60"/>
        <v>6.69</v>
      </c>
      <c r="BN455" s="78">
        <f t="shared" si="61"/>
        <v>6.69</v>
      </c>
      <c r="BO455" s="78">
        <f t="shared" si="62"/>
        <v>7.575757575757576E-3</v>
      </c>
      <c r="BP455" s="78">
        <f t="shared" si="63"/>
        <v>7.575757575757576E-3</v>
      </c>
    </row>
    <row r="456" spans="1:68" x14ac:dyDescent="0.2">
      <c r="A456" s="564"/>
      <c r="B456" s="564"/>
      <c r="C456" s="564"/>
      <c r="D456" s="564"/>
      <c r="E456" s="564"/>
      <c r="F456" s="564"/>
      <c r="G456" s="564"/>
      <c r="H456" s="564"/>
      <c r="I456" s="564"/>
      <c r="J456" s="564"/>
      <c r="K456" s="564"/>
      <c r="L456" s="564"/>
      <c r="M456" s="564"/>
      <c r="N456" s="564"/>
      <c r="O456" s="565"/>
      <c r="P456" s="561" t="s">
        <v>40</v>
      </c>
      <c r="Q456" s="562"/>
      <c r="R456" s="562"/>
      <c r="S456" s="562"/>
      <c r="T456" s="562"/>
      <c r="U456" s="562"/>
      <c r="V456" s="563"/>
      <c r="W456" s="42" t="s">
        <v>39</v>
      </c>
      <c r="X456" s="43">
        <f>IFERROR(X450/H450,"0")+IFERROR(X451/H451,"0")+IFERROR(X452/H452,"0")+IFERROR(X453/H453,"0")+IFERROR(X454/H454,"0")+IFERROR(X455/H455,"0")</f>
        <v>12</v>
      </c>
      <c r="Y456" s="43">
        <f>IFERROR(Y450/H450,"0")+IFERROR(Y451/H451,"0")+IFERROR(Y452/H452,"0")+IFERROR(Y453/H453,"0")+IFERROR(Y454/H454,"0")+IFERROR(Y455/H455,"0")</f>
        <v>12</v>
      </c>
      <c r="Z456" s="43">
        <f>IFERROR(IF(Z450="",0,Z450),"0")+IFERROR(IF(Z451="",0,Z451),"0")+IFERROR(IF(Z452="",0,Z452),"0")+IFERROR(IF(Z453="",0,Z453),"0")+IFERROR(IF(Z454="",0,Z454),"0")+IFERROR(IF(Z455="",0,Z455),"0")</f>
        <v>0.13470000000000001</v>
      </c>
      <c r="AA456" s="67"/>
      <c r="AB456" s="67"/>
      <c r="AC456" s="67"/>
    </row>
    <row r="457" spans="1:68" x14ac:dyDescent="0.2">
      <c r="A457" s="564"/>
      <c r="B457" s="564"/>
      <c r="C457" s="564"/>
      <c r="D457" s="564"/>
      <c r="E457" s="564"/>
      <c r="F457" s="564"/>
      <c r="G457" s="564"/>
      <c r="H457" s="564"/>
      <c r="I457" s="564"/>
      <c r="J457" s="564"/>
      <c r="K457" s="564"/>
      <c r="L457" s="564"/>
      <c r="M457" s="564"/>
      <c r="N457" s="564"/>
      <c r="O457" s="565"/>
      <c r="P457" s="561" t="s">
        <v>40</v>
      </c>
      <c r="Q457" s="562"/>
      <c r="R457" s="562"/>
      <c r="S457" s="562"/>
      <c r="T457" s="562"/>
      <c r="U457" s="562"/>
      <c r="V457" s="563"/>
      <c r="W457" s="42" t="s">
        <v>0</v>
      </c>
      <c r="X457" s="43">
        <f>IFERROR(SUM(X450:X455),"0")</f>
        <v>61.919999999999987</v>
      </c>
      <c r="Y457" s="43">
        <f>IFERROR(SUM(Y450:Y455),"0")</f>
        <v>61.919999999999987</v>
      </c>
      <c r="Z457" s="42"/>
      <c r="AA457" s="67"/>
      <c r="AB457" s="67"/>
      <c r="AC457" s="67"/>
    </row>
    <row r="458" spans="1:68" ht="14.25" hidden="1" customHeight="1" x14ac:dyDescent="0.25">
      <c r="A458" s="556" t="s">
        <v>82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66"/>
      <c r="AB458" s="66"/>
      <c r="AC458" s="80"/>
    </row>
    <row r="459" spans="1:68" ht="16.5" customHeight="1" x14ac:dyDescent="0.25">
      <c r="A459" s="63" t="s">
        <v>713</v>
      </c>
      <c r="B459" s="63" t="s">
        <v>714</v>
      </c>
      <c r="C459" s="36">
        <v>4301051232</v>
      </c>
      <c r="D459" s="557">
        <v>4607091383409</v>
      </c>
      <c r="E459" s="557"/>
      <c r="F459" s="62">
        <v>1.3</v>
      </c>
      <c r="G459" s="37">
        <v>6</v>
      </c>
      <c r="H459" s="62">
        <v>7.8</v>
      </c>
      <c r="I459" s="62">
        <v>8.3010000000000002</v>
      </c>
      <c r="J459" s="37">
        <v>64</v>
      </c>
      <c r="K459" s="37" t="s">
        <v>118</v>
      </c>
      <c r="L459" s="37" t="s">
        <v>45</v>
      </c>
      <c r="M459" s="38" t="s">
        <v>92</v>
      </c>
      <c r="N459" s="38"/>
      <c r="O459" s="37">
        <v>45</v>
      </c>
      <c r="P459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9"/>
      <c r="R459" s="559"/>
      <c r="S459" s="559"/>
      <c r="T459" s="560"/>
      <c r="U459" s="39" t="s">
        <v>45</v>
      </c>
      <c r="V459" s="39" t="s">
        <v>45</v>
      </c>
      <c r="W459" s="40" t="s">
        <v>0</v>
      </c>
      <c r="X459" s="58">
        <v>7.8</v>
      </c>
      <c r="Y459" s="55">
        <f>IFERROR(IF(X459="",0,CEILING((X459/$H459),1)*$H459),"")</f>
        <v>7.8</v>
      </c>
      <c r="Z459" s="41">
        <f>IFERROR(IF(Y459=0,"",ROUNDUP(Y459/H459,0)*0.01898),"")</f>
        <v>1.898E-2</v>
      </c>
      <c r="AA459" s="68" t="s">
        <v>45</v>
      </c>
      <c r="AB459" s="69" t="s">
        <v>45</v>
      </c>
      <c r="AC459" s="520" t="s">
        <v>715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8.3010000000000002</v>
      </c>
      <c r="BN459" s="78">
        <f>IFERROR(Y459*I459/H459,"0")</f>
        <v>8.3010000000000002</v>
      </c>
      <c r="BO459" s="78">
        <f>IFERROR(1/J459*(X459/H459),"0")</f>
        <v>1.5625E-2</v>
      </c>
      <c r="BP459" s="78">
        <f>IFERROR(1/J459*(Y459/H459),"0")</f>
        <v>1.5625E-2</v>
      </c>
    </row>
    <row r="460" spans="1:68" ht="16.5" customHeight="1" x14ac:dyDescent="0.25">
      <c r="A460" s="63" t="s">
        <v>716</v>
      </c>
      <c r="B460" s="63" t="s">
        <v>717</v>
      </c>
      <c r="C460" s="36">
        <v>4301051233</v>
      </c>
      <c r="D460" s="557">
        <v>4607091383416</v>
      </c>
      <c r="E460" s="557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118</v>
      </c>
      <c r="L460" s="37" t="s">
        <v>45</v>
      </c>
      <c r="M460" s="38" t="s">
        <v>92</v>
      </c>
      <c r="N460" s="38"/>
      <c r="O460" s="37">
        <v>45</v>
      </c>
      <c r="P460" s="5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9"/>
      <c r="R460" s="559"/>
      <c r="S460" s="559"/>
      <c r="T460" s="560"/>
      <c r="U460" s="39" t="s">
        <v>45</v>
      </c>
      <c r="V460" s="39" t="s">
        <v>45</v>
      </c>
      <c r="W460" s="40" t="s">
        <v>0</v>
      </c>
      <c r="X460" s="58">
        <v>7.8</v>
      </c>
      <c r="Y460" s="55">
        <f>IFERROR(IF(X460="",0,CEILING((X460/$H460),1)*$H460),"")</f>
        <v>7.8</v>
      </c>
      <c r="Z460" s="41">
        <f>IFERROR(IF(Y460=0,"",ROUNDUP(Y460/H460,0)*0.01898),"")</f>
        <v>1.898E-2</v>
      </c>
      <c r="AA460" s="68" t="s">
        <v>45</v>
      </c>
      <c r="AB460" s="69" t="s">
        <v>45</v>
      </c>
      <c r="AC460" s="522" t="s">
        <v>718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8.3010000000000002</v>
      </c>
      <c r="BN460" s="78">
        <f>IFERROR(Y460*I460/H460,"0")</f>
        <v>8.3010000000000002</v>
      </c>
      <c r="BO460" s="78">
        <f>IFERROR(1/J460*(X460/H460),"0")</f>
        <v>1.5625E-2</v>
      </c>
      <c r="BP460" s="78">
        <f>IFERROR(1/J460*(Y460/H460),"0")</f>
        <v>1.5625E-2</v>
      </c>
    </row>
    <row r="461" spans="1:68" ht="27" hidden="1" customHeight="1" x14ac:dyDescent="0.25">
      <c r="A461" s="63" t="s">
        <v>719</v>
      </c>
      <c r="B461" s="63" t="s">
        <v>720</v>
      </c>
      <c r="C461" s="36">
        <v>4301051064</v>
      </c>
      <c r="D461" s="557">
        <v>4680115883536</v>
      </c>
      <c r="E461" s="557"/>
      <c r="F461" s="62">
        <v>0.3</v>
      </c>
      <c r="G461" s="37">
        <v>6</v>
      </c>
      <c r="H461" s="62">
        <v>1.8</v>
      </c>
      <c r="I461" s="62">
        <v>2.0459999999999998</v>
      </c>
      <c r="J461" s="37">
        <v>182</v>
      </c>
      <c r="K461" s="37" t="s">
        <v>88</v>
      </c>
      <c r="L461" s="37" t="s">
        <v>45</v>
      </c>
      <c r="M461" s="38" t="s">
        <v>92</v>
      </c>
      <c r="N461" s="38"/>
      <c r="O461" s="37">
        <v>45</v>
      </c>
      <c r="P461" s="5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9"/>
      <c r="R461" s="559"/>
      <c r="S461" s="559"/>
      <c r="T461" s="560"/>
      <c r="U461" s="39" t="s">
        <v>45</v>
      </c>
      <c r="V461" s="39" t="s">
        <v>45</v>
      </c>
      <c r="W461" s="40" t="s">
        <v>0</v>
      </c>
      <c r="X461" s="58"/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4" t="s">
        <v>721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564"/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5"/>
      <c r="P462" s="561" t="s">
        <v>40</v>
      </c>
      <c r="Q462" s="562"/>
      <c r="R462" s="562"/>
      <c r="S462" s="562"/>
      <c r="T462" s="562"/>
      <c r="U462" s="562"/>
      <c r="V462" s="563"/>
      <c r="W462" s="42" t="s">
        <v>39</v>
      </c>
      <c r="X462" s="43">
        <f>IFERROR(X459/H459,"0")+IFERROR(X460/H460,"0")+IFERROR(X461/H461,"0")</f>
        <v>2</v>
      </c>
      <c r="Y462" s="43">
        <f>IFERROR(Y459/H459,"0")+IFERROR(Y460/H460,"0")+IFERROR(Y461/H461,"0")</f>
        <v>2</v>
      </c>
      <c r="Z462" s="43">
        <f>IFERROR(IF(Z459="",0,Z459),"0")+IFERROR(IF(Z460="",0,Z460),"0")+IFERROR(IF(Z461="",0,Z461),"0")</f>
        <v>3.7960000000000001E-2</v>
      </c>
      <c r="AA462" s="67"/>
      <c r="AB462" s="67"/>
      <c r="AC462" s="67"/>
    </row>
    <row r="463" spans="1:68" x14ac:dyDescent="0.2">
      <c r="A463" s="564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5"/>
      <c r="P463" s="561" t="s">
        <v>40</v>
      </c>
      <c r="Q463" s="562"/>
      <c r="R463" s="562"/>
      <c r="S463" s="562"/>
      <c r="T463" s="562"/>
      <c r="U463" s="562"/>
      <c r="V463" s="563"/>
      <c r="W463" s="42" t="s">
        <v>0</v>
      </c>
      <c r="X463" s="43">
        <f>IFERROR(SUM(X459:X461),"0")</f>
        <v>15.6</v>
      </c>
      <c r="Y463" s="43">
        <f>IFERROR(SUM(Y459:Y461),"0")</f>
        <v>15.6</v>
      </c>
      <c r="Z463" s="42"/>
      <c r="AA463" s="67"/>
      <c r="AB463" s="67"/>
      <c r="AC463" s="67"/>
    </row>
    <row r="464" spans="1:68" ht="27.75" hidden="1" customHeight="1" x14ac:dyDescent="0.2">
      <c r="A464" s="580" t="s">
        <v>722</v>
      </c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0"/>
      <c r="P464" s="580"/>
      <c r="Q464" s="580"/>
      <c r="R464" s="580"/>
      <c r="S464" s="580"/>
      <c r="T464" s="580"/>
      <c r="U464" s="580"/>
      <c r="V464" s="580"/>
      <c r="W464" s="580"/>
      <c r="X464" s="580"/>
      <c r="Y464" s="580"/>
      <c r="Z464" s="580"/>
      <c r="AA464" s="54"/>
      <c r="AB464" s="54"/>
      <c r="AC464" s="54"/>
    </row>
    <row r="465" spans="1:68" ht="16.5" hidden="1" customHeight="1" x14ac:dyDescent="0.25">
      <c r="A465" s="572" t="s">
        <v>722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65"/>
      <c r="AB465" s="65"/>
      <c r="AC465" s="79"/>
    </row>
    <row r="466" spans="1:68" ht="14.25" hidden="1" customHeight="1" x14ac:dyDescent="0.25">
      <c r="A466" s="556" t="s">
        <v>113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66"/>
      <c r="AB466" s="66"/>
      <c r="AC466" s="80"/>
    </row>
    <row r="467" spans="1:68" ht="27" hidden="1" customHeight="1" x14ac:dyDescent="0.25">
      <c r="A467" s="63" t="s">
        <v>723</v>
      </c>
      <c r="B467" s="63" t="s">
        <v>724</v>
      </c>
      <c r="C467" s="36">
        <v>4301011763</v>
      </c>
      <c r="D467" s="557">
        <v>4640242181011</v>
      </c>
      <c r="E467" s="557"/>
      <c r="F467" s="62">
        <v>1.35</v>
      </c>
      <c r="G467" s="37">
        <v>8</v>
      </c>
      <c r="H467" s="62">
        <v>10.8</v>
      </c>
      <c r="I467" s="62">
        <v>11.234999999999999</v>
      </c>
      <c r="J467" s="37">
        <v>64</v>
      </c>
      <c r="K467" s="37" t="s">
        <v>118</v>
      </c>
      <c r="L467" s="37" t="s">
        <v>45</v>
      </c>
      <c r="M467" s="38" t="s">
        <v>92</v>
      </c>
      <c r="N467" s="38"/>
      <c r="O467" s="37">
        <v>55</v>
      </c>
      <c r="P467" s="58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9"/>
      <c r="R467" s="559"/>
      <c r="S467" s="559"/>
      <c r="T467" s="560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26" t="s">
        <v>725</v>
      </c>
      <c r="AG467" s="78"/>
      <c r="AJ467" s="84" t="s">
        <v>45</v>
      </c>
      <c r="AK467" s="84">
        <v>0</v>
      </c>
      <c r="BB467" s="52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hidden="1" customHeight="1" x14ac:dyDescent="0.25">
      <c r="A468" s="63" t="s">
        <v>726</v>
      </c>
      <c r="B468" s="63" t="s">
        <v>727</v>
      </c>
      <c r="C468" s="36">
        <v>4301011585</v>
      </c>
      <c r="D468" s="557">
        <v>4640242180441</v>
      </c>
      <c r="E468" s="557"/>
      <c r="F468" s="62">
        <v>1.5</v>
      </c>
      <c r="G468" s="37">
        <v>8</v>
      </c>
      <c r="H468" s="62">
        <v>12</v>
      </c>
      <c r="I468" s="62">
        <v>12.435</v>
      </c>
      <c r="J468" s="37">
        <v>64</v>
      </c>
      <c r="K468" s="37" t="s">
        <v>118</v>
      </c>
      <c r="L468" s="37" t="s">
        <v>45</v>
      </c>
      <c r="M468" s="38" t="s">
        <v>117</v>
      </c>
      <c r="N468" s="38"/>
      <c r="O468" s="37">
        <v>50</v>
      </c>
      <c r="P468" s="58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9"/>
      <c r="R468" s="559"/>
      <c r="S468" s="559"/>
      <c r="T468" s="560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728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hidden="1" customHeight="1" x14ac:dyDescent="0.25">
      <c r="A469" s="63" t="s">
        <v>729</v>
      </c>
      <c r="B469" s="63" t="s">
        <v>730</v>
      </c>
      <c r="C469" s="36">
        <v>4301011584</v>
      </c>
      <c r="D469" s="557">
        <v>4640242180564</v>
      </c>
      <c r="E469" s="557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118</v>
      </c>
      <c r="L469" s="37" t="s">
        <v>45</v>
      </c>
      <c r="M469" s="38" t="s">
        <v>117</v>
      </c>
      <c r="N469" s="38"/>
      <c r="O469" s="37">
        <v>50</v>
      </c>
      <c r="P469" s="5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9"/>
      <c r="R469" s="559"/>
      <c r="S469" s="559"/>
      <c r="T469" s="560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731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hidden="1" customHeight="1" x14ac:dyDescent="0.25">
      <c r="A470" s="63" t="s">
        <v>732</v>
      </c>
      <c r="B470" s="63" t="s">
        <v>733</v>
      </c>
      <c r="C470" s="36">
        <v>4301011764</v>
      </c>
      <c r="D470" s="557">
        <v>4640242181189</v>
      </c>
      <c r="E470" s="557"/>
      <c r="F470" s="62">
        <v>0.4</v>
      </c>
      <c r="G470" s="37">
        <v>10</v>
      </c>
      <c r="H470" s="62">
        <v>4</v>
      </c>
      <c r="I470" s="62">
        <v>4.21</v>
      </c>
      <c r="J470" s="37">
        <v>132</v>
      </c>
      <c r="K470" s="37" t="s">
        <v>121</v>
      </c>
      <c r="L470" s="37" t="s">
        <v>45</v>
      </c>
      <c r="M470" s="38" t="s">
        <v>92</v>
      </c>
      <c r="N470" s="38"/>
      <c r="O470" s="37">
        <v>55</v>
      </c>
      <c r="P470" s="57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9"/>
      <c r="R470" s="559"/>
      <c r="S470" s="559"/>
      <c r="T470" s="560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32" t="s">
        <v>725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idden="1" x14ac:dyDescent="0.2">
      <c r="A471" s="564"/>
      <c r="B471" s="564"/>
      <c r="C471" s="564"/>
      <c r="D471" s="564"/>
      <c r="E471" s="564"/>
      <c r="F471" s="564"/>
      <c r="G471" s="564"/>
      <c r="H471" s="564"/>
      <c r="I471" s="564"/>
      <c r="J471" s="564"/>
      <c r="K471" s="564"/>
      <c r="L471" s="564"/>
      <c r="M471" s="564"/>
      <c r="N471" s="564"/>
      <c r="O471" s="565"/>
      <c r="P471" s="561" t="s">
        <v>40</v>
      </c>
      <c r="Q471" s="562"/>
      <c r="R471" s="562"/>
      <c r="S471" s="562"/>
      <c r="T471" s="562"/>
      <c r="U471" s="562"/>
      <c r="V471" s="563"/>
      <c r="W471" s="42" t="s">
        <v>39</v>
      </c>
      <c r="X471" s="43">
        <f>IFERROR(X467/H467,"0")+IFERROR(X468/H468,"0")+IFERROR(X469/H469,"0")+IFERROR(X470/H470,"0")</f>
        <v>0</v>
      </c>
      <c r="Y471" s="43">
        <f>IFERROR(Y467/H467,"0")+IFERROR(Y468/H468,"0")+IFERROR(Y469/H469,"0")+IFERROR(Y470/H470,"0")</f>
        <v>0</v>
      </c>
      <c r="Z471" s="43">
        <f>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hidden="1" x14ac:dyDescent="0.2">
      <c r="A472" s="564"/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5"/>
      <c r="P472" s="561" t="s">
        <v>40</v>
      </c>
      <c r="Q472" s="562"/>
      <c r="R472" s="562"/>
      <c r="S472" s="562"/>
      <c r="T472" s="562"/>
      <c r="U472" s="562"/>
      <c r="V472" s="563"/>
      <c r="W472" s="42" t="s">
        <v>0</v>
      </c>
      <c r="X472" s="43">
        <f>IFERROR(SUM(X467:X470),"0")</f>
        <v>0</v>
      </c>
      <c r="Y472" s="43">
        <f>IFERROR(SUM(Y467:Y470),"0")</f>
        <v>0</v>
      </c>
      <c r="Z472" s="42"/>
      <c r="AA472" s="67"/>
      <c r="AB472" s="67"/>
      <c r="AC472" s="67"/>
    </row>
    <row r="473" spans="1:68" ht="14.25" hidden="1" customHeight="1" x14ac:dyDescent="0.25">
      <c r="A473" s="556" t="s">
        <v>145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66"/>
      <c r="AB473" s="66"/>
      <c r="AC473" s="80"/>
    </row>
    <row r="474" spans="1:68" ht="27" hidden="1" customHeight="1" x14ac:dyDescent="0.25">
      <c r="A474" s="63" t="s">
        <v>734</v>
      </c>
      <c r="B474" s="63" t="s">
        <v>735</v>
      </c>
      <c r="C474" s="36">
        <v>4301020400</v>
      </c>
      <c r="D474" s="557">
        <v>4640242180519</v>
      </c>
      <c r="E474" s="557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118</v>
      </c>
      <c r="L474" s="37" t="s">
        <v>45</v>
      </c>
      <c r="M474" s="38" t="s">
        <v>117</v>
      </c>
      <c r="N474" s="38"/>
      <c r="O474" s="37">
        <v>50</v>
      </c>
      <c r="P474" s="57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9"/>
      <c r="R474" s="559"/>
      <c r="S474" s="559"/>
      <c r="T474" s="56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34" t="s">
        <v>736</v>
      </c>
      <c r="AG474" s="78"/>
      <c r="AJ474" s="84" t="s">
        <v>45</v>
      </c>
      <c r="AK474" s="84">
        <v>0</v>
      </c>
      <c r="BB474" s="535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hidden="1" customHeight="1" x14ac:dyDescent="0.25">
      <c r="A475" s="63" t="s">
        <v>737</v>
      </c>
      <c r="B475" s="63" t="s">
        <v>738</v>
      </c>
      <c r="C475" s="36">
        <v>4301020260</v>
      </c>
      <c r="D475" s="557">
        <v>4640242180526</v>
      </c>
      <c r="E475" s="557"/>
      <c r="F475" s="62">
        <v>1.8</v>
      </c>
      <c r="G475" s="37">
        <v>6</v>
      </c>
      <c r="H475" s="62">
        <v>10.8</v>
      </c>
      <c r="I475" s="62">
        <v>11.234999999999999</v>
      </c>
      <c r="J475" s="37">
        <v>64</v>
      </c>
      <c r="K475" s="37" t="s">
        <v>118</v>
      </c>
      <c r="L475" s="37" t="s">
        <v>45</v>
      </c>
      <c r="M475" s="38" t="s">
        <v>117</v>
      </c>
      <c r="N475" s="38"/>
      <c r="O475" s="37">
        <v>50</v>
      </c>
      <c r="P475" s="579" t="s">
        <v>739</v>
      </c>
      <c r="Q475" s="559"/>
      <c r="R475" s="559"/>
      <c r="S475" s="559"/>
      <c r="T475" s="56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740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hidden="1" customHeight="1" x14ac:dyDescent="0.25">
      <c r="A476" s="63" t="s">
        <v>741</v>
      </c>
      <c r="B476" s="63" t="s">
        <v>742</v>
      </c>
      <c r="C476" s="36">
        <v>4301020295</v>
      </c>
      <c r="D476" s="557">
        <v>4640242181363</v>
      </c>
      <c r="E476" s="557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121</v>
      </c>
      <c r="L476" s="37" t="s">
        <v>45</v>
      </c>
      <c r="M476" s="38" t="s">
        <v>117</v>
      </c>
      <c r="N476" s="38"/>
      <c r="O476" s="37">
        <v>50</v>
      </c>
      <c r="P476" s="57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9"/>
      <c r="R476" s="559"/>
      <c r="S476" s="559"/>
      <c r="T476" s="56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38" t="s">
        <v>743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idden="1" x14ac:dyDescent="0.2">
      <c r="A477" s="564"/>
      <c r="B477" s="564"/>
      <c r="C477" s="564"/>
      <c r="D477" s="564"/>
      <c r="E477" s="564"/>
      <c r="F477" s="564"/>
      <c r="G477" s="564"/>
      <c r="H477" s="564"/>
      <c r="I477" s="564"/>
      <c r="J477" s="564"/>
      <c r="K477" s="564"/>
      <c r="L477" s="564"/>
      <c r="M477" s="564"/>
      <c r="N477" s="564"/>
      <c r="O477" s="565"/>
      <c r="P477" s="561" t="s">
        <v>40</v>
      </c>
      <c r="Q477" s="562"/>
      <c r="R477" s="562"/>
      <c r="S477" s="562"/>
      <c r="T477" s="562"/>
      <c r="U477" s="562"/>
      <c r="V477" s="563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hidden="1" x14ac:dyDescent="0.2">
      <c r="A478" s="564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65"/>
      <c r="P478" s="561" t="s">
        <v>40</v>
      </c>
      <c r="Q478" s="562"/>
      <c r="R478" s="562"/>
      <c r="S478" s="562"/>
      <c r="T478" s="562"/>
      <c r="U478" s="562"/>
      <c r="V478" s="563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14.25" hidden="1" customHeight="1" x14ac:dyDescent="0.25">
      <c r="A479" s="556" t="s">
        <v>76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66"/>
      <c r="AB479" s="66"/>
      <c r="AC479" s="80"/>
    </row>
    <row r="480" spans="1:68" ht="27" customHeight="1" x14ac:dyDescent="0.25">
      <c r="A480" s="63" t="s">
        <v>744</v>
      </c>
      <c r="B480" s="63" t="s">
        <v>745</v>
      </c>
      <c r="C480" s="36">
        <v>4301031280</v>
      </c>
      <c r="D480" s="557">
        <v>4640242180816</v>
      </c>
      <c r="E480" s="557"/>
      <c r="F480" s="62">
        <v>0.7</v>
      </c>
      <c r="G480" s="37">
        <v>6</v>
      </c>
      <c r="H480" s="62">
        <v>4.2</v>
      </c>
      <c r="I480" s="62">
        <v>4.47</v>
      </c>
      <c r="J480" s="37">
        <v>132</v>
      </c>
      <c r="K480" s="37" t="s">
        <v>121</v>
      </c>
      <c r="L480" s="37" t="s">
        <v>45</v>
      </c>
      <c r="M480" s="38" t="s">
        <v>80</v>
      </c>
      <c r="N480" s="38"/>
      <c r="O480" s="37">
        <v>40</v>
      </c>
      <c r="P480" s="57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9"/>
      <c r="R480" s="559"/>
      <c r="S480" s="559"/>
      <c r="T480" s="560"/>
      <c r="U480" s="39" t="s">
        <v>45</v>
      </c>
      <c r="V480" s="39" t="s">
        <v>45</v>
      </c>
      <c r="W480" s="40" t="s">
        <v>0</v>
      </c>
      <c r="X480" s="58">
        <v>21</v>
      </c>
      <c r="Y480" s="55">
        <f>IFERROR(IF(X480="",0,CEILING((X480/$H480),1)*$H480),"")</f>
        <v>21</v>
      </c>
      <c r="Z480" s="41">
        <f>IFERROR(IF(Y480=0,"",ROUNDUP(Y480/H480,0)*0.00902),"")</f>
        <v>4.5100000000000001E-2</v>
      </c>
      <c r="AA480" s="68" t="s">
        <v>45</v>
      </c>
      <c r="AB480" s="69" t="s">
        <v>45</v>
      </c>
      <c r="AC480" s="540" t="s">
        <v>746</v>
      </c>
      <c r="AG480" s="78"/>
      <c r="AJ480" s="84" t="s">
        <v>45</v>
      </c>
      <c r="AK480" s="84">
        <v>0</v>
      </c>
      <c r="BB480" s="541" t="s">
        <v>66</v>
      </c>
      <c r="BM480" s="78">
        <f>IFERROR(X480*I480/H480,"0")</f>
        <v>22.349999999999998</v>
      </c>
      <c r="BN480" s="78">
        <f>IFERROR(Y480*I480/H480,"0")</f>
        <v>22.349999999999998</v>
      </c>
      <c r="BO480" s="78">
        <f>IFERROR(1/J480*(X480/H480),"0")</f>
        <v>3.787878787878788E-2</v>
      </c>
      <c r="BP480" s="78">
        <f>IFERROR(1/J480*(Y480/H480),"0")</f>
        <v>3.787878787878788E-2</v>
      </c>
    </row>
    <row r="481" spans="1:68" ht="27" customHeight="1" x14ac:dyDescent="0.25">
      <c r="A481" s="63" t="s">
        <v>747</v>
      </c>
      <c r="B481" s="63" t="s">
        <v>748</v>
      </c>
      <c r="C481" s="36">
        <v>4301031244</v>
      </c>
      <c r="D481" s="557">
        <v>4640242180595</v>
      </c>
      <c r="E481" s="557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121</v>
      </c>
      <c r="L481" s="37" t="s">
        <v>45</v>
      </c>
      <c r="M481" s="38" t="s">
        <v>80</v>
      </c>
      <c r="N481" s="38"/>
      <c r="O481" s="37">
        <v>40</v>
      </c>
      <c r="P481" s="57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9"/>
      <c r="R481" s="559"/>
      <c r="S481" s="559"/>
      <c r="T481" s="560"/>
      <c r="U481" s="39" t="s">
        <v>45</v>
      </c>
      <c r="V481" s="39" t="s">
        <v>45</v>
      </c>
      <c r="W481" s="40" t="s">
        <v>0</v>
      </c>
      <c r="X481" s="58">
        <v>21</v>
      </c>
      <c r="Y481" s="55">
        <f>IFERROR(IF(X481="",0,CEILING((X481/$H481),1)*$H481),"")</f>
        <v>21</v>
      </c>
      <c r="Z481" s="41">
        <f>IFERROR(IF(Y481=0,"",ROUNDUP(Y481/H481,0)*0.00902),"")</f>
        <v>4.5100000000000001E-2</v>
      </c>
      <c r="AA481" s="68" t="s">
        <v>45</v>
      </c>
      <c r="AB481" s="69" t="s">
        <v>45</v>
      </c>
      <c r="AC481" s="542" t="s">
        <v>749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22.349999999999998</v>
      </c>
      <c r="BN481" s="78">
        <f>IFERROR(Y481*I481/H481,"0")</f>
        <v>22.349999999999998</v>
      </c>
      <c r="BO481" s="78">
        <f>IFERROR(1/J481*(X481/H481),"0")</f>
        <v>3.787878787878788E-2</v>
      </c>
      <c r="BP481" s="78">
        <f>IFERROR(1/J481*(Y481/H481),"0")</f>
        <v>3.787878787878788E-2</v>
      </c>
    </row>
    <row r="482" spans="1:68" x14ac:dyDescent="0.2">
      <c r="A482" s="564"/>
      <c r="B482" s="564"/>
      <c r="C482" s="564"/>
      <c r="D482" s="564"/>
      <c r="E482" s="564"/>
      <c r="F482" s="564"/>
      <c r="G482" s="564"/>
      <c r="H482" s="564"/>
      <c r="I482" s="564"/>
      <c r="J482" s="564"/>
      <c r="K482" s="564"/>
      <c r="L482" s="564"/>
      <c r="M482" s="564"/>
      <c r="N482" s="564"/>
      <c r="O482" s="565"/>
      <c r="P482" s="561" t="s">
        <v>40</v>
      </c>
      <c r="Q482" s="562"/>
      <c r="R482" s="562"/>
      <c r="S482" s="562"/>
      <c r="T482" s="562"/>
      <c r="U482" s="562"/>
      <c r="V482" s="563"/>
      <c r="W482" s="42" t="s">
        <v>39</v>
      </c>
      <c r="X482" s="43">
        <f>IFERROR(X480/H480,"0")+IFERROR(X481/H481,"0")</f>
        <v>10</v>
      </c>
      <c r="Y482" s="43">
        <f>IFERROR(Y480/H480,"0")+IFERROR(Y481/H481,"0")</f>
        <v>10</v>
      </c>
      <c r="Z482" s="43">
        <f>IFERROR(IF(Z480="",0,Z480),"0")+IFERROR(IF(Z481="",0,Z481),"0")</f>
        <v>9.0200000000000002E-2</v>
      </c>
      <c r="AA482" s="67"/>
      <c r="AB482" s="67"/>
      <c r="AC482" s="67"/>
    </row>
    <row r="483" spans="1:68" x14ac:dyDescent="0.2">
      <c r="A483" s="564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65"/>
      <c r="P483" s="561" t="s">
        <v>40</v>
      </c>
      <c r="Q483" s="562"/>
      <c r="R483" s="562"/>
      <c r="S483" s="562"/>
      <c r="T483" s="562"/>
      <c r="U483" s="562"/>
      <c r="V483" s="563"/>
      <c r="W483" s="42" t="s">
        <v>0</v>
      </c>
      <c r="X483" s="43">
        <f>IFERROR(SUM(X480:X481),"0")</f>
        <v>42</v>
      </c>
      <c r="Y483" s="43">
        <f>IFERROR(SUM(Y480:Y481),"0")</f>
        <v>42</v>
      </c>
      <c r="Z483" s="42"/>
      <c r="AA483" s="67"/>
      <c r="AB483" s="67"/>
      <c r="AC483" s="67"/>
    </row>
    <row r="484" spans="1:68" ht="14.25" hidden="1" customHeight="1" x14ac:dyDescent="0.25">
      <c r="A484" s="556" t="s">
        <v>82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66"/>
      <c r="AB484" s="66"/>
      <c r="AC484" s="80"/>
    </row>
    <row r="485" spans="1:68" ht="27" customHeight="1" x14ac:dyDescent="0.25">
      <c r="A485" s="63" t="s">
        <v>750</v>
      </c>
      <c r="B485" s="63" t="s">
        <v>751</v>
      </c>
      <c r="C485" s="36">
        <v>4301052046</v>
      </c>
      <c r="D485" s="557">
        <v>4640242180533</v>
      </c>
      <c r="E485" s="557"/>
      <c r="F485" s="62">
        <v>1.5</v>
      </c>
      <c r="G485" s="37">
        <v>6</v>
      </c>
      <c r="H485" s="62">
        <v>9</v>
      </c>
      <c r="I485" s="62">
        <v>9.5190000000000001</v>
      </c>
      <c r="J485" s="37">
        <v>64</v>
      </c>
      <c r="K485" s="37" t="s">
        <v>118</v>
      </c>
      <c r="L485" s="37" t="s">
        <v>45</v>
      </c>
      <c r="M485" s="38" t="s">
        <v>87</v>
      </c>
      <c r="N485" s="38"/>
      <c r="O485" s="37">
        <v>45</v>
      </c>
      <c r="P485" s="57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9"/>
      <c r="R485" s="559"/>
      <c r="S485" s="559"/>
      <c r="T485" s="560"/>
      <c r="U485" s="39" t="s">
        <v>45</v>
      </c>
      <c r="V485" s="39" t="s">
        <v>45</v>
      </c>
      <c r="W485" s="40" t="s">
        <v>0</v>
      </c>
      <c r="X485" s="58">
        <v>45</v>
      </c>
      <c r="Y485" s="55">
        <f>IFERROR(IF(X485="",0,CEILING((X485/$H485),1)*$H485),"")</f>
        <v>45</v>
      </c>
      <c r="Z485" s="41">
        <f>IFERROR(IF(Y485=0,"",ROUNDUP(Y485/H485,0)*0.01898),"")</f>
        <v>9.4899999999999998E-2</v>
      </c>
      <c r="AA485" s="68" t="s">
        <v>45</v>
      </c>
      <c r="AB485" s="69" t="s">
        <v>45</v>
      </c>
      <c r="AC485" s="544" t="s">
        <v>752</v>
      </c>
      <c r="AG485" s="78"/>
      <c r="AJ485" s="84" t="s">
        <v>45</v>
      </c>
      <c r="AK485" s="84">
        <v>0</v>
      </c>
      <c r="BB485" s="545" t="s">
        <v>66</v>
      </c>
      <c r="BM485" s="78">
        <f>IFERROR(X485*I485/H485,"0")</f>
        <v>47.594999999999999</v>
      </c>
      <c r="BN485" s="78">
        <f>IFERROR(Y485*I485/H485,"0")</f>
        <v>47.594999999999999</v>
      </c>
      <c r="BO485" s="78">
        <f>IFERROR(1/J485*(X485/H485),"0")</f>
        <v>7.8125E-2</v>
      </c>
      <c r="BP485" s="78">
        <f>IFERROR(1/J485*(Y485/H485),"0")</f>
        <v>7.8125E-2</v>
      </c>
    </row>
    <row r="486" spans="1:68" x14ac:dyDescent="0.2">
      <c r="A486" s="564"/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5"/>
      <c r="P486" s="561" t="s">
        <v>40</v>
      </c>
      <c r="Q486" s="562"/>
      <c r="R486" s="562"/>
      <c r="S486" s="562"/>
      <c r="T486" s="562"/>
      <c r="U486" s="562"/>
      <c r="V486" s="563"/>
      <c r="W486" s="42" t="s">
        <v>39</v>
      </c>
      <c r="X486" s="43">
        <f>IFERROR(X485/H485,"0")</f>
        <v>5</v>
      </c>
      <c r="Y486" s="43">
        <f>IFERROR(Y485/H485,"0")</f>
        <v>5</v>
      </c>
      <c r="Z486" s="43">
        <f>IFERROR(IF(Z485="",0,Z485),"0")</f>
        <v>9.4899999999999998E-2</v>
      </c>
      <c r="AA486" s="67"/>
      <c r="AB486" s="67"/>
      <c r="AC486" s="67"/>
    </row>
    <row r="487" spans="1:68" x14ac:dyDescent="0.2">
      <c r="A487" s="564"/>
      <c r="B487" s="564"/>
      <c r="C487" s="564"/>
      <c r="D487" s="564"/>
      <c r="E487" s="564"/>
      <c r="F487" s="564"/>
      <c r="G487" s="564"/>
      <c r="H487" s="564"/>
      <c r="I487" s="564"/>
      <c r="J487" s="564"/>
      <c r="K487" s="564"/>
      <c r="L487" s="564"/>
      <c r="M487" s="564"/>
      <c r="N487" s="564"/>
      <c r="O487" s="565"/>
      <c r="P487" s="561" t="s">
        <v>40</v>
      </c>
      <c r="Q487" s="562"/>
      <c r="R487" s="562"/>
      <c r="S487" s="562"/>
      <c r="T487" s="562"/>
      <c r="U487" s="562"/>
      <c r="V487" s="563"/>
      <c r="W487" s="42" t="s">
        <v>0</v>
      </c>
      <c r="X487" s="43">
        <f>IFERROR(SUM(X485:X485),"0")</f>
        <v>45</v>
      </c>
      <c r="Y487" s="43">
        <f>IFERROR(SUM(Y485:Y485),"0")</f>
        <v>45</v>
      </c>
      <c r="Z487" s="42"/>
      <c r="AA487" s="67"/>
      <c r="AB487" s="67"/>
      <c r="AC487" s="67"/>
    </row>
    <row r="488" spans="1:68" ht="14.25" hidden="1" customHeight="1" x14ac:dyDescent="0.25">
      <c r="A488" s="556" t="s">
        <v>175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66"/>
      <c r="AB488" s="66"/>
      <c r="AC488" s="80"/>
    </row>
    <row r="489" spans="1:68" ht="27" customHeight="1" x14ac:dyDescent="0.25">
      <c r="A489" s="63" t="s">
        <v>753</v>
      </c>
      <c r="B489" s="63" t="s">
        <v>754</v>
      </c>
      <c r="C489" s="36">
        <v>4301060491</v>
      </c>
      <c r="D489" s="557">
        <v>4640242180120</v>
      </c>
      <c r="E489" s="557"/>
      <c r="F489" s="62">
        <v>1.5</v>
      </c>
      <c r="G489" s="37">
        <v>6</v>
      </c>
      <c r="H489" s="62">
        <v>9</v>
      </c>
      <c r="I489" s="62">
        <v>9.4350000000000005</v>
      </c>
      <c r="J489" s="37">
        <v>64</v>
      </c>
      <c r="K489" s="37" t="s">
        <v>118</v>
      </c>
      <c r="L489" s="37" t="s">
        <v>45</v>
      </c>
      <c r="M489" s="38" t="s">
        <v>92</v>
      </c>
      <c r="N489" s="38"/>
      <c r="O489" s="37">
        <v>40</v>
      </c>
      <c r="P489" s="57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9"/>
      <c r="R489" s="559"/>
      <c r="S489" s="559"/>
      <c r="T489" s="560"/>
      <c r="U489" s="39" t="s">
        <v>45</v>
      </c>
      <c r="V489" s="39" t="s">
        <v>45</v>
      </c>
      <c r="W489" s="40" t="s">
        <v>0</v>
      </c>
      <c r="X489" s="58">
        <v>18</v>
      </c>
      <c r="Y489" s="55">
        <f>IFERROR(IF(X489="",0,CEILING((X489/$H489),1)*$H489),"")</f>
        <v>18</v>
      </c>
      <c r="Z489" s="41">
        <f>IFERROR(IF(Y489=0,"",ROUNDUP(Y489/H489,0)*0.01898),"")</f>
        <v>3.7960000000000001E-2</v>
      </c>
      <c r="AA489" s="68" t="s">
        <v>45</v>
      </c>
      <c r="AB489" s="69" t="s">
        <v>45</v>
      </c>
      <c r="AC489" s="546" t="s">
        <v>755</v>
      </c>
      <c r="AG489" s="78"/>
      <c r="AJ489" s="84" t="s">
        <v>45</v>
      </c>
      <c r="AK489" s="84">
        <v>0</v>
      </c>
      <c r="BB489" s="547" t="s">
        <v>66</v>
      </c>
      <c r="BM489" s="78">
        <f>IFERROR(X489*I489/H489,"0")</f>
        <v>18.87</v>
      </c>
      <c r="BN489" s="78">
        <f>IFERROR(Y489*I489/H489,"0")</f>
        <v>18.87</v>
      </c>
      <c r="BO489" s="78">
        <f>IFERROR(1/J489*(X489/H489),"0")</f>
        <v>3.125E-2</v>
      </c>
      <c r="BP489" s="78">
        <f>IFERROR(1/J489*(Y489/H489),"0")</f>
        <v>3.125E-2</v>
      </c>
    </row>
    <row r="490" spans="1:68" ht="27" customHeight="1" x14ac:dyDescent="0.25">
      <c r="A490" s="63" t="s">
        <v>756</v>
      </c>
      <c r="B490" s="63" t="s">
        <v>757</v>
      </c>
      <c r="C490" s="36">
        <v>4301060493</v>
      </c>
      <c r="D490" s="557">
        <v>4640242180137</v>
      </c>
      <c r="E490" s="557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118</v>
      </c>
      <c r="L490" s="37" t="s">
        <v>45</v>
      </c>
      <c r="M490" s="38" t="s">
        <v>92</v>
      </c>
      <c r="N490" s="38"/>
      <c r="O490" s="37">
        <v>40</v>
      </c>
      <c r="P490" s="57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9"/>
      <c r="R490" s="559"/>
      <c r="S490" s="559"/>
      <c r="T490" s="560"/>
      <c r="U490" s="39" t="s">
        <v>45</v>
      </c>
      <c r="V490" s="39" t="s">
        <v>45</v>
      </c>
      <c r="W490" s="40" t="s">
        <v>0</v>
      </c>
      <c r="X490" s="58">
        <v>18</v>
      </c>
      <c r="Y490" s="55">
        <f>IFERROR(IF(X490="",0,CEILING((X490/$H490),1)*$H490),"")</f>
        <v>18</v>
      </c>
      <c r="Z490" s="41">
        <f>IFERROR(IF(Y490=0,"",ROUNDUP(Y490/H490,0)*0.01898),"")</f>
        <v>3.7960000000000001E-2</v>
      </c>
      <c r="AA490" s="68" t="s">
        <v>45</v>
      </c>
      <c r="AB490" s="69" t="s">
        <v>45</v>
      </c>
      <c r="AC490" s="548" t="s">
        <v>758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18.87</v>
      </c>
      <c r="BN490" s="78">
        <f>IFERROR(Y490*I490/H490,"0")</f>
        <v>18.87</v>
      </c>
      <c r="BO490" s="78">
        <f>IFERROR(1/J490*(X490/H490),"0")</f>
        <v>3.125E-2</v>
      </c>
      <c r="BP490" s="78">
        <f>IFERROR(1/J490*(Y490/H490),"0")</f>
        <v>3.125E-2</v>
      </c>
    </row>
    <row r="491" spans="1:68" x14ac:dyDescent="0.2">
      <c r="A491" s="564"/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5"/>
      <c r="P491" s="561" t="s">
        <v>40</v>
      </c>
      <c r="Q491" s="562"/>
      <c r="R491" s="562"/>
      <c r="S491" s="562"/>
      <c r="T491" s="562"/>
      <c r="U491" s="562"/>
      <c r="V491" s="563"/>
      <c r="W491" s="42" t="s">
        <v>39</v>
      </c>
      <c r="X491" s="43">
        <f>IFERROR(X489/H489,"0")+IFERROR(X490/H490,"0")</f>
        <v>4</v>
      </c>
      <c r="Y491" s="43">
        <f>IFERROR(Y489/H489,"0")+IFERROR(Y490/H490,"0")</f>
        <v>4</v>
      </c>
      <c r="Z491" s="43">
        <f>IFERROR(IF(Z489="",0,Z489),"0")+IFERROR(IF(Z490="",0,Z490),"0")</f>
        <v>7.5920000000000001E-2</v>
      </c>
      <c r="AA491" s="67"/>
      <c r="AB491" s="67"/>
      <c r="AC491" s="67"/>
    </row>
    <row r="492" spans="1:68" x14ac:dyDescent="0.2">
      <c r="A492" s="564"/>
      <c r="B492" s="564"/>
      <c r="C492" s="564"/>
      <c r="D492" s="564"/>
      <c r="E492" s="564"/>
      <c r="F492" s="564"/>
      <c r="G492" s="564"/>
      <c r="H492" s="564"/>
      <c r="I492" s="564"/>
      <c r="J492" s="564"/>
      <c r="K492" s="564"/>
      <c r="L492" s="564"/>
      <c r="M492" s="564"/>
      <c r="N492" s="564"/>
      <c r="O492" s="565"/>
      <c r="P492" s="561" t="s">
        <v>40</v>
      </c>
      <c r="Q492" s="562"/>
      <c r="R492" s="562"/>
      <c r="S492" s="562"/>
      <c r="T492" s="562"/>
      <c r="U492" s="562"/>
      <c r="V492" s="563"/>
      <c r="W492" s="42" t="s">
        <v>0</v>
      </c>
      <c r="X492" s="43">
        <f>IFERROR(SUM(X489:X490),"0")</f>
        <v>36</v>
      </c>
      <c r="Y492" s="43">
        <f>IFERROR(SUM(Y489:Y490),"0")</f>
        <v>36</v>
      </c>
      <c r="Z492" s="42"/>
      <c r="AA492" s="67"/>
      <c r="AB492" s="67"/>
      <c r="AC492" s="67"/>
    </row>
    <row r="493" spans="1:68" ht="16.5" hidden="1" customHeight="1" x14ac:dyDescent="0.25">
      <c r="A493" s="572" t="s">
        <v>759</v>
      </c>
      <c r="B493" s="572"/>
      <c r="C493" s="572"/>
      <c r="D493" s="572"/>
      <c r="E493" s="572"/>
      <c r="F493" s="572"/>
      <c r="G493" s="572"/>
      <c r="H493" s="572"/>
      <c r="I493" s="572"/>
      <c r="J493" s="572"/>
      <c r="K493" s="572"/>
      <c r="L493" s="572"/>
      <c r="M493" s="572"/>
      <c r="N493" s="572"/>
      <c r="O493" s="572"/>
      <c r="P493" s="572"/>
      <c r="Q493" s="572"/>
      <c r="R493" s="572"/>
      <c r="S493" s="572"/>
      <c r="T493" s="572"/>
      <c r="U493" s="572"/>
      <c r="V493" s="572"/>
      <c r="W493" s="572"/>
      <c r="X493" s="572"/>
      <c r="Y493" s="572"/>
      <c r="Z493" s="572"/>
      <c r="AA493" s="65"/>
      <c r="AB493" s="65"/>
      <c r="AC493" s="79"/>
    </row>
    <row r="494" spans="1:68" ht="14.25" hidden="1" customHeight="1" x14ac:dyDescent="0.25">
      <c r="A494" s="556" t="s">
        <v>145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66"/>
      <c r="AB494" s="66"/>
      <c r="AC494" s="80"/>
    </row>
    <row r="495" spans="1:68" ht="27" hidden="1" customHeight="1" x14ac:dyDescent="0.25">
      <c r="A495" s="63" t="s">
        <v>760</v>
      </c>
      <c r="B495" s="63" t="s">
        <v>761</v>
      </c>
      <c r="C495" s="36">
        <v>4301020314</v>
      </c>
      <c r="D495" s="557">
        <v>4640242180090</v>
      </c>
      <c r="E495" s="557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118</v>
      </c>
      <c r="L495" s="37" t="s">
        <v>45</v>
      </c>
      <c r="M495" s="38" t="s">
        <v>117</v>
      </c>
      <c r="N495" s="38"/>
      <c r="O495" s="37">
        <v>50</v>
      </c>
      <c r="P495" s="558" t="s">
        <v>762</v>
      </c>
      <c r="Q495" s="559"/>
      <c r="R495" s="559"/>
      <c r="S495" s="559"/>
      <c r="T495" s="560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50" t="s">
        <v>763</v>
      </c>
      <c r="AG495" s="78"/>
      <c r="AJ495" s="84" t="s">
        <v>45</v>
      </c>
      <c r="AK495" s="84">
        <v>0</v>
      </c>
      <c r="BB495" s="55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idden="1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5"/>
      <c r="P496" s="561" t="s">
        <v>40</v>
      </c>
      <c r="Q496" s="562"/>
      <c r="R496" s="562"/>
      <c r="S496" s="562"/>
      <c r="T496" s="562"/>
      <c r="U496" s="562"/>
      <c r="V496" s="563"/>
      <c r="W496" s="42" t="s">
        <v>39</v>
      </c>
      <c r="X496" s="43">
        <f>IFERROR(X495/H495,"0")</f>
        <v>0</v>
      </c>
      <c r="Y496" s="43">
        <f>IFERROR(Y495/H495,"0")</f>
        <v>0</v>
      </c>
      <c r="Z496" s="43">
        <f>IFERROR(IF(Z495="",0,Z495),"0")</f>
        <v>0</v>
      </c>
      <c r="AA496" s="67"/>
      <c r="AB496" s="67"/>
      <c r="AC496" s="67"/>
    </row>
    <row r="497" spans="1:32" hidden="1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65"/>
      <c r="P497" s="561" t="s">
        <v>40</v>
      </c>
      <c r="Q497" s="562"/>
      <c r="R497" s="562"/>
      <c r="S497" s="562"/>
      <c r="T497" s="562"/>
      <c r="U497" s="562"/>
      <c r="V497" s="563"/>
      <c r="W497" s="42" t="s">
        <v>0</v>
      </c>
      <c r="X497" s="43">
        <f>IFERROR(SUM(X495:X495),"0")</f>
        <v>0</v>
      </c>
      <c r="Y497" s="43">
        <f>IFERROR(SUM(Y495:Y495),"0")</f>
        <v>0</v>
      </c>
      <c r="Z497" s="42"/>
      <c r="AA497" s="67"/>
      <c r="AB497" s="67"/>
      <c r="AC497" s="67"/>
    </row>
    <row r="498" spans="1:32" ht="15" customHeight="1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569"/>
      <c r="P498" s="566" t="s">
        <v>33</v>
      </c>
      <c r="Q498" s="567"/>
      <c r="R498" s="567"/>
      <c r="S498" s="567"/>
      <c r="T498" s="567"/>
      <c r="U498" s="567"/>
      <c r="V498" s="568"/>
      <c r="W498" s="42" t="s">
        <v>0</v>
      </c>
      <c r="X498" s="43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6067.7600000000011</v>
      </c>
      <c r="Y498" s="43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6072.6900000000005</v>
      </c>
      <c r="Z498" s="42"/>
      <c r="AA498" s="67"/>
      <c r="AB498" s="67"/>
      <c r="AC498" s="67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69"/>
      <c r="P499" s="566" t="s">
        <v>34</v>
      </c>
      <c r="Q499" s="567"/>
      <c r="R499" s="567"/>
      <c r="S499" s="567"/>
      <c r="T499" s="567"/>
      <c r="U499" s="567"/>
      <c r="V499" s="568"/>
      <c r="W499" s="42" t="s">
        <v>0</v>
      </c>
      <c r="X499" s="43">
        <f>IFERROR(SUM(BM22:BM495),"0")</f>
        <v>6391.4110238095245</v>
      </c>
      <c r="Y499" s="43">
        <f>IFERROR(SUM(BN22:BN495),"0")</f>
        <v>6396.7960000000021</v>
      </c>
      <c r="Z499" s="42"/>
      <c r="AA499" s="67"/>
      <c r="AB499" s="67"/>
      <c r="AC499" s="67"/>
    </row>
    <row r="500" spans="1:32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69"/>
      <c r="P500" s="566" t="s">
        <v>35</v>
      </c>
      <c r="Q500" s="567"/>
      <c r="R500" s="567"/>
      <c r="S500" s="567"/>
      <c r="T500" s="567"/>
      <c r="U500" s="567"/>
      <c r="V500" s="568"/>
      <c r="W500" s="42" t="s">
        <v>20</v>
      </c>
      <c r="X500" s="44">
        <f>ROUNDUP(SUM(BO22:BO495),0)</f>
        <v>11</v>
      </c>
      <c r="Y500" s="44">
        <f>ROUNDUP(SUM(BP22:BP495),0)</f>
        <v>11</v>
      </c>
      <c r="Z500" s="42"/>
      <c r="AA500" s="67"/>
      <c r="AB500" s="67"/>
      <c r="AC500" s="67"/>
    </row>
    <row r="501" spans="1:32" x14ac:dyDescent="0.2">
      <c r="A501" s="564"/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9"/>
      <c r="P501" s="566" t="s">
        <v>36</v>
      </c>
      <c r="Q501" s="567"/>
      <c r="R501" s="567"/>
      <c r="S501" s="567"/>
      <c r="T501" s="567"/>
      <c r="U501" s="567"/>
      <c r="V501" s="568"/>
      <c r="W501" s="42" t="s">
        <v>0</v>
      </c>
      <c r="X501" s="43">
        <f>GrossWeightTotal+PalletQtyTotal*25</f>
        <v>6666.4110238095245</v>
      </c>
      <c r="Y501" s="43">
        <f>GrossWeightTotalR+PalletQtyTotalR*25</f>
        <v>6671.7960000000021</v>
      </c>
      <c r="Z501" s="42"/>
      <c r="AA501" s="67"/>
      <c r="AB501" s="67"/>
      <c r="AC501" s="67"/>
    </row>
    <row r="502" spans="1:32" x14ac:dyDescent="0.2">
      <c r="A502" s="564"/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9"/>
      <c r="P502" s="566" t="s">
        <v>37</v>
      </c>
      <c r="Q502" s="567"/>
      <c r="R502" s="567"/>
      <c r="S502" s="567"/>
      <c r="T502" s="567"/>
      <c r="U502" s="567"/>
      <c r="V502" s="568"/>
      <c r="W502" s="42" t="s">
        <v>20</v>
      </c>
      <c r="X502" s="43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828.15595238095239</v>
      </c>
      <c r="Y502" s="43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831</v>
      </c>
      <c r="Z502" s="42"/>
      <c r="AA502" s="67"/>
      <c r="AB502" s="67"/>
      <c r="AC502" s="67"/>
    </row>
    <row r="503" spans="1:32" ht="14.25" hidden="1" x14ac:dyDescent="0.2">
      <c r="A503" s="564"/>
      <c r="B503" s="564"/>
      <c r="C503" s="564"/>
      <c r="D503" s="564"/>
      <c r="E503" s="564"/>
      <c r="F503" s="564"/>
      <c r="G503" s="564"/>
      <c r="H503" s="564"/>
      <c r="I503" s="564"/>
      <c r="J503" s="564"/>
      <c r="K503" s="564"/>
      <c r="L503" s="564"/>
      <c r="M503" s="564"/>
      <c r="N503" s="564"/>
      <c r="O503" s="569"/>
      <c r="P503" s="566" t="s">
        <v>38</v>
      </c>
      <c r="Q503" s="567"/>
      <c r="R503" s="567"/>
      <c r="S503" s="567"/>
      <c r="T503" s="567"/>
      <c r="U503" s="567"/>
      <c r="V503" s="568"/>
      <c r="W503" s="45" t="s">
        <v>51</v>
      </c>
      <c r="X503" s="42"/>
      <c r="Y503" s="42"/>
      <c r="Z503" s="42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12.067970000000006</v>
      </c>
      <c r="AA503" s="67"/>
      <c r="AB503" s="67"/>
      <c r="AC503" s="67"/>
    </row>
    <row r="504" spans="1:32" ht="13.5" thickBot="1" x14ac:dyDescent="0.25"/>
    <row r="505" spans="1:32" ht="27" thickTop="1" thickBot="1" x14ac:dyDescent="0.25">
      <c r="A505" s="46" t="s">
        <v>9</v>
      </c>
      <c r="B505" s="85" t="s">
        <v>75</v>
      </c>
      <c r="C505" s="552" t="s">
        <v>111</v>
      </c>
      <c r="D505" s="552" t="s">
        <v>111</v>
      </c>
      <c r="E505" s="552" t="s">
        <v>111</v>
      </c>
      <c r="F505" s="552" t="s">
        <v>111</v>
      </c>
      <c r="G505" s="552" t="s">
        <v>111</v>
      </c>
      <c r="H505" s="552" t="s">
        <v>111</v>
      </c>
      <c r="I505" s="552" t="s">
        <v>263</v>
      </c>
      <c r="J505" s="552" t="s">
        <v>263</v>
      </c>
      <c r="K505" s="552" t="s">
        <v>263</v>
      </c>
      <c r="L505" s="552" t="s">
        <v>263</v>
      </c>
      <c r="M505" s="552" t="s">
        <v>263</v>
      </c>
      <c r="N505" s="553"/>
      <c r="O505" s="552" t="s">
        <v>263</v>
      </c>
      <c r="P505" s="552" t="s">
        <v>263</v>
      </c>
      <c r="Q505" s="552" t="s">
        <v>263</v>
      </c>
      <c r="R505" s="552" t="s">
        <v>263</v>
      </c>
      <c r="S505" s="552" t="s">
        <v>263</v>
      </c>
      <c r="T505" s="552" t="s">
        <v>551</v>
      </c>
      <c r="U505" s="552" t="s">
        <v>551</v>
      </c>
      <c r="V505" s="552" t="s">
        <v>607</v>
      </c>
      <c r="W505" s="552" t="s">
        <v>607</v>
      </c>
      <c r="X505" s="552" t="s">
        <v>607</v>
      </c>
      <c r="Y505" s="552" t="s">
        <v>607</v>
      </c>
      <c r="Z505" s="85" t="s">
        <v>661</v>
      </c>
      <c r="AA505" s="552" t="s">
        <v>722</v>
      </c>
      <c r="AB505" s="552" t="s">
        <v>722</v>
      </c>
      <c r="AC505" s="60"/>
      <c r="AF505" s="1"/>
    </row>
    <row r="506" spans="1:32" ht="14.25" customHeight="1" thickTop="1" x14ac:dyDescent="0.2">
      <c r="A506" s="554" t="s">
        <v>10</v>
      </c>
      <c r="B506" s="552" t="s">
        <v>75</v>
      </c>
      <c r="C506" s="552" t="s">
        <v>112</v>
      </c>
      <c r="D506" s="552" t="s">
        <v>127</v>
      </c>
      <c r="E506" s="552" t="s">
        <v>182</v>
      </c>
      <c r="F506" s="552" t="s">
        <v>202</v>
      </c>
      <c r="G506" s="552" t="s">
        <v>235</v>
      </c>
      <c r="H506" s="552" t="s">
        <v>111</v>
      </c>
      <c r="I506" s="552" t="s">
        <v>264</v>
      </c>
      <c r="J506" s="552" t="s">
        <v>304</v>
      </c>
      <c r="K506" s="552" t="s">
        <v>364</v>
      </c>
      <c r="L506" s="552" t="s">
        <v>407</v>
      </c>
      <c r="M506" s="552" t="s">
        <v>423</v>
      </c>
      <c r="N506" s="1"/>
      <c r="O506" s="552" t="s">
        <v>437</v>
      </c>
      <c r="P506" s="552" t="s">
        <v>447</v>
      </c>
      <c r="Q506" s="552" t="s">
        <v>454</v>
      </c>
      <c r="R506" s="552" t="s">
        <v>459</v>
      </c>
      <c r="S506" s="552" t="s">
        <v>541</v>
      </c>
      <c r="T506" s="552" t="s">
        <v>552</v>
      </c>
      <c r="U506" s="552" t="s">
        <v>587</v>
      </c>
      <c r="V506" s="552" t="s">
        <v>608</v>
      </c>
      <c r="W506" s="552" t="s">
        <v>638</v>
      </c>
      <c r="X506" s="552" t="s">
        <v>653</v>
      </c>
      <c r="Y506" s="552" t="s">
        <v>657</v>
      </c>
      <c r="Z506" s="552" t="s">
        <v>661</v>
      </c>
      <c r="AA506" s="552" t="s">
        <v>722</v>
      </c>
      <c r="AB506" s="552" t="s">
        <v>759</v>
      </c>
      <c r="AC506" s="60"/>
      <c r="AF506" s="1"/>
    </row>
    <row r="507" spans="1:32" ht="13.5" thickBot="1" x14ac:dyDescent="0.25">
      <c r="A507" s="555"/>
      <c r="B507" s="552"/>
      <c r="C507" s="552"/>
      <c r="D507" s="552"/>
      <c r="E507" s="552"/>
      <c r="F507" s="552"/>
      <c r="G507" s="552"/>
      <c r="H507" s="552"/>
      <c r="I507" s="552"/>
      <c r="J507" s="552"/>
      <c r="K507" s="552"/>
      <c r="L507" s="552"/>
      <c r="M507" s="552"/>
      <c r="N507" s="1"/>
      <c r="O507" s="552"/>
      <c r="P507" s="552"/>
      <c r="Q507" s="552"/>
      <c r="R507" s="552"/>
      <c r="S507" s="552"/>
      <c r="T507" s="552"/>
      <c r="U507" s="552"/>
      <c r="V507" s="552"/>
      <c r="W507" s="552"/>
      <c r="X507" s="552"/>
      <c r="Y507" s="552"/>
      <c r="Z507" s="552"/>
      <c r="AA507" s="552"/>
      <c r="AB507" s="552"/>
      <c r="AC507" s="60"/>
      <c r="AF507" s="1"/>
    </row>
    <row r="508" spans="1:32" ht="18" thickTop="1" thickBot="1" x14ac:dyDescent="0.25">
      <c r="A508" s="46" t="s">
        <v>13</v>
      </c>
      <c r="B508" s="52">
        <f>IFERROR(Y22*1,"0")+IFERROR(Y26*1,"0")+IFERROR(Y27*1,"0")+IFERROR(Y28*1,"0")+IFERROR(Y29*1,"0")+IFERROR(Y30*1,"0")+IFERROR(Y31*1,"0")+IFERROR(Y35*1,"0")</f>
        <v>9.1999999999999993</v>
      </c>
      <c r="C508" s="52">
        <f>IFERROR(Y41*1,"0")+IFERROR(Y42*1,"0")+IFERROR(Y43*1,"0")+IFERROR(Y47*1,"0")</f>
        <v>182</v>
      </c>
      <c r="D508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518.1</v>
      </c>
      <c r="E508" s="52">
        <f>IFERROR(Y87*1,"0")+IFERROR(Y88*1,"0")+IFERROR(Y89*1,"0")+IFERROR(Y93*1,"0")+IFERROR(Y94*1,"0")+IFERROR(Y95*1,"0")+IFERROR(Y96*1,"0")</f>
        <v>182.7</v>
      </c>
      <c r="F508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90.48</v>
      </c>
      <c r="G508" s="52">
        <f>IFERROR(Y127*1,"0")+IFERROR(Y128*1,"0")+IFERROR(Y132*1,"0")+IFERROR(Y133*1,"0")+IFERROR(Y137*1,"0")+IFERROR(Y138*1,"0")</f>
        <v>18</v>
      </c>
      <c r="H508" s="52">
        <f>IFERROR(Y143*1,"0")+IFERROR(Y144*1,"0")+IFERROR(Y148*1,"0")+IFERROR(Y149*1,"0")+IFERROR(Y150*1,"0")</f>
        <v>53.4</v>
      </c>
      <c r="I508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132.35999999999999</v>
      </c>
      <c r="J508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145.49999999999997</v>
      </c>
      <c r="K508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4.59</v>
      </c>
      <c r="L508" s="52">
        <f>IFERROR(Y250*1,"0")+IFERROR(Y251*1,"0")+IFERROR(Y252*1,"0")+IFERROR(Y253*1,"0")+IFERROR(Y254*1,"0")</f>
        <v>290</v>
      </c>
      <c r="M508" s="52">
        <f>IFERROR(Y259*1,"0")+IFERROR(Y260*1,"0")+IFERROR(Y261*1,"0")+IFERROR(Y262*1,"0")</f>
        <v>10.8</v>
      </c>
      <c r="N508" s="1"/>
      <c r="O508" s="52">
        <f>IFERROR(Y267*1,"0")+IFERROR(Y268*1,"0")+IFERROR(Y269*1,"0")</f>
        <v>24</v>
      </c>
      <c r="P508" s="52">
        <f>IFERROR(Y274*1,"0")+IFERROR(Y278*1,"0")</f>
        <v>8.4</v>
      </c>
      <c r="Q508" s="52">
        <f>IFERROR(Y283*1,"0")</f>
        <v>0</v>
      </c>
      <c r="R508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2416.3799999999997</v>
      </c>
      <c r="S508" s="52">
        <f>IFERROR(Y335*1,"0")+IFERROR(Y336*1,"0")+IFERROR(Y337*1,"0")</f>
        <v>61.5</v>
      </c>
      <c r="T508" s="52">
        <f>IFERROR(Y343*1,"0")+IFERROR(Y344*1,"0")+IFERROR(Y345*1,"0")+IFERROR(Y346*1,"0")+IFERROR(Y347*1,"0")+IFERROR(Y348*1,"0")+IFERROR(Y349*1,"0")+IFERROR(Y353*1,"0")+IFERROR(Y354*1,"0")+IFERROR(Y358*1,"0")+IFERROR(Y359*1,"0")+IFERROR(Y363*1,"0")</f>
        <v>1494</v>
      </c>
      <c r="U508" s="52">
        <f>IFERROR(Y368*1,"0")+IFERROR(Y369*1,"0")+IFERROR(Y370*1,"0")+IFERROR(Y374*1,"0")+IFERROR(Y378*1,"0")+IFERROR(Y379*1,"0")+IFERROR(Y383*1,"0")</f>
        <v>21</v>
      </c>
      <c r="V508" s="52">
        <f>IFERROR(Y389*1,"0")+IFERROR(Y390*1,"0")+IFERROR(Y391*1,"0")+IFERROR(Y392*1,"0")+IFERROR(Y393*1,"0")+IFERROR(Y394*1,"0")+IFERROR(Y395*1,"0")+IFERROR(Y396*1,"0")+IFERROR(Y397*1,"0")+IFERROR(Y401*1,"0")+IFERROR(Y402*1,"0")</f>
        <v>87.9</v>
      </c>
      <c r="W508" s="52">
        <f>IFERROR(Y407*1,"0")+IFERROR(Y411*1,"0")+IFERROR(Y412*1,"0")+IFERROR(Y413*1,"0")+IFERROR(Y414*1,"0")</f>
        <v>39.300000000000004</v>
      </c>
      <c r="X508" s="52">
        <f>IFERROR(Y419*1,"0")</f>
        <v>0</v>
      </c>
      <c r="Y508" s="52">
        <f>IFERROR(Y424*1,"0")</f>
        <v>0</v>
      </c>
      <c r="Z508" s="52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160.08000000000004</v>
      </c>
      <c r="AA508" s="52">
        <f>IFERROR(Y467*1,"0")+IFERROR(Y468*1,"0")+IFERROR(Y469*1,"0")+IFERROR(Y470*1,"0")+IFERROR(Y474*1,"0")+IFERROR(Y475*1,"0")+IFERROR(Y476*1,"0")+IFERROR(Y480*1,"0")+IFERROR(Y481*1,"0")+IFERROR(Y485*1,"0")+IFERROR(Y489*1,"0")+IFERROR(Y490*1,"0")</f>
        <v>123</v>
      </c>
      <c r="AB508" s="52">
        <f>IFERROR(Y495*1,"0")</f>
        <v>0</v>
      </c>
      <c r="AC508" s="60"/>
      <c r="AF508" s="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9"/>
        <filter val="1 440,00"/>
        <filter val="1 497,60"/>
        <filter val="1 554,90"/>
        <filter val="1,00"/>
        <filter val="1,26"/>
        <filter val="1,80"/>
        <filter val="1,98"/>
        <filter val="10,00"/>
        <filter val="10,50"/>
        <filter val="10,58"/>
        <filter val="10,80"/>
        <filter val="108,00"/>
        <filter val="11"/>
        <filter val="11,18"/>
        <filter val="114,60"/>
        <filter val="12,00"/>
        <filter val="122,40"/>
        <filter val="129,60"/>
        <filter val="13,04"/>
        <filter val="136,80"/>
        <filter val="139,50"/>
        <filter val="14,00"/>
        <filter val="14,40"/>
        <filter val="15,00"/>
        <filter val="15,60"/>
        <filter val="15,84"/>
        <filter val="16,00"/>
        <filter val="16,20"/>
        <filter val="16,80"/>
        <filter val="162,00"/>
        <filter val="17,00"/>
        <filter val="18,00"/>
        <filter val="182,00"/>
        <filter val="189,00"/>
        <filter val="2,00"/>
        <filter val="2,10"/>
        <filter val="2,52"/>
        <filter val="2,55"/>
        <filter val="2,70"/>
        <filter val="20,00"/>
        <filter val="20,64"/>
        <filter val="203,00"/>
        <filter val="21,00"/>
        <filter val="21,90"/>
        <filter val="210,90"/>
        <filter val="22,50"/>
        <filter val="23,40"/>
        <filter val="24,00"/>
        <filter val="25,00"/>
        <filter val="263,70"/>
        <filter val="27,00"/>
        <filter val="290,00"/>
        <filter val="3,00"/>
        <filter val="3,04"/>
        <filter val="3,80"/>
        <filter val="30,00"/>
        <filter val="30,64"/>
        <filter val="31,50"/>
        <filter val="32,00"/>
        <filter val="32,40"/>
        <filter val="324,00"/>
        <filter val="33,60"/>
        <filter val="36,00"/>
        <filter val="37,20"/>
        <filter val="37,28"/>
        <filter val="39,00"/>
        <filter val="4,00"/>
        <filter val="4,80"/>
        <filter val="40,50"/>
        <filter val="42,00"/>
        <filter val="43,20"/>
        <filter val="44,38"/>
        <filter val="44,80"/>
        <filter val="45,00"/>
        <filter val="48,60"/>
        <filter val="5,00"/>
        <filter val="5,40"/>
        <filter val="5,94"/>
        <filter val="50,00"/>
        <filter val="51,30"/>
        <filter val="512,80"/>
        <filter val="53,40"/>
        <filter val="54,00"/>
        <filter val="55,00"/>
        <filter val="6 067,76"/>
        <filter val="6 391,41"/>
        <filter val="6 666,41"/>
        <filter val="6,00"/>
        <filter val="61,50"/>
        <filter val="61,92"/>
        <filter val="7,00"/>
        <filter val="7,20"/>
        <filter val="7,80"/>
        <filter val="720,00"/>
        <filter val="8,40"/>
        <filter val="8,70"/>
        <filter val="80,10"/>
        <filter val="828,16"/>
        <filter val="84,00"/>
        <filter val="9,00"/>
        <filter val="9,60"/>
        <filter val="96,00"/>
      </filters>
    </filterColumn>
    <filterColumn colId="29" showButton="0"/>
    <filterColumn colId="30" showButton="0"/>
  </autoFilter>
  <dataConsolidate/>
  <mergeCells count="88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A494:Z494"/>
    <mergeCell ref="D495:E495"/>
    <mergeCell ref="P495:T495"/>
    <mergeCell ref="P496:V496"/>
    <mergeCell ref="A496:O497"/>
    <mergeCell ref="P497:V497"/>
    <mergeCell ref="P498:V498"/>
    <mergeCell ref="A498:O503"/>
    <mergeCell ref="P499:V499"/>
    <mergeCell ref="P500:V500"/>
    <mergeCell ref="P501:V501"/>
    <mergeCell ref="P502:V502"/>
    <mergeCell ref="P503:V503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U506:U507"/>
    <mergeCell ref="V506:V507"/>
    <mergeCell ref="W506:W507"/>
    <mergeCell ref="X506:X507"/>
    <mergeCell ref="Y506:Y507"/>
    <mergeCell ref="Z506:Z507"/>
    <mergeCell ref="AA506:AA507"/>
    <mergeCell ref="AB506:AB507"/>
    <mergeCell ref="C505:H505"/>
    <mergeCell ref="I505:S505"/>
    <mergeCell ref="T505:U505"/>
    <mergeCell ref="V505:Y505"/>
    <mergeCell ref="AA505:AB505"/>
    <mergeCell ref="J506:J507"/>
    <mergeCell ref="K506:K507"/>
    <mergeCell ref="L506:L507"/>
    <mergeCell ref="M506:M507"/>
    <mergeCell ref="O506:O507"/>
    <mergeCell ref="P506:P507"/>
    <mergeCell ref="Q506:Q507"/>
    <mergeCell ref="R506:R507"/>
    <mergeCell ref="S506:S507"/>
    <mergeCell ref="T506:T507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764</v>
      </c>
      <c r="H1" s="9"/>
    </row>
    <row r="3" spans="2:8" x14ac:dyDescent="0.2">
      <c r="B3" s="53" t="s">
        <v>765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767</v>
      </c>
      <c r="C6" s="53" t="s">
        <v>768</v>
      </c>
      <c r="D6" s="53" t="s">
        <v>769</v>
      </c>
      <c r="E6" s="53" t="s">
        <v>45</v>
      </c>
    </row>
    <row r="7" spans="2:8" x14ac:dyDescent="0.2">
      <c r="B7" s="53" t="s">
        <v>770</v>
      </c>
      <c r="C7" s="53" t="s">
        <v>771</v>
      </c>
      <c r="D7" s="53" t="s">
        <v>772</v>
      </c>
      <c r="E7" s="53" t="s">
        <v>45</v>
      </c>
    </row>
    <row r="8" spans="2:8" x14ac:dyDescent="0.2">
      <c r="B8" s="53" t="s">
        <v>773</v>
      </c>
      <c r="C8" s="53" t="s">
        <v>774</v>
      </c>
      <c r="D8" s="53" t="s">
        <v>775</v>
      </c>
      <c r="E8" s="53" t="s">
        <v>45</v>
      </c>
    </row>
    <row r="9" spans="2:8" x14ac:dyDescent="0.2">
      <c r="B9" s="53" t="s">
        <v>776</v>
      </c>
      <c r="C9" s="53" t="s">
        <v>777</v>
      </c>
      <c r="D9" s="53" t="s">
        <v>778</v>
      </c>
      <c r="E9" s="53" t="s">
        <v>45</v>
      </c>
    </row>
    <row r="11" spans="2:8" x14ac:dyDescent="0.2">
      <c r="B11" s="53" t="s">
        <v>779</v>
      </c>
      <c r="C11" s="53" t="s">
        <v>768</v>
      </c>
      <c r="D11" s="53" t="s">
        <v>45</v>
      </c>
      <c r="E11" s="53" t="s">
        <v>45</v>
      </c>
    </row>
    <row r="13" spans="2:8" x14ac:dyDescent="0.2">
      <c r="B13" s="53" t="s">
        <v>780</v>
      </c>
      <c r="C13" s="53" t="s">
        <v>771</v>
      </c>
      <c r="D13" s="53" t="s">
        <v>45</v>
      </c>
      <c r="E13" s="53" t="s">
        <v>45</v>
      </c>
    </row>
    <row r="15" spans="2:8" x14ac:dyDescent="0.2">
      <c r="B15" s="53" t="s">
        <v>781</v>
      </c>
      <c r="C15" s="53" t="s">
        <v>774</v>
      </c>
      <c r="D15" s="53" t="s">
        <v>45</v>
      </c>
      <c r="E15" s="53" t="s">
        <v>45</v>
      </c>
    </row>
    <row r="17" spans="2:5" x14ac:dyDescent="0.2">
      <c r="B17" s="53" t="s">
        <v>782</v>
      </c>
      <c r="C17" s="53" t="s">
        <v>777</v>
      </c>
      <c r="D17" s="53" t="s">
        <v>45</v>
      </c>
      <c r="E17" s="53" t="s">
        <v>45</v>
      </c>
    </row>
    <row r="19" spans="2:5" x14ac:dyDescent="0.2">
      <c r="B19" s="53" t="s">
        <v>783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784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785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786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787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788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789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790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791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792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793</v>
      </c>
      <c r="C29" s="53" t="s">
        <v>45</v>
      </c>
      <c r="D29" s="53" t="s">
        <v>45</v>
      </c>
      <c r="E29" s="53" t="s">
        <v>45</v>
      </c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bb0b2827-4eb3-461f-8866-28597c48f47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2025-09-30T11:11:16Z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