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9C32D4-F374-4FF1-87DF-973805178A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Y463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Z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6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Y267" i="2"/>
  <c r="BP267" i="2" s="1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Z144" i="2" s="1"/>
  <c r="BO143" i="2"/>
  <c r="BM143" i="2"/>
  <c r="Y143" i="2"/>
  <c r="BP143" i="2" s="1"/>
  <c r="P143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BP54" i="2" l="1"/>
  <c r="Z115" i="2"/>
  <c r="Z172" i="2"/>
  <c r="BN172" i="2"/>
  <c r="Y175" i="2"/>
  <c r="Z302" i="2"/>
  <c r="BN302" i="2"/>
  <c r="BP75" i="2"/>
  <c r="Z143" i="2"/>
  <c r="BN143" i="2"/>
  <c r="Z234" i="2"/>
  <c r="Z235" i="2" s="1"/>
  <c r="BN234" i="2"/>
  <c r="BP234" i="2"/>
  <c r="Y235" i="2"/>
  <c r="Z267" i="2"/>
  <c r="BN267" i="2"/>
  <c r="Z349" i="2"/>
  <c r="BN349" i="2"/>
  <c r="BP374" i="2"/>
  <c r="Z461" i="2"/>
  <c r="Z35" i="2"/>
  <c r="Z36" i="2" s="1"/>
  <c r="BN35" i="2"/>
  <c r="BP35" i="2"/>
  <c r="Y36" i="2"/>
  <c r="Z68" i="2"/>
  <c r="BN68" i="2"/>
  <c r="Y78" i="2"/>
  <c r="Z77" i="2"/>
  <c r="Z96" i="2"/>
  <c r="BN96" i="2"/>
  <c r="Z109" i="2"/>
  <c r="BN109" i="2"/>
  <c r="BP137" i="2"/>
  <c r="Y139" i="2"/>
  <c r="Z161" i="2"/>
  <c r="Z183" i="2"/>
  <c r="BN183" i="2"/>
  <c r="Y186" i="2"/>
  <c r="Z205" i="2"/>
  <c r="BN205" i="2"/>
  <c r="Y232" i="2"/>
  <c r="Z225" i="2"/>
  <c r="Y264" i="2"/>
  <c r="Z278" i="2"/>
  <c r="Z279" i="2" s="1"/>
  <c r="BN278" i="2"/>
  <c r="BP278" i="2"/>
  <c r="Y279" i="2"/>
  <c r="BP346" i="2"/>
  <c r="Z391" i="2"/>
  <c r="BN391" i="2"/>
  <c r="Z459" i="2"/>
  <c r="BN459" i="2"/>
  <c r="BP459" i="2"/>
  <c r="BP468" i="2"/>
  <c r="Y319" i="2"/>
  <c r="BN316" i="2"/>
  <c r="Y295" i="2"/>
  <c r="BN195" i="2"/>
  <c r="Z194" i="2"/>
  <c r="Y65" i="2"/>
  <c r="Y58" i="2"/>
  <c r="Y247" i="2"/>
  <c r="BN117" i="2"/>
  <c r="Z117" i="2"/>
  <c r="F508" i="2"/>
  <c r="Z316" i="2"/>
  <c r="I508" i="2"/>
  <c r="BN162" i="2"/>
  <c r="BP335" i="2"/>
  <c r="Y339" i="2"/>
  <c r="BN335" i="2"/>
  <c r="Y338" i="2"/>
  <c r="Z162" i="2"/>
  <c r="Y218" i="2"/>
  <c r="Z344" i="2"/>
  <c r="X502" i="2"/>
  <c r="Y202" i="2"/>
  <c r="Z195" i="2"/>
  <c r="BP433" i="2"/>
  <c r="BN433" i="2"/>
  <c r="Z508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Z403" i="2" s="1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Y152" i="2"/>
  <c r="Z163" i="2"/>
  <c r="Z173" i="2"/>
  <c r="Z175" i="2" s="1"/>
  <c r="Z196" i="2"/>
  <c r="Z206" i="2"/>
  <c r="Z216" i="2"/>
  <c r="Z242" i="2"/>
  <c r="Z259" i="2"/>
  <c r="Y271" i="2"/>
  <c r="Z315" i="2"/>
  <c r="Y326" i="2"/>
  <c r="Z336" i="2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104" i="2"/>
  <c r="BN116" i="2"/>
  <c r="Z127" i="2"/>
  <c r="Z129" i="2" s="1"/>
  <c r="Y140" i="2"/>
  <c r="Z167" i="2"/>
  <c r="Z200" i="2"/>
  <c r="Z210" i="2"/>
  <c r="BN223" i="2"/>
  <c r="Z226" i="2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70" i="2" l="1"/>
  <c r="Z477" i="2"/>
  <c r="Z185" i="2"/>
  <c r="Z318" i="2"/>
  <c r="Z97" i="2"/>
  <c r="Z231" i="2"/>
  <c r="Z338" i="2"/>
  <c r="Z134" i="2"/>
  <c r="Z118" i="2"/>
  <c r="Z218" i="2"/>
  <c r="Z350" i="2"/>
  <c r="X501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<sst xmlns="http://schemas.openxmlformats.org/spreadsheetml/2006/main" count="3648" uniqueCount="795">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</sst>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 t="s">
        <v>794</v>
      </c>
      <c r="I5" s="865"/>
      <c r="J5" s="865"/>
      <c r="K5" s="865"/>
      <c r="L5" s="865"/>
      <c r="M5" s="865"/>
      <c r="N5" s="72"/>
      <c r="P5" s="27" t="s">
        <v>4</v>
      </c>
      <c r="Q5" s="867">
        <v>45932</v>
      </c>
      <c r="R5" s="867"/>
      <c r="T5" s="868" t="s">
        <v>3</v>
      </c>
      <c r="U5" s="869"/>
      <c r="V5" s="870" t="s">
        <v>766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776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>Четверг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4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>
        <v>0.41666666666666669</v>
      </c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/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/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hidden="1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hidden="1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hidden="1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4301051907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56" t="s">
        <v>105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80" t="s">
        <v>111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hidden="1" customHeight="1" x14ac:dyDescent="0.25">
      <c r="A39" s="572" t="s">
        <v>112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hidden="1" customHeight="1" x14ac:dyDescent="0.25">
      <c r="A40" s="556" t="s">
        <v>113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hidden="1" customHeight="1" x14ac:dyDescent="0.25">
      <c r="A41" s="63" t="s">
        <v>114</v>
      </c>
      <c r="B41" s="63" t="s">
        <v>115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119</v>
      </c>
      <c r="B42" s="63" t="s">
        <v>120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122</v>
      </c>
      <c r="B43" s="63" t="s">
        <v>123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hidden="1" customHeight="1" x14ac:dyDescent="0.25">
      <c r="A47" s="63" t="s">
        <v>124</v>
      </c>
      <c r="B47" s="63" t="s">
        <v>125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72" t="s">
        <v>127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hidden="1" customHeight="1" x14ac:dyDescent="0.25">
      <c r="A51" s="556" t="s">
        <v>113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100</v>
      </c>
      <c r="Y52" s="55">
        <f t="shared" ref="Y52:Y57" si="6">IFERROR(IF(X52="",0,CEILING((X52/$H52),1)*$H52),"")</f>
        <v>100.8</v>
      </c>
      <c r="Z52" s="41">
        <f>IFERROR(IF(Y52=0,"",ROUNDUP(Y52/H52,0)*0.01898),"")</f>
        <v>0.17082</v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103.88392857142858</v>
      </c>
      <c r="BN52" s="78">
        <f t="shared" ref="BN52:BN57" si="8">IFERROR(Y52*I52/H52,"0")</f>
        <v>104.715</v>
      </c>
      <c r="BO52" s="78">
        <f t="shared" ref="BO52:BO57" si="9">IFERROR(1/J52*(X52/H52),"0")</f>
        <v>0.13950892857142858</v>
      </c>
      <c r="BP52" s="78">
        <f t="shared" ref="BP52:BP57" si="10">IFERROR(1/J52*(Y52/H52),"0")</f>
        <v>0.140625</v>
      </c>
    </row>
    <row r="53" spans="1:68" ht="27" hidden="1" customHeight="1" x14ac:dyDescent="0.25">
      <c r="A53" s="63" t="s">
        <v>131</v>
      </c>
      <c r="B53" s="63" t="s">
        <v>132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134</v>
      </c>
      <c r="B54" s="63" t="s">
        <v>135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137</v>
      </c>
      <c r="B55" s="63" t="s">
        <v>138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21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22.799999999999997</v>
      </c>
      <c r="BN56" s="78">
        <f t="shared" si="8"/>
        <v>22.799999999999997</v>
      </c>
      <c r="BO56" s="78">
        <f t="shared" si="9"/>
        <v>5.4945054945054951E-2</v>
      </c>
      <c r="BP56" s="78">
        <f t="shared" si="10"/>
        <v>5.4945054945054951E-2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594</v>
      </c>
      <c r="Y57" s="55">
        <f t="shared" si="6"/>
        <v>594</v>
      </c>
      <c r="Z57" s="41">
        <f>IFERROR(IF(Y57=0,"",ROUNDUP(Y57/H57,0)*0.00902),"")</f>
        <v>1.1906400000000001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621.71999999999991</v>
      </c>
      <c r="BN57" s="78">
        <f t="shared" si="8"/>
        <v>621.71999999999991</v>
      </c>
      <c r="BO57" s="78">
        <f t="shared" si="9"/>
        <v>1</v>
      </c>
      <c r="BP57" s="78">
        <f t="shared" si="10"/>
        <v>1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150.92857142857144</v>
      </c>
      <c r="Y58" s="43">
        <f>IFERROR(Y52/H52,"0")+IFERROR(Y53/H53,"0")+IFERROR(Y54/H54,"0")+IFERROR(Y55/H55,"0")+IFERROR(Y56/H56,"0")+IFERROR(Y57/H57,"0")</f>
        <v>151</v>
      </c>
      <c r="Z58" s="43">
        <f>IFERROR(IF(Z52="",0,Z52),"0")+IFERROR(IF(Z53="",0,Z53),"0")+IFERROR(IF(Z54="",0,Z54),"0")+IFERROR(IF(Z55="",0,Z55),"0")+IFERROR(IF(Z56="",0,Z56),"0")+IFERROR(IF(Z57="",0,Z57),"0")</f>
        <v>1.4265600000000003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715</v>
      </c>
      <c r="Y59" s="43">
        <f>IFERROR(SUM(Y52:Y57),"0")</f>
        <v>715.8</v>
      </c>
      <c r="Z59" s="42"/>
      <c r="AA59" s="67"/>
      <c r="AB59" s="67"/>
      <c r="AC59" s="67"/>
    </row>
    <row r="60" spans="1:68" ht="14.25" hidden="1" customHeight="1" x14ac:dyDescent="0.25">
      <c r="A60" s="556" t="s">
        <v>145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hidden="1" customHeight="1" x14ac:dyDescent="0.25">
      <c r="A61" s="63" t="s">
        <v>146</v>
      </c>
      <c r="B61" s="63" t="s">
        <v>147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149</v>
      </c>
      <c r="B62" s="63" t="s">
        <v>150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491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523.73333333333323</v>
      </c>
      <c r="BN63" s="78">
        <f>IFERROR(Y63*I63/H63,"0")</f>
        <v>524.16</v>
      </c>
      <c r="BO63" s="78">
        <f>IFERROR(1/J63*(X63/H63),"0")</f>
        <v>0.99918599918599926</v>
      </c>
      <c r="BP63" s="78">
        <f>IFERROR(1/J63*(Y63/H63),"0")</f>
        <v>1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181.85185185185185</v>
      </c>
      <c r="Y64" s="43">
        <f>IFERROR(Y61/H61,"0")+IFERROR(Y62/H62,"0")+IFERROR(Y63/H63,"0")</f>
        <v>182</v>
      </c>
      <c r="Z64" s="43">
        <f>IFERROR(IF(Z61="",0,Z61),"0")+IFERROR(IF(Z62="",0,Z62),"0")+IFERROR(IF(Z63="",0,Z63),"0")</f>
        <v>1.18482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491</v>
      </c>
      <c r="Y65" s="43">
        <f>IFERROR(SUM(Y61:Y63),"0")</f>
        <v>491.40000000000003</v>
      </c>
      <c r="Z65" s="42"/>
      <c r="AA65" s="67"/>
      <c r="AB65" s="67"/>
      <c r="AC65" s="67"/>
    </row>
    <row r="66" spans="1:68" ht="14.25" hidden="1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hidden="1" customHeight="1" x14ac:dyDescent="0.25">
      <c r="A67" s="63" t="s">
        <v>153</v>
      </c>
      <c r="B67" s="63" t="s">
        <v>154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156</v>
      </c>
      <c r="B68" s="63" t="s">
        <v>157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159</v>
      </c>
      <c r="B69" s="63" t="s">
        <v>160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20</v>
      </c>
      <c r="Y73" s="55">
        <f>IFERROR(IF(X73="",0,CEILING((X73/$H73),1)*$H73),"")</f>
        <v>25.200000000000003</v>
      </c>
      <c r="Z73" s="41">
        <f>IFERROR(IF(Y73=0,"",ROUNDUP(Y73/H73,0)*0.01898),"")</f>
        <v>5.6940000000000004E-2</v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21.235714285714284</v>
      </c>
      <c r="BN73" s="78">
        <f>IFERROR(Y73*I73/H73,"0")</f>
        <v>26.757000000000001</v>
      </c>
      <c r="BO73" s="78">
        <f>IFERROR(1/J73*(X73/H73),"0")</f>
        <v>3.7202380952380952E-2</v>
      </c>
      <c r="BP73" s="78">
        <f>IFERROR(1/J73*(Y73/H73),"0")</f>
        <v>4.6875E-2</v>
      </c>
    </row>
    <row r="74" spans="1:68" ht="27" hidden="1" customHeight="1" x14ac:dyDescent="0.25">
      <c r="A74" s="63" t="s">
        <v>165</v>
      </c>
      <c r="B74" s="63" t="s">
        <v>166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168</v>
      </c>
      <c r="B75" s="63" t="s">
        <v>169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170</v>
      </c>
      <c r="B76" s="63" t="s">
        <v>171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172</v>
      </c>
      <c r="B77" s="63" t="s">
        <v>173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2.3809523809523809</v>
      </c>
      <c r="Y78" s="43">
        <f>IFERROR(Y73/H73,"0")+IFERROR(Y74/H74,"0")+IFERROR(Y75/H75,"0")+IFERROR(Y76/H76,"0")+IFERROR(Y77/H77,"0")</f>
        <v>3</v>
      </c>
      <c r="Z78" s="43">
        <f>IFERROR(IF(Z73="",0,Z73),"0")+IFERROR(IF(Z74="",0,Z74),"0")+IFERROR(IF(Z75="",0,Z75),"0")+IFERROR(IF(Z76="",0,Z76),"0")+IFERROR(IF(Z77="",0,Z77),"0")</f>
        <v>5.6940000000000004E-2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20</v>
      </c>
      <c r="Y79" s="43">
        <f>IFERROR(SUM(Y73:Y77),"0")</f>
        <v>25.200000000000003</v>
      </c>
      <c r="Z79" s="42"/>
      <c r="AA79" s="67"/>
      <c r="AB79" s="67"/>
      <c r="AC79" s="67"/>
    </row>
    <row r="80" spans="1:68" ht="14.25" hidden="1" customHeight="1" x14ac:dyDescent="0.25">
      <c r="A80" s="556" t="s">
        <v>175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hidden="1" customHeight="1" x14ac:dyDescent="0.25">
      <c r="A81" s="63" t="s">
        <v>176</v>
      </c>
      <c r="B81" s="63" t="s">
        <v>177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179</v>
      </c>
      <c r="B82" s="63" t="s">
        <v>180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572" t="s">
        <v>182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hidden="1" customHeight="1" x14ac:dyDescent="0.25">
      <c r="A86" s="556" t="s">
        <v>113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300</v>
      </c>
      <c r="Y87" s="55">
        <f>IFERROR(IF(X87="",0,CEILING((X87/$H87),1)*$H87),"")</f>
        <v>302.40000000000003</v>
      </c>
      <c r="Z87" s="41">
        <f>IFERROR(IF(Y87=0,"",ROUNDUP(Y87/H87,0)*0.01898),"")</f>
        <v>0.53144000000000002</v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312.08333333333331</v>
      </c>
      <c r="BN87" s="78">
        <f>IFERROR(Y87*I87/H87,"0")</f>
        <v>314.58000000000004</v>
      </c>
      <c r="BO87" s="78">
        <f>IFERROR(1/J87*(X87/H87),"0")</f>
        <v>0.43402777777777773</v>
      </c>
      <c r="BP87" s="78">
        <f>IFERROR(1/J87*(Y87/H87),"0")</f>
        <v>0.4375</v>
      </c>
    </row>
    <row r="88" spans="1:68" ht="27" hidden="1" customHeight="1" x14ac:dyDescent="0.25">
      <c r="A88" s="63" t="s">
        <v>186</v>
      </c>
      <c r="B88" s="63" t="s">
        <v>187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135</v>
      </c>
      <c r="Y89" s="55">
        <f>IFERROR(IF(X89="",0,CEILING((X89/$H89),1)*$H89),"")</f>
        <v>135</v>
      </c>
      <c r="Z89" s="41">
        <f>IFERROR(IF(Y89=0,"",ROUNDUP(Y89/H89,0)*0.00902),"")</f>
        <v>0.27060000000000001</v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141.30000000000001</v>
      </c>
      <c r="BN89" s="78">
        <f>IFERROR(Y89*I89/H89,"0")</f>
        <v>141.30000000000001</v>
      </c>
      <c r="BO89" s="78">
        <f>IFERROR(1/J89*(X89/H89),"0")</f>
        <v>0.22727272727272729</v>
      </c>
      <c r="BP89" s="78">
        <f>IFERROR(1/J89*(Y89/H89),"0")</f>
        <v>0.22727272727272729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57.777777777777771</v>
      </c>
      <c r="Y90" s="43">
        <f>IFERROR(Y87/H87,"0")+IFERROR(Y88/H88,"0")+IFERROR(Y89/H89,"0")</f>
        <v>58</v>
      </c>
      <c r="Z90" s="43">
        <f>IFERROR(IF(Z87="",0,Z87),"0")+IFERROR(IF(Z88="",0,Z88),"0")+IFERROR(IF(Z89="",0,Z89),"0")</f>
        <v>0.80204000000000009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435</v>
      </c>
      <c r="Y91" s="43">
        <f>IFERROR(SUM(Y87:Y89),"0")</f>
        <v>437.40000000000003</v>
      </c>
      <c r="Z91" s="42"/>
      <c r="AA91" s="67"/>
      <c r="AB91" s="67"/>
      <c r="AC91" s="67"/>
    </row>
    <row r="92" spans="1:68" ht="14.25" hidden="1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hidden="1" customHeight="1" x14ac:dyDescent="0.25">
      <c r="A93" s="63" t="s">
        <v>190</v>
      </c>
      <c r="B93" s="63" t="s">
        <v>191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766" t="s">
        <v>192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194</v>
      </c>
      <c r="B94" s="63" t="s">
        <v>195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197</v>
      </c>
      <c r="B95" s="63" t="s">
        <v>198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199</v>
      </c>
      <c r="B96" s="63" t="s">
        <v>200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572" t="s">
        <v>202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hidden="1" customHeight="1" x14ac:dyDescent="0.25">
      <c r="A100" s="556" t="s">
        <v>113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200</v>
      </c>
      <c r="Y101" s="55">
        <f>IFERROR(IF(X101="",0,CEILING((X101/$H101),1)*$H101),"")</f>
        <v>205.20000000000002</v>
      </c>
      <c r="Z101" s="41">
        <f>IFERROR(IF(Y101=0,"",ROUNDUP(Y101/H101,0)*0.01898),"")</f>
        <v>0.36062</v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208.05555555555554</v>
      </c>
      <c r="BN101" s="78">
        <f>IFERROR(Y101*I101/H101,"0")</f>
        <v>213.46499999999997</v>
      </c>
      <c r="BO101" s="78">
        <f>IFERROR(1/J101*(X101/H101),"0")</f>
        <v>0.28935185185185186</v>
      </c>
      <c r="BP101" s="78">
        <f>IFERROR(1/J101*(Y101/H101),"0")</f>
        <v>0.296875</v>
      </c>
    </row>
    <row r="102" spans="1:68" ht="27" hidden="1" customHeight="1" x14ac:dyDescent="0.25">
      <c r="A102" s="63" t="s">
        <v>206</v>
      </c>
      <c r="B102" s="63" t="s">
        <v>207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208</v>
      </c>
      <c r="B103" s="63" t="s">
        <v>209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210</v>
      </c>
      <c r="B104" s="63" t="s">
        <v>211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18.518518518518519</v>
      </c>
      <c r="Y105" s="43">
        <f>IFERROR(Y101/H101,"0")+IFERROR(Y102/H102,"0")+IFERROR(Y103/H103,"0")+IFERROR(Y104/H104,"0")</f>
        <v>19</v>
      </c>
      <c r="Z105" s="43">
        <f>IFERROR(IF(Z101="",0,Z101),"0")+IFERROR(IF(Z102="",0,Z102),"0")+IFERROR(IF(Z103="",0,Z103),"0")+IFERROR(IF(Z104="",0,Z104),"0")</f>
        <v>0.36062</v>
      </c>
      <c r="AA105" s="67"/>
      <c r="AB105" s="67"/>
      <c r="AC105" s="67"/>
    </row>
    <row r="106" spans="1:68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200</v>
      </c>
      <c r="Y106" s="43">
        <f>IFERROR(SUM(Y101:Y104),"0")</f>
        <v>205.20000000000002</v>
      </c>
      <c r="Z106" s="42"/>
      <c r="AA106" s="67"/>
      <c r="AB106" s="67"/>
      <c r="AC106" s="67"/>
    </row>
    <row r="107" spans="1:68" ht="14.25" hidden="1" customHeight="1" x14ac:dyDescent="0.25">
      <c r="A107" s="556" t="s">
        <v>145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hidden="1" customHeight="1" x14ac:dyDescent="0.25">
      <c r="A108" s="63" t="s">
        <v>212</v>
      </c>
      <c r="B108" s="63" t="s">
        <v>213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215</v>
      </c>
      <c r="B109" s="63" t="s">
        <v>216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217</v>
      </c>
      <c r="B110" s="63" t="s">
        <v>218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hidden="1" customHeight="1" x14ac:dyDescent="0.25">
      <c r="A114" s="63" t="s">
        <v>219</v>
      </c>
      <c r="B114" s="63" t="s">
        <v>220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222</v>
      </c>
      <c r="B115" s="63" t="s">
        <v>223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224</v>
      </c>
      <c r="B116" s="63" t="s">
        <v>225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7</v>
      </c>
      <c r="Y117" s="55">
        <f>IFERROR(IF(X117="",0,CEILING((X117/$H117),1)*$H117),"")</f>
        <v>7.2</v>
      </c>
      <c r="Z117" s="41">
        <f>IFERROR(IF(Y117=0,"",ROUNDUP(Y117/H117,0)*0.00651),"")</f>
        <v>2.6040000000000001E-2</v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7.6999999999999993</v>
      </c>
      <c r="BN117" s="78">
        <f>IFERROR(Y117*I117/H117,"0")</f>
        <v>7.92</v>
      </c>
      <c r="BO117" s="78">
        <f>IFERROR(1/J117*(X117/H117),"0")</f>
        <v>2.1367521367521368E-2</v>
      </c>
      <c r="BP117" s="78">
        <f>IFERROR(1/J117*(Y117/H117),"0")</f>
        <v>2.197802197802198E-2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3.8888888888888888</v>
      </c>
      <c r="Y118" s="43">
        <f>IFERROR(Y114/H114,"0")+IFERROR(Y115/H115,"0")+IFERROR(Y116/H116,"0")+IFERROR(Y117/H117,"0")</f>
        <v>4</v>
      </c>
      <c r="Z118" s="43">
        <f>IFERROR(IF(Z114="",0,Z114),"0")+IFERROR(IF(Z115="",0,Z115),"0")+IFERROR(IF(Z116="",0,Z116),"0")+IFERROR(IF(Z117="",0,Z117),"0")</f>
        <v>2.6040000000000001E-2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7</v>
      </c>
      <c r="Y119" s="43">
        <f>IFERROR(SUM(Y114:Y117),"0")</f>
        <v>7.2</v>
      </c>
      <c r="Z119" s="42"/>
      <c r="AA119" s="67"/>
      <c r="AB119" s="67"/>
      <c r="AC119" s="67"/>
    </row>
    <row r="120" spans="1:68" ht="14.25" hidden="1" customHeight="1" x14ac:dyDescent="0.25">
      <c r="A120" s="556" t="s">
        <v>175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27" hidden="1" customHeight="1" x14ac:dyDescent="0.25">
      <c r="A121" s="63" t="s">
        <v>229</v>
      </c>
      <c r="B121" s="63" t="s">
        <v>230</v>
      </c>
      <c r="C121" s="36">
        <v>4301060357</v>
      </c>
      <c r="D121" s="557">
        <v>4680115882652</v>
      </c>
      <c r="E121" s="557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232</v>
      </c>
      <c r="B122" s="63" t="s">
        <v>233</v>
      </c>
      <c r="C122" s="36">
        <v>4301060317</v>
      </c>
      <c r="D122" s="557">
        <v>4680115880238</v>
      </c>
      <c r="E122" s="557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7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9"/>
      <c r="R122" s="559"/>
      <c r="S122" s="559"/>
      <c r="T122" s="5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564"/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5"/>
      <c r="P124" s="561" t="s">
        <v>40</v>
      </c>
      <c r="Q124" s="562"/>
      <c r="R124" s="562"/>
      <c r="S124" s="562"/>
      <c r="T124" s="562"/>
      <c r="U124" s="562"/>
      <c r="V124" s="563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572" t="s">
        <v>235</v>
      </c>
      <c r="B125" s="572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2"/>
      <c r="O125" s="572"/>
      <c r="P125" s="572"/>
      <c r="Q125" s="572"/>
      <c r="R125" s="572"/>
      <c r="S125" s="572"/>
      <c r="T125" s="572"/>
      <c r="U125" s="572"/>
      <c r="V125" s="572"/>
      <c r="W125" s="572"/>
      <c r="X125" s="572"/>
      <c r="Y125" s="572"/>
      <c r="Z125" s="572"/>
      <c r="AA125" s="65"/>
      <c r="AB125" s="65"/>
      <c r="AC125" s="79"/>
    </row>
    <row r="126" spans="1:68" ht="14.25" hidden="1" customHeight="1" x14ac:dyDescent="0.25">
      <c r="A126" s="556" t="s">
        <v>113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7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156</v>
      </c>
      <c r="Y127" s="55">
        <f>IFERROR(IF(X127="",0,CEILING((X127/$H127),1)*$H127),"")</f>
        <v>156.80000000000001</v>
      </c>
      <c r="Z127" s="41">
        <f>IFERROR(IF(Y127=0,"",ROUNDUP(Y127/H127,0)*0.00651),"")</f>
        <v>0.31899</v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164.77499999999998</v>
      </c>
      <c r="BN127" s="78">
        <f>IFERROR(Y127*I127/H127,"0")</f>
        <v>165.62</v>
      </c>
      <c r="BO127" s="78">
        <f>IFERROR(1/J127*(X127/H127),"0")</f>
        <v>0.2678571428571429</v>
      </c>
      <c r="BP127" s="78">
        <f>IFERROR(1/J127*(Y127/H127),"0")</f>
        <v>0.26923076923076927</v>
      </c>
    </row>
    <row r="128" spans="1:68" ht="27" hidden="1" customHeight="1" x14ac:dyDescent="0.25">
      <c r="A128" s="63" t="s">
        <v>236</v>
      </c>
      <c r="B128" s="63" t="s">
        <v>239</v>
      </c>
      <c r="C128" s="36">
        <v>4301011562</v>
      </c>
      <c r="D128" s="557">
        <v>4680115882577</v>
      </c>
      <c r="E128" s="557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7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9"/>
      <c r="R128" s="559"/>
      <c r="S128" s="559"/>
      <c r="T128" s="5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39</v>
      </c>
      <c r="X129" s="43">
        <f>IFERROR(X127/H127,"0")+IFERROR(X128/H128,"0")</f>
        <v>48.75</v>
      </c>
      <c r="Y129" s="43">
        <f>IFERROR(Y127/H127,"0")+IFERROR(Y128/H128,"0")</f>
        <v>49</v>
      </c>
      <c r="Z129" s="43">
        <f>IFERROR(IF(Z127="",0,Z127),"0")+IFERROR(IF(Z128="",0,Z128),"0")</f>
        <v>0.31899</v>
      </c>
      <c r="AA129" s="67"/>
      <c r="AB129" s="67"/>
      <c r="AC129" s="67"/>
    </row>
    <row r="130" spans="1:68" x14ac:dyDescent="0.2">
      <c r="A130" s="564"/>
      <c r="B130" s="564"/>
      <c r="C130" s="564"/>
      <c r="D130" s="564"/>
      <c r="E130" s="564"/>
      <c r="F130" s="564"/>
      <c r="G130" s="564"/>
      <c r="H130" s="564"/>
      <c r="I130" s="564"/>
      <c r="J130" s="564"/>
      <c r="K130" s="564"/>
      <c r="L130" s="564"/>
      <c r="M130" s="564"/>
      <c r="N130" s="564"/>
      <c r="O130" s="565"/>
      <c r="P130" s="561" t="s">
        <v>40</v>
      </c>
      <c r="Q130" s="562"/>
      <c r="R130" s="562"/>
      <c r="S130" s="562"/>
      <c r="T130" s="562"/>
      <c r="U130" s="562"/>
      <c r="V130" s="563"/>
      <c r="W130" s="42" t="s">
        <v>0</v>
      </c>
      <c r="X130" s="43">
        <f>IFERROR(SUM(X127:X128),"0")</f>
        <v>156</v>
      </c>
      <c r="Y130" s="43">
        <f>IFERROR(SUM(Y127:Y128),"0")</f>
        <v>156.80000000000001</v>
      </c>
      <c r="Z130" s="42"/>
      <c r="AA130" s="67"/>
      <c r="AB130" s="67"/>
      <c r="AC130" s="67"/>
    </row>
    <row r="131" spans="1:68" ht="14.25" hidden="1" customHeight="1" x14ac:dyDescent="0.25">
      <c r="A131" s="556" t="s">
        <v>76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7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17</v>
      </c>
      <c r="Y132" s="55">
        <f>IFERROR(IF(X132="",0,CEILING((X132/$H132),1)*$H132),"")</f>
        <v>19.599999999999998</v>
      </c>
      <c r="Z132" s="41">
        <f>IFERROR(IF(Y132=0,"",ROUNDUP(Y132/H132,0)*0.00651),"")</f>
        <v>4.5569999999999999E-2</v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18.627142857142857</v>
      </c>
      <c r="BN132" s="78">
        <f>IFERROR(Y132*I132/H132,"0")</f>
        <v>21.475999999999999</v>
      </c>
      <c r="BO132" s="78">
        <f>IFERROR(1/J132*(X132/H132),"0")</f>
        <v>3.3359497645211934E-2</v>
      </c>
      <c r="BP132" s="78">
        <f>IFERROR(1/J132*(Y132/H132),"0")</f>
        <v>3.8461538461538464E-2</v>
      </c>
    </row>
    <row r="133" spans="1:68" ht="27" hidden="1" customHeight="1" x14ac:dyDescent="0.25">
      <c r="A133" s="63" t="s">
        <v>240</v>
      </c>
      <c r="B133" s="63" t="s">
        <v>243</v>
      </c>
      <c r="C133" s="36">
        <v>4301031235</v>
      </c>
      <c r="D133" s="557">
        <v>4680115883444</v>
      </c>
      <c r="E133" s="557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9"/>
      <c r="R133" s="559"/>
      <c r="S133" s="559"/>
      <c r="T133" s="5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39</v>
      </c>
      <c r="X134" s="43">
        <f>IFERROR(X132/H132,"0")+IFERROR(X133/H133,"0")</f>
        <v>6.0714285714285721</v>
      </c>
      <c r="Y134" s="43">
        <f>IFERROR(Y132/H132,"0")+IFERROR(Y133/H133,"0")</f>
        <v>7</v>
      </c>
      <c r="Z134" s="43">
        <f>IFERROR(IF(Z132="",0,Z132),"0")+IFERROR(IF(Z133="",0,Z133),"0")</f>
        <v>4.5569999999999999E-2</v>
      </c>
      <c r="AA134" s="67"/>
      <c r="AB134" s="67"/>
      <c r="AC134" s="67"/>
    </row>
    <row r="135" spans="1:68" x14ac:dyDescent="0.2">
      <c r="A135" s="564"/>
      <c r="B135" s="564"/>
      <c r="C135" s="564"/>
      <c r="D135" s="564"/>
      <c r="E135" s="564"/>
      <c r="F135" s="564"/>
      <c r="G135" s="564"/>
      <c r="H135" s="564"/>
      <c r="I135" s="564"/>
      <c r="J135" s="564"/>
      <c r="K135" s="564"/>
      <c r="L135" s="564"/>
      <c r="M135" s="564"/>
      <c r="N135" s="564"/>
      <c r="O135" s="565"/>
      <c r="P135" s="561" t="s">
        <v>40</v>
      </c>
      <c r="Q135" s="562"/>
      <c r="R135" s="562"/>
      <c r="S135" s="562"/>
      <c r="T135" s="562"/>
      <c r="U135" s="562"/>
      <c r="V135" s="563"/>
      <c r="W135" s="42" t="s">
        <v>0</v>
      </c>
      <c r="X135" s="43">
        <f>IFERROR(SUM(X132:X133),"0")</f>
        <v>17</v>
      </c>
      <c r="Y135" s="43">
        <f>IFERROR(SUM(Y132:Y133),"0")</f>
        <v>19.599999999999998</v>
      </c>
      <c r="Z135" s="42"/>
      <c r="AA135" s="67"/>
      <c r="AB135" s="67"/>
      <c r="AC135" s="67"/>
    </row>
    <row r="136" spans="1:68" ht="14.25" hidden="1" customHeight="1" x14ac:dyDescent="0.25">
      <c r="A136" s="556" t="s">
        <v>82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66"/>
      <c r="AB136" s="66"/>
      <c r="AC136" s="80"/>
    </row>
    <row r="137" spans="1:68" ht="16.5" hidden="1" customHeight="1" x14ac:dyDescent="0.25">
      <c r="A137" s="63" t="s">
        <v>244</v>
      </c>
      <c r="B137" s="63" t="s">
        <v>245</v>
      </c>
      <c r="C137" s="36">
        <v>4301051477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244</v>
      </c>
      <c r="B138" s="63" t="s">
        <v>246</v>
      </c>
      <c r="C138" s="36">
        <v>4301051476</v>
      </c>
      <c r="D138" s="557">
        <v>4680115882584</v>
      </c>
      <c r="E138" s="557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9"/>
      <c r="R138" s="559"/>
      <c r="S138" s="559"/>
      <c r="T138" s="56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564"/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5"/>
      <c r="P140" s="561" t="s">
        <v>40</v>
      </c>
      <c r="Q140" s="562"/>
      <c r="R140" s="562"/>
      <c r="S140" s="562"/>
      <c r="T140" s="562"/>
      <c r="U140" s="562"/>
      <c r="V140" s="56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572" t="s">
        <v>111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65"/>
      <c r="AB141" s="65"/>
      <c r="AC141" s="79"/>
    </row>
    <row r="142" spans="1:68" ht="14.25" hidden="1" customHeight="1" x14ac:dyDescent="0.25">
      <c r="A142" s="556" t="s">
        <v>113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66"/>
      <c r="AB142" s="66"/>
      <c r="AC142" s="80"/>
    </row>
    <row r="143" spans="1:68" ht="27" hidden="1" customHeight="1" x14ac:dyDescent="0.25">
      <c r="A143" s="63" t="s">
        <v>247</v>
      </c>
      <c r="B143" s="63" t="s">
        <v>248</v>
      </c>
      <c r="C143" s="36">
        <v>4301011705</v>
      </c>
      <c r="D143" s="557">
        <v>4607091384604</v>
      </c>
      <c r="E143" s="557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250</v>
      </c>
      <c r="B144" s="63" t="s">
        <v>251</v>
      </c>
      <c r="C144" s="36">
        <v>4301012179</v>
      </c>
      <c r="D144" s="557">
        <v>4680115886810</v>
      </c>
      <c r="E144" s="557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743" t="s">
        <v>252</v>
      </c>
      <c r="Q144" s="559"/>
      <c r="R144" s="559"/>
      <c r="S144" s="559"/>
      <c r="T144" s="560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564"/>
      <c r="B146" s="564"/>
      <c r="C146" s="564"/>
      <c r="D146" s="564"/>
      <c r="E146" s="564"/>
      <c r="F146" s="564"/>
      <c r="G146" s="564"/>
      <c r="H146" s="564"/>
      <c r="I146" s="564"/>
      <c r="J146" s="564"/>
      <c r="K146" s="564"/>
      <c r="L146" s="564"/>
      <c r="M146" s="564"/>
      <c r="N146" s="564"/>
      <c r="O146" s="565"/>
      <c r="P146" s="561" t="s">
        <v>40</v>
      </c>
      <c r="Q146" s="562"/>
      <c r="R146" s="562"/>
      <c r="S146" s="562"/>
      <c r="T146" s="562"/>
      <c r="U146" s="562"/>
      <c r="V146" s="563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556" t="s">
        <v>76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557">
        <v>4607091387667</v>
      </c>
      <c r="E148" s="55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7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120</v>
      </c>
      <c r="Y148" s="55">
        <f>IFERROR(IF(X148="",0,CEILING((X148/$H148),1)*$H148),"")</f>
        <v>126</v>
      </c>
      <c r="Z148" s="41">
        <f>IFERROR(IF(Y148=0,"",ROUNDUP(Y148/H148,0)*0.01898),"")</f>
        <v>0.26572000000000001</v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127.80000000000001</v>
      </c>
      <c r="BN148" s="78">
        <f>IFERROR(Y148*I148/H148,"0")</f>
        <v>134.19</v>
      </c>
      <c r="BO148" s="78">
        <f>IFERROR(1/J148*(X148/H148),"0")</f>
        <v>0.20833333333333334</v>
      </c>
      <c r="BP148" s="78">
        <f>IFERROR(1/J148*(Y148/H148),"0")</f>
        <v>0.21875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557">
        <v>4607091387636</v>
      </c>
      <c r="E149" s="557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25</v>
      </c>
      <c r="Y149" s="55">
        <f>IFERROR(IF(X149="",0,CEILING((X149/$H149),1)*$H149),"")</f>
        <v>25.200000000000003</v>
      </c>
      <c r="Z149" s="41">
        <f>IFERROR(IF(Y149=0,"",ROUNDUP(Y149/H149,0)*0.00651),"")</f>
        <v>3.9059999999999997E-2</v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26.607142857142858</v>
      </c>
      <c r="BN149" s="78">
        <f>IFERROR(Y149*I149/H149,"0")</f>
        <v>26.82</v>
      </c>
      <c r="BO149" s="78">
        <f>IFERROR(1/J149*(X149/H149),"0")</f>
        <v>3.2705389848246995E-2</v>
      </c>
      <c r="BP149" s="78">
        <f>IFERROR(1/J149*(Y149/H149),"0")</f>
        <v>3.2967032967032968E-2</v>
      </c>
    </row>
    <row r="150" spans="1:68" ht="27" hidden="1" customHeight="1" x14ac:dyDescent="0.25">
      <c r="A150" s="63" t="s">
        <v>260</v>
      </c>
      <c r="B150" s="63" t="s">
        <v>261</v>
      </c>
      <c r="C150" s="36">
        <v>4301030963</v>
      </c>
      <c r="D150" s="557">
        <v>4607091382426</v>
      </c>
      <c r="E150" s="55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9"/>
      <c r="R150" s="559"/>
      <c r="S150" s="559"/>
      <c r="T150" s="5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39</v>
      </c>
      <c r="X151" s="43">
        <f>IFERROR(X148/H148,"0")+IFERROR(X149/H149,"0")+IFERROR(X150/H150,"0")</f>
        <v>19.285714285714285</v>
      </c>
      <c r="Y151" s="43">
        <f>IFERROR(Y148/H148,"0")+IFERROR(Y149/H149,"0")+IFERROR(Y150/H150,"0")</f>
        <v>20</v>
      </c>
      <c r="Z151" s="43">
        <f>IFERROR(IF(Z148="",0,Z148),"0")+IFERROR(IF(Z149="",0,Z149),"0")+IFERROR(IF(Z150="",0,Z150),"0")</f>
        <v>0.30478</v>
      </c>
      <c r="AA151" s="67"/>
      <c r="AB151" s="67"/>
      <c r="AC151" s="67"/>
    </row>
    <row r="152" spans="1:68" x14ac:dyDescent="0.2">
      <c r="A152" s="564"/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5"/>
      <c r="P152" s="561" t="s">
        <v>40</v>
      </c>
      <c r="Q152" s="562"/>
      <c r="R152" s="562"/>
      <c r="S152" s="562"/>
      <c r="T152" s="562"/>
      <c r="U152" s="562"/>
      <c r="V152" s="563"/>
      <c r="W152" s="42" t="s">
        <v>0</v>
      </c>
      <c r="X152" s="43">
        <f>IFERROR(SUM(X148:X150),"0")</f>
        <v>145</v>
      </c>
      <c r="Y152" s="43">
        <f>IFERROR(SUM(Y148:Y150),"0")</f>
        <v>151.19999999999999</v>
      </c>
      <c r="Z152" s="42"/>
      <c r="AA152" s="67"/>
      <c r="AB152" s="67"/>
      <c r="AC152" s="67"/>
    </row>
    <row r="153" spans="1:68" ht="27.75" hidden="1" customHeight="1" x14ac:dyDescent="0.2">
      <c r="A153" s="580" t="s">
        <v>263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4"/>
      <c r="AB153" s="54"/>
      <c r="AC153" s="54"/>
    </row>
    <row r="154" spans="1:68" ht="16.5" hidden="1" customHeight="1" x14ac:dyDescent="0.25">
      <c r="A154" s="572" t="s">
        <v>264</v>
      </c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2"/>
      <c r="V154" s="572"/>
      <c r="W154" s="572"/>
      <c r="X154" s="572"/>
      <c r="Y154" s="572"/>
      <c r="Z154" s="572"/>
      <c r="AA154" s="65"/>
      <c r="AB154" s="65"/>
      <c r="AC154" s="79"/>
    </row>
    <row r="155" spans="1:68" ht="14.25" hidden="1" customHeight="1" x14ac:dyDescent="0.25">
      <c r="A155" s="556" t="s">
        <v>145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66"/>
      <c r="AB155" s="66"/>
      <c r="AC155" s="80"/>
    </row>
    <row r="156" spans="1:68" ht="27" hidden="1" customHeight="1" x14ac:dyDescent="0.25">
      <c r="A156" s="63" t="s">
        <v>265</v>
      </c>
      <c r="B156" s="63" t="s">
        <v>266</v>
      </c>
      <c r="C156" s="36">
        <v>4301020323</v>
      </c>
      <c r="D156" s="557">
        <v>4680115886223</v>
      </c>
      <c r="E156" s="557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9"/>
      <c r="R156" s="559"/>
      <c r="S156" s="559"/>
      <c r="T156" s="5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564"/>
      <c r="B158" s="564"/>
      <c r="C158" s="564"/>
      <c r="D158" s="564"/>
      <c r="E158" s="564"/>
      <c r="F158" s="564"/>
      <c r="G158" s="564"/>
      <c r="H158" s="564"/>
      <c r="I158" s="564"/>
      <c r="J158" s="564"/>
      <c r="K158" s="564"/>
      <c r="L158" s="564"/>
      <c r="M158" s="564"/>
      <c r="N158" s="564"/>
      <c r="O158" s="565"/>
      <c r="P158" s="561" t="s">
        <v>40</v>
      </c>
      <c r="Q158" s="562"/>
      <c r="R158" s="562"/>
      <c r="S158" s="562"/>
      <c r="T158" s="562"/>
      <c r="U158" s="562"/>
      <c r="V158" s="563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556" t="s">
        <v>76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557">
        <v>4680115880993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10</v>
      </c>
      <c r="Y160" s="55">
        <f t="shared" ref="Y160:Y168" si="11">IFERROR(IF(X160="",0,CEILING((X160/$H160),1)*$H160),"")</f>
        <v>12.600000000000001</v>
      </c>
      <c r="Z160" s="41">
        <f>IFERROR(IF(Y160=0,"",ROUNDUP(Y160/H160,0)*0.00902),"")</f>
        <v>2.7060000000000001E-2</v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10.642857142857141</v>
      </c>
      <c r="BN160" s="78">
        <f t="shared" ref="BN160:BN168" si="13">IFERROR(Y160*I160/H160,"0")</f>
        <v>13.41</v>
      </c>
      <c r="BO160" s="78">
        <f t="shared" ref="BO160:BO168" si="14">IFERROR(1/J160*(X160/H160),"0")</f>
        <v>1.8037518037518036E-2</v>
      </c>
      <c r="BP160" s="78">
        <f t="shared" ref="BP160:BP168" si="15">IFERROR(1/J160*(Y160/H160),"0")</f>
        <v>2.2727272727272728E-2</v>
      </c>
    </row>
    <row r="161" spans="1:68" ht="27" hidden="1" customHeight="1" x14ac:dyDescent="0.25">
      <c r="A161" s="63" t="s">
        <v>271</v>
      </c>
      <c r="B161" s="63" t="s">
        <v>272</v>
      </c>
      <c r="C161" s="36">
        <v>4301031204</v>
      </c>
      <c r="D161" s="557">
        <v>4680115881761</v>
      </c>
      <c r="E161" s="557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557">
        <v>4680115881563</v>
      </c>
      <c r="E162" s="557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70</v>
      </c>
      <c r="Y162" s="55">
        <f t="shared" si="11"/>
        <v>71.400000000000006</v>
      </c>
      <c r="Z162" s="41">
        <f>IFERROR(IF(Y162=0,"",ROUNDUP(Y162/H162,0)*0.00902),"")</f>
        <v>0.15334</v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73.5</v>
      </c>
      <c r="BN162" s="78">
        <f t="shared" si="13"/>
        <v>74.97</v>
      </c>
      <c r="BO162" s="78">
        <f t="shared" si="14"/>
        <v>0.12626262626262624</v>
      </c>
      <c r="BP162" s="78">
        <f t="shared" si="15"/>
        <v>0.12878787878787878</v>
      </c>
    </row>
    <row r="163" spans="1:68" ht="27" hidden="1" customHeight="1" x14ac:dyDescent="0.25">
      <c r="A163" s="63" t="s">
        <v>277</v>
      </c>
      <c r="B163" s="63" t="s">
        <v>278</v>
      </c>
      <c r="C163" s="36">
        <v>4301031199</v>
      </c>
      <c r="D163" s="557">
        <v>4680115880986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279</v>
      </c>
      <c r="B164" s="63" t="s">
        <v>280</v>
      </c>
      <c r="C164" s="36">
        <v>4301031205</v>
      </c>
      <c r="D164" s="557">
        <v>4680115881785</v>
      </c>
      <c r="E164" s="557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281</v>
      </c>
      <c r="B165" s="63" t="s">
        <v>282</v>
      </c>
      <c r="C165" s="36">
        <v>4301031399</v>
      </c>
      <c r="D165" s="557">
        <v>4680115886537</v>
      </c>
      <c r="E165" s="557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284</v>
      </c>
      <c r="B166" s="63" t="s">
        <v>285</v>
      </c>
      <c r="C166" s="36">
        <v>4301031202</v>
      </c>
      <c r="D166" s="557">
        <v>4680115881679</v>
      </c>
      <c r="E166" s="557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286</v>
      </c>
      <c r="B167" s="63" t="s">
        <v>287</v>
      </c>
      <c r="C167" s="36">
        <v>4301031158</v>
      </c>
      <c r="D167" s="557">
        <v>4680115880191</v>
      </c>
      <c r="E167" s="557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288</v>
      </c>
      <c r="B168" s="63" t="s">
        <v>289</v>
      </c>
      <c r="C168" s="36">
        <v>4301031245</v>
      </c>
      <c r="D168" s="557">
        <v>4680115883963</v>
      </c>
      <c r="E168" s="557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9"/>
      <c r="R168" s="559"/>
      <c r="S168" s="559"/>
      <c r="T168" s="5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19.047619047619044</v>
      </c>
      <c r="Y169" s="43">
        <f>IFERROR(Y160/H160,"0")+IFERROR(Y161/H161,"0")+IFERROR(Y162/H162,"0")+IFERROR(Y163/H163,"0")+IFERROR(Y164/H164,"0")+IFERROR(Y165/H165,"0")+IFERROR(Y166/H166,"0")+IFERROR(Y167/H167,"0")+IFERROR(Y168/H168,"0")</f>
        <v>20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0.1804</v>
      </c>
      <c r="AA169" s="67"/>
      <c r="AB169" s="67"/>
      <c r="AC169" s="67"/>
    </row>
    <row r="170" spans="1:68" x14ac:dyDescent="0.2">
      <c r="A170" s="564"/>
      <c r="B170" s="564"/>
      <c r="C170" s="564"/>
      <c r="D170" s="564"/>
      <c r="E170" s="564"/>
      <c r="F170" s="564"/>
      <c r="G170" s="564"/>
      <c r="H170" s="564"/>
      <c r="I170" s="564"/>
      <c r="J170" s="564"/>
      <c r="K170" s="564"/>
      <c r="L170" s="564"/>
      <c r="M170" s="564"/>
      <c r="N170" s="564"/>
      <c r="O170" s="565"/>
      <c r="P170" s="561" t="s">
        <v>40</v>
      </c>
      <c r="Q170" s="562"/>
      <c r="R170" s="562"/>
      <c r="S170" s="562"/>
      <c r="T170" s="562"/>
      <c r="U170" s="562"/>
      <c r="V170" s="563"/>
      <c r="W170" s="42" t="s">
        <v>0</v>
      </c>
      <c r="X170" s="43">
        <f>IFERROR(SUM(X160:X168),"0")</f>
        <v>80</v>
      </c>
      <c r="Y170" s="43">
        <f>IFERROR(SUM(Y160:Y168),"0")</f>
        <v>84</v>
      </c>
      <c r="Z170" s="42"/>
      <c r="AA170" s="67"/>
      <c r="AB170" s="67"/>
      <c r="AC170" s="67"/>
    </row>
    <row r="171" spans="1:68" ht="14.25" hidden="1" customHeight="1" x14ac:dyDescent="0.25">
      <c r="A171" s="556" t="s">
        <v>105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66"/>
      <c r="AB171" s="66"/>
      <c r="AC171" s="80"/>
    </row>
    <row r="172" spans="1:68" ht="27" hidden="1" customHeight="1" x14ac:dyDescent="0.25">
      <c r="A172" s="63" t="s">
        <v>291</v>
      </c>
      <c r="B172" s="63" t="s">
        <v>292</v>
      </c>
      <c r="C172" s="36">
        <v>4301032053</v>
      </c>
      <c r="D172" s="557">
        <v>4680115886780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296</v>
      </c>
      <c r="B173" s="63" t="s">
        <v>297</v>
      </c>
      <c r="C173" s="36">
        <v>4301032051</v>
      </c>
      <c r="D173" s="557">
        <v>4680115886742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299</v>
      </c>
      <c r="B174" s="63" t="s">
        <v>300</v>
      </c>
      <c r="C174" s="36">
        <v>4301032052</v>
      </c>
      <c r="D174" s="557">
        <v>4680115886766</v>
      </c>
      <c r="E174" s="55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2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9"/>
      <c r="R174" s="559"/>
      <c r="S174" s="559"/>
      <c r="T174" s="5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564"/>
      <c r="B176" s="564"/>
      <c r="C176" s="564"/>
      <c r="D176" s="564"/>
      <c r="E176" s="564"/>
      <c r="F176" s="564"/>
      <c r="G176" s="564"/>
      <c r="H176" s="564"/>
      <c r="I176" s="564"/>
      <c r="J176" s="564"/>
      <c r="K176" s="564"/>
      <c r="L176" s="564"/>
      <c r="M176" s="564"/>
      <c r="N176" s="564"/>
      <c r="O176" s="565"/>
      <c r="P176" s="561" t="s">
        <v>40</v>
      </c>
      <c r="Q176" s="562"/>
      <c r="R176" s="562"/>
      <c r="S176" s="562"/>
      <c r="T176" s="562"/>
      <c r="U176" s="562"/>
      <c r="V176" s="563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556" t="s">
        <v>301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66"/>
      <c r="AB177" s="66"/>
      <c r="AC177" s="80"/>
    </row>
    <row r="178" spans="1:68" ht="27" hidden="1" customHeight="1" x14ac:dyDescent="0.25">
      <c r="A178" s="63" t="s">
        <v>302</v>
      </c>
      <c r="B178" s="63" t="s">
        <v>303</v>
      </c>
      <c r="C178" s="36">
        <v>4301170013</v>
      </c>
      <c r="D178" s="557">
        <v>4680115886797</v>
      </c>
      <c r="E178" s="55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9"/>
      <c r="R178" s="559"/>
      <c r="S178" s="559"/>
      <c r="T178" s="5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564"/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5"/>
      <c r="P180" s="561" t="s">
        <v>40</v>
      </c>
      <c r="Q180" s="562"/>
      <c r="R180" s="562"/>
      <c r="S180" s="562"/>
      <c r="T180" s="562"/>
      <c r="U180" s="562"/>
      <c r="V180" s="563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572" t="s">
        <v>304</v>
      </c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2"/>
      <c r="P181" s="572"/>
      <c r="Q181" s="572"/>
      <c r="R181" s="572"/>
      <c r="S181" s="572"/>
      <c r="T181" s="572"/>
      <c r="U181" s="572"/>
      <c r="V181" s="572"/>
      <c r="W181" s="572"/>
      <c r="X181" s="572"/>
      <c r="Y181" s="572"/>
      <c r="Z181" s="572"/>
      <c r="AA181" s="65"/>
      <c r="AB181" s="65"/>
      <c r="AC181" s="79"/>
    </row>
    <row r="182" spans="1:68" ht="14.25" hidden="1" customHeight="1" x14ac:dyDescent="0.25">
      <c r="A182" s="556" t="s">
        <v>113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66"/>
      <c r="AB182" s="66"/>
      <c r="AC182" s="80"/>
    </row>
    <row r="183" spans="1:68" ht="16.5" hidden="1" customHeight="1" x14ac:dyDescent="0.25">
      <c r="A183" s="63" t="s">
        <v>305</v>
      </c>
      <c r="B183" s="63" t="s">
        <v>306</v>
      </c>
      <c r="C183" s="36">
        <v>4301011450</v>
      </c>
      <c r="D183" s="557">
        <v>4680115881402</v>
      </c>
      <c r="E183" s="557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308</v>
      </c>
      <c r="B184" s="63" t="s">
        <v>309</v>
      </c>
      <c r="C184" s="36">
        <v>4301011768</v>
      </c>
      <c r="D184" s="557">
        <v>4680115881396</v>
      </c>
      <c r="E184" s="557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9"/>
      <c r="R184" s="559"/>
      <c r="S184" s="559"/>
      <c r="T184" s="5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564"/>
      <c r="B186" s="564"/>
      <c r="C186" s="564"/>
      <c r="D186" s="564"/>
      <c r="E186" s="564"/>
      <c r="F186" s="564"/>
      <c r="G186" s="564"/>
      <c r="H186" s="564"/>
      <c r="I186" s="564"/>
      <c r="J186" s="564"/>
      <c r="K186" s="564"/>
      <c r="L186" s="564"/>
      <c r="M186" s="564"/>
      <c r="N186" s="564"/>
      <c r="O186" s="565"/>
      <c r="P186" s="561" t="s">
        <v>40</v>
      </c>
      <c r="Q186" s="562"/>
      <c r="R186" s="562"/>
      <c r="S186" s="562"/>
      <c r="T186" s="562"/>
      <c r="U186" s="562"/>
      <c r="V186" s="563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556" t="s">
        <v>145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66"/>
      <c r="AB187" s="66"/>
      <c r="AC187" s="80"/>
    </row>
    <row r="188" spans="1:68" ht="16.5" hidden="1" customHeight="1" x14ac:dyDescent="0.25">
      <c r="A188" s="63" t="s">
        <v>310</v>
      </c>
      <c r="B188" s="63" t="s">
        <v>311</v>
      </c>
      <c r="C188" s="36">
        <v>4301020262</v>
      </c>
      <c r="D188" s="557">
        <v>4680115882935</v>
      </c>
      <c r="E188" s="557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313</v>
      </c>
      <c r="B189" s="63" t="s">
        <v>314</v>
      </c>
      <c r="C189" s="36">
        <v>4301020220</v>
      </c>
      <c r="D189" s="557">
        <v>4680115880764</v>
      </c>
      <c r="E189" s="557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9"/>
      <c r="R189" s="559"/>
      <c r="S189" s="559"/>
      <c r="T189" s="5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564"/>
      <c r="B191" s="564"/>
      <c r="C191" s="564"/>
      <c r="D191" s="564"/>
      <c r="E191" s="564"/>
      <c r="F191" s="564"/>
      <c r="G191" s="564"/>
      <c r="H191" s="564"/>
      <c r="I191" s="564"/>
      <c r="J191" s="564"/>
      <c r="K191" s="564"/>
      <c r="L191" s="564"/>
      <c r="M191" s="564"/>
      <c r="N191" s="564"/>
      <c r="O191" s="565"/>
      <c r="P191" s="561" t="s">
        <v>40</v>
      </c>
      <c r="Q191" s="562"/>
      <c r="R191" s="562"/>
      <c r="S191" s="562"/>
      <c r="T191" s="562"/>
      <c r="U191" s="562"/>
      <c r="V191" s="563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556" t="s">
        <v>76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557">
        <v>4680115882683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530</v>
      </c>
      <c r="Y193" s="55">
        <f t="shared" ref="Y193:Y200" si="16">IFERROR(IF(X193="",0,CEILING((X193/$H193),1)*$H193),"")</f>
        <v>534.6</v>
      </c>
      <c r="Z193" s="41">
        <f>IFERROR(IF(Y193=0,"",ROUNDUP(Y193/H193,0)*0.00902),"")</f>
        <v>0.89298</v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550.61111111111109</v>
      </c>
      <c r="BN193" s="78">
        <f t="shared" ref="BN193:BN200" si="18">IFERROR(Y193*I193/H193,"0")</f>
        <v>555.39</v>
      </c>
      <c r="BO193" s="78">
        <f t="shared" ref="BO193:BO200" si="19">IFERROR(1/J193*(X193/H193),"0")</f>
        <v>0.7435465768799101</v>
      </c>
      <c r="BP193" s="78">
        <f t="shared" ref="BP193:BP200" si="20">IFERROR(1/J193*(Y193/H193),"0")</f>
        <v>0.75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557">
        <v>4680115882690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300</v>
      </c>
      <c r="Y194" s="55">
        <f t="shared" si="16"/>
        <v>302.40000000000003</v>
      </c>
      <c r="Z194" s="41">
        <f>IFERROR(IF(Y194=0,"",ROUNDUP(Y194/H194,0)*0.00902),"")</f>
        <v>0.50512000000000001</v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311.66666666666663</v>
      </c>
      <c r="BN194" s="78">
        <f t="shared" si="18"/>
        <v>314.16000000000003</v>
      </c>
      <c r="BO194" s="78">
        <f t="shared" si="19"/>
        <v>0.42087542087542085</v>
      </c>
      <c r="BP194" s="78">
        <f t="shared" si="20"/>
        <v>0.42424242424242425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557">
        <v>4680115882669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680</v>
      </c>
      <c r="Y195" s="55">
        <f t="shared" si="16"/>
        <v>680.40000000000009</v>
      </c>
      <c r="Z195" s="41">
        <f>IFERROR(IF(Y195=0,"",ROUNDUP(Y195/H195,0)*0.00902),"")</f>
        <v>1.13652</v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706.44444444444446</v>
      </c>
      <c r="BN195" s="78">
        <f t="shared" si="18"/>
        <v>706.86000000000013</v>
      </c>
      <c r="BO195" s="78">
        <f t="shared" si="19"/>
        <v>0.95398428731762064</v>
      </c>
      <c r="BP195" s="78">
        <f t="shared" si="20"/>
        <v>0.9545454545454547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557">
        <v>4680115882676</v>
      </c>
      <c r="E196" s="55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620</v>
      </c>
      <c r="Y196" s="55">
        <f t="shared" si="16"/>
        <v>621</v>
      </c>
      <c r="Z196" s="41">
        <f>IFERROR(IF(Y196=0,"",ROUNDUP(Y196/H196,0)*0.00902),"")</f>
        <v>1.0373000000000001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644.11111111111109</v>
      </c>
      <c r="BN196" s="78">
        <f t="shared" si="18"/>
        <v>645.15</v>
      </c>
      <c r="BO196" s="78">
        <f t="shared" si="19"/>
        <v>0.86980920314253651</v>
      </c>
      <c r="BP196" s="78">
        <f t="shared" si="20"/>
        <v>0.8712121212121211</v>
      </c>
    </row>
    <row r="197" spans="1:68" ht="27" hidden="1" customHeight="1" x14ac:dyDescent="0.25">
      <c r="A197" s="63" t="s">
        <v>327</v>
      </c>
      <c r="B197" s="63" t="s">
        <v>328</v>
      </c>
      <c r="C197" s="36">
        <v>4301031223</v>
      </c>
      <c r="D197" s="557">
        <v>4680115884014</v>
      </c>
      <c r="E197" s="557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4301031222</v>
      </c>
      <c r="D198" s="557">
        <v>4680115884007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557">
        <v>4680115884038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5</v>
      </c>
      <c r="Y199" s="55">
        <f t="shared" si="16"/>
        <v>5.4</v>
      </c>
      <c r="Z199" s="41">
        <f>IFERROR(IF(Y199=0,"",ROUNDUP(Y199/H199,0)*0.00502),"")</f>
        <v>1.506E-2</v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5.2777777777777777</v>
      </c>
      <c r="BN199" s="78">
        <f t="shared" si="18"/>
        <v>5.7</v>
      </c>
      <c r="BO199" s="78">
        <f t="shared" si="19"/>
        <v>1.1870845204178538E-2</v>
      </c>
      <c r="BP199" s="78">
        <f t="shared" si="20"/>
        <v>1.2820512820512822E-2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557">
        <v>4680115884021</v>
      </c>
      <c r="E200" s="55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9"/>
      <c r="R200" s="559"/>
      <c r="S200" s="559"/>
      <c r="T200" s="560"/>
      <c r="U200" s="39" t="s">
        <v>45</v>
      </c>
      <c r="V200" s="39" t="s">
        <v>45</v>
      </c>
      <c r="W200" s="40" t="s">
        <v>0</v>
      </c>
      <c r="X200" s="58">
        <v>5</v>
      </c>
      <c r="Y200" s="55">
        <f t="shared" si="16"/>
        <v>5.4</v>
      </c>
      <c r="Z200" s="41">
        <f>IFERROR(IF(Y200=0,"",ROUNDUP(Y200/H200,0)*0.00502),"")</f>
        <v>1.506E-2</v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5.2777777777777777</v>
      </c>
      <c r="BN200" s="78">
        <f t="shared" si="18"/>
        <v>5.7</v>
      </c>
      <c r="BO200" s="78">
        <f t="shared" si="19"/>
        <v>1.1870845204178538E-2</v>
      </c>
      <c r="BP200" s="78">
        <f t="shared" si="20"/>
        <v>1.2820512820512822E-2</v>
      </c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400</v>
      </c>
      <c r="Y201" s="43">
        <f>IFERROR(Y193/H193,"0")+IFERROR(Y194/H194,"0")+IFERROR(Y195/H195,"0")+IFERROR(Y196/H196,"0")+IFERROR(Y197/H197,"0")+IFERROR(Y198/H198,"0")+IFERROR(Y199/H199,"0")+IFERROR(Y200/H200,"0")</f>
        <v>402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3.6020400000000001</v>
      </c>
      <c r="AA201" s="67"/>
      <c r="AB201" s="67"/>
      <c r="AC201" s="67"/>
    </row>
    <row r="202" spans="1:68" x14ac:dyDescent="0.2">
      <c r="A202" s="564"/>
      <c r="B202" s="564"/>
      <c r="C202" s="564"/>
      <c r="D202" s="564"/>
      <c r="E202" s="564"/>
      <c r="F202" s="564"/>
      <c r="G202" s="564"/>
      <c r="H202" s="564"/>
      <c r="I202" s="564"/>
      <c r="J202" s="564"/>
      <c r="K202" s="564"/>
      <c r="L202" s="564"/>
      <c r="M202" s="564"/>
      <c r="N202" s="564"/>
      <c r="O202" s="565"/>
      <c r="P202" s="561" t="s">
        <v>40</v>
      </c>
      <c r="Q202" s="562"/>
      <c r="R202" s="562"/>
      <c r="S202" s="562"/>
      <c r="T202" s="562"/>
      <c r="U202" s="562"/>
      <c r="V202" s="563"/>
      <c r="W202" s="42" t="s">
        <v>0</v>
      </c>
      <c r="X202" s="43">
        <f>IFERROR(SUM(X193:X200),"0")</f>
        <v>2140</v>
      </c>
      <c r="Y202" s="43">
        <f>IFERROR(SUM(Y193:Y200),"0")</f>
        <v>2149.2000000000003</v>
      </c>
      <c r="Z202" s="42"/>
      <c r="AA202" s="67"/>
      <c r="AB202" s="67"/>
      <c r="AC202" s="67"/>
    </row>
    <row r="203" spans="1:68" ht="14.25" hidden="1" customHeight="1" x14ac:dyDescent="0.25">
      <c r="A203" s="556" t="s">
        <v>82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66"/>
      <c r="AB203" s="66"/>
      <c r="AC203" s="80"/>
    </row>
    <row r="204" spans="1:68" ht="27" hidden="1" customHeight="1" x14ac:dyDescent="0.25">
      <c r="A204" s="63" t="s">
        <v>335</v>
      </c>
      <c r="B204" s="63" t="s">
        <v>336</v>
      </c>
      <c r="C204" s="36">
        <v>4301051408</v>
      </c>
      <c r="D204" s="557">
        <v>4680115881594</v>
      </c>
      <c r="E204" s="557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338</v>
      </c>
      <c r="B205" s="63" t="s">
        <v>339</v>
      </c>
      <c r="C205" s="36">
        <v>4301051411</v>
      </c>
      <c r="D205" s="557">
        <v>4680115881617</v>
      </c>
      <c r="E205" s="557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557">
        <v>4680115880573</v>
      </c>
      <c r="E206" s="557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250</v>
      </c>
      <c r="Y206" s="55">
        <f t="shared" si="21"/>
        <v>252.29999999999998</v>
      </c>
      <c r="Z206" s="41">
        <f>IFERROR(IF(Y206=0,"",ROUNDUP(Y206/H206,0)*0.01898),"")</f>
        <v>0.55042000000000002</v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264.91379310344831</v>
      </c>
      <c r="BN206" s="78">
        <f t="shared" si="23"/>
        <v>267.351</v>
      </c>
      <c r="BO206" s="78">
        <f t="shared" si="24"/>
        <v>0.44899425287356326</v>
      </c>
      <c r="BP206" s="78">
        <f t="shared" si="25"/>
        <v>0.453125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557">
        <v>4680115882195</v>
      </c>
      <c r="E207" s="557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7</v>
      </c>
      <c r="Y207" s="55">
        <f t="shared" si="21"/>
        <v>7.1999999999999993</v>
      </c>
      <c r="Z207" s="41">
        <f t="shared" ref="Z207:Z212" si="26">IFERROR(IF(Y207=0,"",ROUNDUP(Y207/H207,0)*0.00651),"")</f>
        <v>1.9529999999999999E-2</v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7.7874999999999996</v>
      </c>
      <c r="BN207" s="78">
        <f t="shared" si="23"/>
        <v>8.009999999999998</v>
      </c>
      <c r="BO207" s="78">
        <f t="shared" si="24"/>
        <v>1.6025641025641028E-2</v>
      </c>
      <c r="BP207" s="78">
        <f t="shared" si="25"/>
        <v>1.6483516483516484E-2</v>
      </c>
    </row>
    <row r="208" spans="1:68" ht="27" hidden="1" customHeight="1" x14ac:dyDescent="0.25">
      <c r="A208" s="63" t="s">
        <v>346</v>
      </c>
      <c r="B208" s="63" t="s">
        <v>347</v>
      </c>
      <c r="C208" s="36">
        <v>4301051752</v>
      </c>
      <c r="D208" s="557">
        <v>4680115882607</v>
      </c>
      <c r="E208" s="557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557">
        <v>4680115880092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103</v>
      </c>
      <c r="Y209" s="55">
        <f t="shared" si="21"/>
        <v>103.2</v>
      </c>
      <c r="Z209" s="41">
        <f t="shared" si="26"/>
        <v>0.27993000000000001</v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113.81500000000001</v>
      </c>
      <c r="BN209" s="78">
        <f t="shared" si="23"/>
        <v>114.03600000000003</v>
      </c>
      <c r="BO209" s="78">
        <f t="shared" si="24"/>
        <v>0.23580586080586086</v>
      </c>
      <c r="BP209" s="78">
        <f t="shared" si="25"/>
        <v>0.23626373626373628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557">
        <v>4680115880221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7</v>
      </c>
      <c r="Y210" s="55">
        <f t="shared" si="21"/>
        <v>7.1999999999999993</v>
      </c>
      <c r="Z210" s="41">
        <f t="shared" si="26"/>
        <v>1.9529999999999999E-2</v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7.7350000000000003</v>
      </c>
      <c r="BN210" s="78">
        <f t="shared" si="23"/>
        <v>7.9560000000000004</v>
      </c>
      <c r="BO210" s="78">
        <f t="shared" si="24"/>
        <v>1.6025641025641028E-2</v>
      </c>
      <c r="BP210" s="78">
        <f t="shared" si="25"/>
        <v>1.6483516483516484E-2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557">
        <v>4680115880504</v>
      </c>
      <c r="E211" s="55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80</v>
      </c>
      <c r="Y211" s="55">
        <f t="shared" si="21"/>
        <v>81.599999999999994</v>
      </c>
      <c r="Z211" s="41">
        <f t="shared" si="26"/>
        <v>0.22134000000000001</v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88.40000000000002</v>
      </c>
      <c r="BN211" s="78">
        <f t="shared" si="23"/>
        <v>90.168000000000006</v>
      </c>
      <c r="BO211" s="78">
        <f t="shared" si="24"/>
        <v>0.18315018315018317</v>
      </c>
      <c r="BP211" s="78">
        <f t="shared" si="25"/>
        <v>0.18681318681318682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557">
        <v>4680115882164</v>
      </c>
      <c r="E212" s="557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9"/>
      <c r="R212" s="559"/>
      <c r="S212" s="559"/>
      <c r="T212" s="560"/>
      <c r="U212" s="39" t="s">
        <v>45</v>
      </c>
      <c r="V212" s="39" t="s">
        <v>45</v>
      </c>
      <c r="W212" s="40" t="s">
        <v>0</v>
      </c>
      <c r="X212" s="58">
        <v>107</v>
      </c>
      <c r="Y212" s="55">
        <f t="shared" si="21"/>
        <v>108</v>
      </c>
      <c r="Z212" s="41">
        <f t="shared" si="26"/>
        <v>0.29294999999999999</v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118.50250000000001</v>
      </c>
      <c r="BN212" s="78">
        <f t="shared" si="23"/>
        <v>119.60999999999999</v>
      </c>
      <c r="BO212" s="78">
        <f t="shared" si="24"/>
        <v>0.24496336996337001</v>
      </c>
      <c r="BP212" s="78">
        <f t="shared" si="25"/>
        <v>0.24725274725274726</v>
      </c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155.40229885057474</v>
      </c>
      <c r="Y213" s="43">
        <f>IFERROR(Y204/H204,"0")+IFERROR(Y205/H205,"0")+IFERROR(Y206/H206,"0")+IFERROR(Y207/H207,"0")+IFERROR(Y208/H208,"0")+IFERROR(Y209/H209,"0")+IFERROR(Y210/H210,"0")+IFERROR(Y211/H211,"0")+IFERROR(Y212/H212,"0")</f>
        <v>157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1.3837000000000002</v>
      </c>
      <c r="AA213" s="67"/>
      <c r="AB213" s="67"/>
      <c r="AC213" s="67"/>
    </row>
    <row r="214" spans="1:68" x14ac:dyDescent="0.2">
      <c r="A214" s="564"/>
      <c r="B214" s="564"/>
      <c r="C214" s="564"/>
      <c r="D214" s="564"/>
      <c r="E214" s="564"/>
      <c r="F214" s="564"/>
      <c r="G214" s="564"/>
      <c r="H214" s="564"/>
      <c r="I214" s="564"/>
      <c r="J214" s="564"/>
      <c r="K214" s="564"/>
      <c r="L214" s="564"/>
      <c r="M214" s="564"/>
      <c r="N214" s="564"/>
      <c r="O214" s="565"/>
      <c r="P214" s="561" t="s">
        <v>40</v>
      </c>
      <c r="Q214" s="562"/>
      <c r="R214" s="562"/>
      <c r="S214" s="562"/>
      <c r="T214" s="562"/>
      <c r="U214" s="562"/>
      <c r="V214" s="563"/>
      <c r="W214" s="42" t="s">
        <v>0</v>
      </c>
      <c r="X214" s="43">
        <f>IFERROR(SUM(X204:X212),"0")</f>
        <v>554</v>
      </c>
      <c r="Y214" s="43">
        <f>IFERROR(SUM(Y204:Y212),"0")</f>
        <v>559.5</v>
      </c>
      <c r="Z214" s="42"/>
      <c r="AA214" s="67"/>
      <c r="AB214" s="67"/>
      <c r="AC214" s="67"/>
    </row>
    <row r="215" spans="1:68" ht="14.25" hidden="1" customHeight="1" x14ac:dyDescent="0.25">
      <c r="A215" s="556" t="s">
        <v>175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66"/>
      <c r="AB215" s="66"/>
      <c r="AC215" s="80"/>
    </row>
    <row r="216" spans="1:68" ht="27" hidden="1" customHeight="1" x14ac:dyDescent="0.25">
      <c r="A216" s="63" t="s">
        <v>358</v>
      </c>
      <c r="B216" s="63" t="s">
        <v>359</v>
      </c>
      <c r="C216" s="36">
        <v>4301060463</v>
      </c>
      <c r="D216" s="557">
        <v>4680115880818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557">
        <v>4680115880801</v>
      </c>
      <c r="E217" s="5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9"/>
      <c r="R217" s="559"/>
      <c r="S217" s="559"/>
      <c r="T217" s="560"/>
      <c r="U217" s="39" t="s">
        <v>45</v>
      </c>
      <c r="V217" s="39" t="s">
        <v>45</v>
      </c>
      <c r="W217" s="40" t="s">
        <v>0</v>
      </c>
      <c r="X217" s="58">
        <v>4</v>
      </c>
      <c r="Y217" s="55">
        <f>IFERROR(IF(X217="",0,CEILING((X217/$H217),1)*$H217),"")</f>
        <v>4.8</v>
      </c>
      <c r="Z217" s="41">
        <f>IFERROR(IF(Y217=0,"",ROUNDUP(Y217/H217,0)*0.00651),"")</f>
        <v>1.302E-2</v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4.4200000000000008</v>
      </c>
      <c r="BN217" s="78">
        <f>IFERROR(Y217*I217/H217,"0")</f>
        <v>5.3040000000000003</v>
      </c>
      <c r="BO217" s="78">
        <f>IFERROR(1/J217*(X217/H217),"0")</f>
        <v>9.1575091575091579E-3</v>
      </c>
      <c r="BP217" s="78">
        <f>IFERROR(1/J217*(Y217/H217),"0")</f>
        <v>1.098901098901099E-2</v>
      </c>
    </row>
    <row r="218" spans="1:68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39</v>
      </c>
      <c r="X218" s="43">
        <f>IFERROR(X216/H216,"0")+IFERROR(X217/H217,"0")</f>
        <v>1.6666666666666667</v>
      </c>
      <c r="Y218" s="43">
        <f>IFERROR(Y216/H216,"0")+IFERROR(Y217/H217,"0")</f>
        <v>2</v>
      </c>
      <c r="Z218" s="43">
        <f>IFERROR(IF(Z216="",0,Z216),"0")+IFERROR(IF(Z217="",0,Z217),"0")</f>
        <v>1.302E-2</v>
      </c>
      <c r="AA218" s="67"/>
      <c r="AB218" s="67"/>
      <c r="AC218" s="67"/>
    </row>
    <row r="219" spans="1:68" x14ac:dyDescent="0.2">
      <c r="A219" s="564"/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5"/>
      <c r="P219" s="561" t="s">
        <v>40</v>
      </c>
      <c r="Q219" s="562"/>
      <c r="R219" s="562"/>
      <c r="S219" s="562"/>
      <c r="T219" s="562"/>
      <c r="U219" s="562"/>
      <c r="V219" s="563"/>
      <c r="W219" s="42" t="s">
        <v>0</v>
      </c>
      <c r="X219" s="43">
        <f>IFERROR(SUM(X216:X217),"0")</f>
        <v>4</v>
      </c>
      <c r="Y219" s="43">
        <f>IFERROR(SUM(Y216:Y217),"0")</f>
        <v>4.8</v>
      </c>
      <c r="Z219" s="42"/>
      <c r="AA219" s="67"/>
      <c r="AB219" s="67"/>
      <c r="AC219" s="67"/>
    </row>
    <row r="220" spans="1:68" ht="16.5" hidden="1" customHeight="1" x14ac:dyDescent="0.25">
      <c r="A220" s="572" t="s">
        <v>364</v>
      </c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2"/>
      <c r="P220" s="572"/>
      <c r="Q220" s="572"/>
      <c r="R220" s="572"/>
      <c r="S220" s="572"/>
      <c r="T220" s="572"/>
      <c r="U220" s="572"/>
      <c r="V220" s="572"/>
      <c r="W220" s="572"/>
      <c r="X220" s="572"/>
      <c r="Y220" s="572"/>
      <c r="Z220" s="572"/>
      <c r="AA220" s="65"/>
      <c r="AB220" s="65"/>
      <c r="AC220" s="79"/>
    </row>
    <row r="221" spans="1:68" ht="14.25" hidden="1" customHeight="1" x14ac:dyDescent="0.25">
      <c r="A221" s="556" t="s">
        <v>113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66"/>
      <c r="AB221" s="66"/>
      <c r="AC221" s="80"/>
    </row>
    <row r="222" spans="1:68" ht="27" hidden="1" customHeight="1" x14ac:dyDescent="0.25">
      <c r="A222" s="63" t="s">
        <v>365</v>
      </c>
      <c r="B222" s="63" t="s">
        <v>366</v>
      </c>
      <c r="C222" s="36">
        <v>4301011826</v>
      </c>
      <c r="D222" s="557">
        <v>4680115884137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368</v>
      </c>
      <c r="B223" s="63" t="s">
        <v>369</v>
      </c>
      <c r="C223" s="36">
        <v>4301011724</v>
      </c>
      <c r="D223" s="557">
        <v>4680115884236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371</v>
      </c>
      <c r="B224" s="63" t="s">
        <v>372</v>
      </c>
      <c r="C224" s="36">
        <v>4301011721</v>
      </c>
      <c r="D224" s="557">
        <v>4680115884175</v>
      </c>
      <c r="E224" s="55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374</v>
      </c>
      <c r="B225" s="63" t="s">
        <v>375</v>
      </c>
      <c r="C225" s="36">
        <v>4301011824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374</v>
      </c>
      <c r="B226" s="63" t="s">
        <v>376</v>
      </c>
      <c r="C226" s="36">
        <v>4301012196</v>
      </c>
      <c r="D226" s="557">
        <v>4680115884144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696" t="s">
        <v>377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378</v>
      </c>
      <c r="B227" s="63" t="s">
        <v>379</v>
      </c>
      <c r="C227" s="36">
        <v>4301012149</v>
      </c>
      <c r="D227" s="557">
        <v>4680115886551</v>
      </c>
      <c r="E227" s="55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6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381</v>
      </c>
      <c r="B228" s="63" t="s">
        <v>382</v>
      </c>
      <c r="C228" s="36">
        <v>4301011726</v>
      </c>
      <c r="D228" s="557">
        <v>4680115884182</v>
      </c>
      <c r="E228" s="557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383</v>
      </c>
      <c r="B229" s="63" t="s">
        <v>384</v>
      </c>
      <c r="C229" s="36">
        <v>4301011722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6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383</v>
      </c>
      <c r="B230" s="63" t="s">
        <v>386</v>
      </c>
      <c r="C230" s="36">
        <v>4301012195</v>
      </c>
      <c r="D230" s="557">
        <v>4680115884205</v>
      </c>
      <c r="E230" s="55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00" t="s">
        <v>387</v>
      </c>
      <c r="Q230" s="559"/>
      <c r="R230" s="559"/>
      <c r="S230" s="559"/>
      <c r="T230" s="5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5"/>
      <c r="P232" s="561" t="s">
        <v>40</v>
      </c>
      <c r="Q232" s="562"/>
      <c r="R232" s="562"/>
      <c r="S232" s="562"/>
      <c r="T232" s="562"/>
      <c r="U232" s="562"/>
      <c r="V232" s="563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56" t="s">
        <v>145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66"/>
      <c r="AB233" s="66"/>
      <c r="AC233" s="80"/>
    </row>
    <row r="234" spans="1:68" ht="27" hidden="1" customHeight="1" x14ac:dyDescent="0.25">
      <c r="A234" s="63" t="s">
        <v>388</v>
      </c>
      <c r="B234" s="63" t="s">
        <v>389</v>
      </c>
      <c r="C234" s="36">
        <v>4301020377</v>
      </c>
      <c r="D234" s="557">
        <v>4680115885981</v>
      </c>
      <c r="E234" s="55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6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5"/>
      <c r="P236" s="561" t="s">
        <v>40</v>
      </c>
      <c r="Q236" s="562"/>
      <c r="R236" s="562"/>
      <c r="S236" s="562"/>
      <c r="T236" s="562"/>
      <c r="U236" s="562"/>
      <c r="V236" s="56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56" t="s">
        <v>391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66"/>
      <c r="AB237" s="66"/>
      <c r="AC237" s="80"/>
    </row>
    <row r="238" spans="1:68" ht="27" hidden="1" customHeight="1" x14ac:dyDescent="0.25">
      <c r="A238" s="63" t="s">
        <v>392</v>
      </c>
      <c r="B238" s="63" t="s">
        <v>393</v>
      </c>
      <c r="C238" s="36">
        <v>4301040362</v>
      </c>
      <c r="D238" s="557">
        <v>4680115886803</v>
      </c>
      <c r="E238" s="55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693" t="s">
        <v>394</v>
      </c>
      <c r="Q238" s="559"/>
      <c r="R238" s="559"/>
      <c r="S238" s="559"/>
      <c r="T238" s="5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5"/>
      <c r="P240" s="561" t="s">
        <v>40</v>
      </c>
      <c r="Q240" s="562"/>
      <c r="R240" s="562"/>
      <c r="S240" s="562"/>
      <c r="T240" s="562"/>
      <c r="U240" s="562"/>
      <c r="V240" s="56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56" t="s">
        <v>396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66"/>
      <c r="AB241" s="66"/>
      <c r="AC241" s="80"/>
    </row>
    <row r="242" spans="1:68" ht="27" hidden="1" customHeight="1" x14ac:dyDescent="0.25">
      <c r="A242" s="63" t="s">
        <v>397</v>
      </c>
      <c r="B242" s="63" t="s">
        <v>398</v>
      </c>
      <c r="C242" s="36">
        <v>4301041004</v>
      </c>
      <c r="D242" s="557">
        <v>4680115886704</v>
      </c>
      <c r="E242" s="55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69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400</v>
      </c>
      <c r="B243" s="63" t="s">
        <v>401</v>
      </c>
      <c r="C243" s="36">
        <v>4301041008</v>
      </c>
      <c r="D243" s="557">
        <v>4680115886681</v>
      </c>
      <c r="E243" s="55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690" t="s">
        <v>402</v>
      </c>
      <c r="Q243" s="559"/>
      <c r="R243" s="559"/>
      <c r="S243" s="559"/>
      <c r="T243" s="5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403</v>
      </c>
      <c r="B244" s="63" t="s">
        <v>404</v>
      </c>
      <c r="C244" s="36">
        <v>4301041007</v>
      </c>
      <c r="D244" s="557">
        <v>4680115886735</v>
      </c>
      <c r="E244" s="55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69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69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4</v>
      </c>
      <c r="Y245" s="55">
        <f>IFERROR(IF(X245="",0,CEILING((X245/$H245),1)*$H245),"")</f>
        <v>4.95</v>
      </c>
      <c r="Z245" s="41">
        <f>IFERROR(IF(Y245=0,"",ROUNDUP(Y245/H245,0)*0.0059),"")</f>
        <v>2.9499999999999998E-2</v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4.7676767676767673</v>
      </c>
      <c r="BN245" s="78">
        <f>IFERROR(Y245*I245/H245,"0")</f>
        <v>5.9</v>
      </c>
      <c r="BO245" s="78">
        <f>IFERROR(1/J245*(X245/H245),"0")</f>
        <v>1.8705574261129818E-2</v>
      </c>
      <c r="BP245" s="78">
        <f>IFERROR(1/J245*(Y245/H245),"0")</f>
        <v>2.3148148148148147E-2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IFERROR(X242/H242,"0")+IFERROR(X243/H243,"0")+IFERROR(X244/H244,"0")+IFERROR(X245/H245,"0")</f>
        <v>4.0404040404040407</v>
      </c>
      <c r="Y246" s="43">
        <f>IFERROR(Y242/H242,"0")+IFERROR(Y243/H243,"0")+IFERROR(Y244/H244,"0")+IFERROR(Y245/H245,"0")</f>
        <v>5</v>
      </c>
      <c r="Z246" s="43">
        <f>IFERROR(IF(Z242="",0,Z242),"0")+IFERROR(IF(Z243="",0,Z243),"0")+IFERROR(IF(Z244="",0,Z244),"0")+IFERROR(IF(Z245="",0,Z245),"0")</f>
        <v>2.9499999999999998E-2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IFERROR(SUM(X242:X245),"0")</f>
        <v>4</v>
      </c>
      <c r="Y247" s="43">
        <f>IFERROR(SUM(Y242:Y245),"0")</f>
        <v>4.95</v>
      </c>
      <c r="Z247" s="42"/>
      <c r="AA247" s="67"/>
      <c r="AB247" s="67"/>
      <c r="AC247" s="67"/>
    </row>
    <row r="248" spans="1:68" ht="16.5" hidden="1" customHeight="1" x14ac:dyDescent="0.25">
      <c r="A248" s="572" t="s">
        <v>407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hidden="1" customHeight="1" x14ac:dyDescent="0.25">
      <c r="A249" s="556" t="s">
        <v>113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hidden="1" customHeight="1" x14ac:dyDescent="0.25">
      <c r="A250" s="63" t="s">
        <v>408</v>
      </c>
      <c r="B250" s="63" t="s">
        <v>409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6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411</v>
      </c>
      <c r="B251" s="63" t="s">
        <v>412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414</v>
      </c>
      <c r="B252" s="63" t="s">
        <v>415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6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417</v>
      </c>
      <c r="B253" s="63" t="s">
        <v>418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6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420</v>
      </c>
      <c r="B254" s="63" t="s">
        <v>421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572" t="s">
        <v>423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hidden="1" customHeight="1" x14ac:dyDescent="0.25">
      <c r="A258" s="556" t="s">
        <v>113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hidden="1" customHeight="1" x14ac:dyDescent="0.25">
      <c r="A259" s="63" t="s">
        <v>424</v>
      </c>
      <c r="B259" s="63" t="s">
        <v>425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426</v>
      </c>
      <c r="B260" s="63" t="s">
        <v>427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681" t="s">
        <v>428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430</v>
      </c>
      <c r="B261" s="63" t="s">
        <v>431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6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433</v>
      </c>
      <c r="B262" s="63" t="s">
        <v>434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683" t="s">
        <v>435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572" t="s">
        <v>437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hidden="1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hidden="1" customHeight="1" x14ac:dyDescent="0.25">
      <c r="A267" s="63" t="s">
        <v>438</v>
      </c>
      <c r="B267" s="63" t="s">
        <v>439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441</v>
      </c>
      <c r="B268" s="63" t="s">
        <v>442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444</v>
      </c>
      <c r="B269" s="63" t="s">
        <v>445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572" t="s">
        <v>447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hidden="1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hidden="1" customHeight="1" x14ac:dyDescent="0.25">
      <c r="A274" s="63" t="s">
        <v>448</v>
      </c>
      <c r="B274" s="63" t="s">
        <v>449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hidden="1" customHeight="1" x14ac:dyDescent="0.25">
      <c r="A278" s="63" t="s">
        <v>451</v>
      </c>
      <c r="B278" s="63" t="s">
        <v>452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572" t="s">
        <v>454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hidden="1" customHeight="1" x14ac:dyDescent="0.25">
      <c r="A282" s="556" t="s">
        <v>113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hidden="1" customHeight="1" x14ac:dyDescent="0.25">
      <c r="A283" s="63" t="s">
        <v>455</v>
      </c>
      <c r="B283" s="63" t="s">
        <v>456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572" t="s">
        <v>459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hidden="1" customHeight="1" x14ac:dyDescent="0.25">
      <c r="A287" s="556" t="s">
        <v>113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557">
        <v>4607091386004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67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500</v>
      </c>
      <c r="Y288" s="55">
        <f t="shared" ref="Y288:Y293" si="33">IFERROR(IF(X288="",0,CEILING((X288/$H288),1)*$H288),"")</f>
        <v>507.6</v>
      </c>
      <c r="Z288" s="41">
        <f>IFERROR(IF(Y288=0,"",ROUNDUP(Y288/H288,0)*0.01898),"")</f>
        <v>0.89205999999999996</v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520.1388888888888</v>
      </c>
      <c r="BN288" s="78">
        <f t="shared" ref="BN288:BN293" si="35">IFERROR(Y288*I288/H288,"0")</f>
        <v>528.04499999999996</v>
      </c>
      <c r="BO288" s="78">
        <f t="shared" ref="BO288:BO293" si="36">IFERROR(1/J288*(X288/H288),"0")</f>
        <v>0.72337962962962954</v>
      </c>
      <c r="BP288" s="78">
        <f t="shared" ref="BP288:BP293" si="37">IFERROR(1/J288*(Y288/H288),"0")</f>
        <v>0.734375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557">
        <v>4680115885615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250</v>
      </c>
      <c r="Y289" s="55">
        <f t="shared" si="33"/>
        <v>259.20000000000005</v>
      </c>
      <c r="Z289" s="41">
        <f>IFERROR(IF(Y289=0,"",ROUNDUP(Y289/H289,0)*0.01898),"")</f>
        <v>0.45552000000000004</v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260.0694444444444</v>
      </c>
      <c r="BN289" s="78">
        <f t="shared" si="35"/>
        <v>269.64000000000004</v>
      </c>
      <c r="BO289" s="78">
        <f t="shared" si="36"/>
        <v>0.36168981481481477</v>
      </c>
      <c r="BP289" s="78">
        <f t="shared" si="37"/>
        <v>0.37500000000000006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557">
        <v>4680115885646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6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150</v>
      </c>
      <c r="Y290" s="55">
        <f t="shared" si="33"/>
        <v>151.20000000000002</v>
      </c>
      <c r="Z290" s="41">
        <f>IFERROR(IF(Y290=0,"",ROUNDUP(Y290/H290,0)*0.01898),"")</f>
        <v>0.26572000000000001</v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156.04166666666666</v>
      </c>
      <c r="BN290" s="78">
        <f t="shared" si="35"/>
        <v>157.29000000000002</v>
      </c>
      <c r="BO290" s="78">
        <f t="shared" si="36"/>
        <v>0.21701388888888887</v>
      </c>
      <c r="BP290" s="78">
        <f t="shared" si="37"/>
        <v>0.21875</v>
      </c>
    </row>
    <row r="291" spans="1:68" ht="27" hidden="1" customHeight="1" x14ac:dyDescent="0.25">
      <c r="A291" s="63" t="s">
        <v>469</v>
      </c>
      <c r="B291" s="63" t="s">
        <v>470</v>
      </c>
      <c r="C291" s="36">
        <v>4301012016</v>
      </c>
      <c r="D291" s="557">
        <v>4680115885554</v>
      </c>
      <c r="E291" s="55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6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472</v>
      </c>
      <c r="B292" s="63" t="s">
        <v>473</v>
      </c>
      <c r="C292" s="36">
        <v>4301011857</v>
      </c>
      <c r="D292" s="557">
        <v>4680115885622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6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474</v>
      </c>
      <c r="B293" s="63" t="s">
        <v>475</v>
      </c>
      <c r="C293" s="36">
        <v>4301011859</v>
      </c>
      <c r="D293" s="557">
        <v>4680115885608</v>
      </c>
      <c r="E293" s="55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6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39</v>
      </c>
      <c r="X294" s="43">
        <f>IFERROR(X288/H288,"0")+IFERROR(X289/H289,"0")+IFERROR(X290/H290,"0")+IFERROR(X291/H291,"0")+IFERROR(X292/H292,"0")+IFERROR(X293/H293,"0")</f>
        <v>83.333333333333314</v>
      </c>
      <c r="Y294" s="43">
        <f>IFERROR(Y288/H288,"0")+IFERROR(Y289/H289,"0")+IFERROR(Y290/H290,"0")+IFERROR(Y291/H291,"0")+IFERROR(Y292/H292,"0")+IFERROR(Y293/H293,"0")</f>
        <v>85</v>
      </c>
      <c r="Z294" s="43">
        <f>IFERROR(IF(Z288="",0,Z288),"0")+IFERROR(IF(Z289="",0,Z289),"0")+IFERROR(IF(Z290="",0,Z290),"0")+IFERROR(IF(Z291="",0,Z291),"0")+IFERROR(IF(Z292="",0,Z292),"0")+IFERROR(IF(Z293="",0,Z293),"0")</f>
        <v>1.6133</v>
      </c>
      <c r="AA294" s="67"/>
      <c r="AB294" s="67"/>
      <c r="AC294" s="67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5"/>
      <c r="P295" s="561" t="s">
        <v>40</v>
      </c>
      <c r="Q295" s="562"/>
      <c r="R295" s="562"/>
      <c r="S295" s="562"/>
      <c r="T295" s="562"/>
      <c r="U295" s="562"/>
      <c r="V295" s="563"/>
      <c r="W295" s="42" t="s">
        <v>0</v>
      </c>
      <c r="X295" s="43">
        <f>IFERROR(SUM(X288:X293),"0")</f>
        <v>900</v>
      </c>
      <c r="Y295" s="43">
        <f>IFERROR(SUM(Y288:Y293),"0")</f>
        <v>918.00000000000011</v>
      </c>
      <c r="Z295" s="42"/>
      <c r="AA295" s="67"/>
      <c r="AB295" s="67"/>
      <c r="AC295" s="67"/>
    </row>
    <row r="296" spans="1:68" ht="14.25" hidden="1" customHeight="1" x14ac:dyDescent="0.25">
      <c r="A296" s="556" t="s">
        <v>76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557">
        <v>4607091387193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6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200</v>
      </c>
      <c r="Y297" s="55">
        <f t="shared" ref="Y297:Y303" si="38">IFERROR(IF(X297="",0,CEILING((X297/$H297),1)*$H297),"")</f>
        <v>201.60000000000002</v>
      </c>
      <c r="Z297" s="41">
        <f>IFERROR(IF(Y297=0,"",ROUNDUP(Y297/H297,0)*0.00902),"")</f>
        <v>0.43296000000000001</v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212.85714285714286</v>
      </c>
      <c r="BN297" s="78">
        <f t="shared" ref="BN297:BN303" si="40">IFERROR(Y297*I297/H297,"0")</f>
        <v>214.56</v>
      </c>
      <c r="BO297" s="78">
        <f t="shared" ref="BO297:BO303" si="41">IFERROR(1/J297*(X297/H297),"0")</f>
        <v>0.36075036075036077</v>
      </c>
      <c r="BP297" s="78">
        <f t="shared" ref="BP297:BP303" si="42">IFERROR(1/J297*(Y297/H297),"0")</f>
        <v>0.36363636363636365</v>
      </c>
    </row>
    <row r="298" spans="1:68" ht="27" hidden="1" customHeight="1" x14ac:dyDescent="0.25">
      <c r="A298" s="63" t="s">
        <v>480</v>
      </c>
      <c r="B298" s="63" t="s">
        <v>481</v>
      </c>
      <c r="C298" s="36">
        <v>4301031153</v>
      </c>
      <c r="D298" s="557">
        <v>4607091387230</v>
      </c>
      <c r="E298" s="55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hidden="1" customHeight="1" x14ac:dyDescent="0.25">
      <c r="A299" s="63" t="s">
        <v>483</v>
      </c>
      <c r="B299" s="63" t="s">
        <v>484</v>
      </c>
      <c r="C299" s="36">
        <v>4301031154</v>
      </c>
      <c r="D299" s="557">
        <v>4607091387292</v>
      </c>
      <c r="E299" s="55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6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557">
        <v>4607091387285</v>
      </c>
      <c r="E300" s="55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hidden="1" customHeight="1" x14ac:dyDescent="0.25">
      <c r="A301" s="63" t="s">
        <v>488</v>
      </c>
      <c r="B301" s="63" t="s">
        <v>489</v>
      </c>
      <c r="C301" s="36">
        <v>4301031305</v>
      </c>
      <c r="D301" s="557">
        <v>4607091389845</v>
      </c>
      <c r="E301" s="55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491</v>
      </c>
      <c r="B302" s="63" t="s">
        <v>492</v>
      </c>
      <c r="C302" s="36">
        <v>4301031306</v>
      </c>
      <c r="D302" s="557">
        <v>4680115882881</v>
      </c>
      <c r="E302" s="55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493</v>
      </c>
      <c r="B303" s="63" t="s">
        <v>494</v>
      </c>
      <c r="C303" s="36">
        <v>4301031066</v>
      </c>
      <c r="D303" s="557">
        <v>4607091383836</v>
      </c>
      <c r="E303" s="55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66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39</v>
      </c>
      <c r="X304" s="43">
        <f>IFERROR(X297/H297,"0")+IFERROR(X298/H298,"0")+IFERROR(X299/H299,"0")+IFERROR(X300/H300,"0")+IFERROR(X301/H301,"0")+IFERROR(X302/H302,"0")+IFERROR(X303/H303,"0")</f>
        <v>67.61904761904762</v>
      </c>
      <c r="Y304" s="43">
        <f>IFERROR(Y297/H297,"0")+IFERROR(Y298/H298,"0")+IFERROR(Y299/H299,"0")+IFERROR(Y300/H300,"0")+IFERROR(Y301/H301,"0")+IFERROR(Y302/H302,"0")+IFERROR(Y303/H303,"0")</f>
        <v>68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0.53336000000000006</v>
      </c>
      <c r="AA304" s="67"/>
      <c r="AB304" s="67"/>
      <c r="AC304" s="67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5"/>
      <c r="P305" s="561" t="s">
        <v>40</v>
      </c>
      <c r="Q305" s="562"/>
      <c r="R305" s="562"/>
      <c r="S305" s="562"/>
      <c r="T305" s="562"/>
      <c r="U305" s="562"/>
      <c r="V305" s="563"/>
      <c r="W305" s="42" t="s">
        <v>0</v>
      </c>
      <c r="X305" s="43">
        <f>IFERROR(SUM(X297:X303),"0")</f>
        <v>242</v>
      </c>
      <c r="Y305" s="43">
        <f>IFERROR(SUM(Y297:Y303),"0")</f>
        <v>243.60000000000002</v>
      </c>
      <c r="Z305" s="42"/>
      <c r="AA305" s="67"/>
      <c r="AB305" s="67"/>
      <c r="AC305" s="67"/>
    </row>
    <row r="306" spans="1:68" ht="14.25" hidden="1" customHeight="1" x14ac:dyDescent="0.25">
      <c r="A306" s="556" t="s">
        <v>82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66"/>
      <c r="AB306" s="66"/>
      <c r="AC306" s="80"/>
    </row>
    <row r="307" spans="1:68" ht="27" hidden="1" customHeight="1" x14ac:dyDescent="0.25">
      <c r="A307" s="63" t="s">
        <v>496</v>
      </c>
      <c r="B307" s="63" t="s">
        <v>497</v>
      </c>
      <c r="C307" s="36">
        <v>4301051100</v>
      </c>
      <c r="D307" s="557">
        <v>4607091387766</v>
      </c>
      <c r="E307" s="55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6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499</v>
      </c>
      <c r="B308" s="63" t="s">
        <v>500</v>
      </c>
      <c r="C308" s="36">
        <v>4301051818</v>
      </c>
      <c r="D308" s="557">
        <v>4607091387957</v>
      </c>
      <c r="E308" s="55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6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502</v>
      </c>
      <c r="B309" s="63" t="s">
        <v>503</v>
      </c>
      <c r="C309" s="36">
        <v>4301051819</v>
      </c>
      <c r="D309" s="557">
        <v>4607091387964</v>
      </c>
      <c r="E309" s="55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6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557">
        <v>4680115884588</v>
      </c>
      <c r="E310" s="55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6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150</v>
      </c>
      <c r="Y310" s="55">
        <f>IFERROR(IF(X310="",0,CEILING((X310/$H310),1)*$H310),"")</f>
        <v>150</v>
      </c>
      <c r="Z310" s="41">
        <f>IFERROR(IF(Y310=0,"",ROUNDUP(Y310/H310,0)*0.00651),"")</f>
        <v>0.32550000000000001</v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162.29999999999998</v>
      </c>
      <c r="BN310" s="78">
        <f>IFERROR(Y310*I310/H310,"0")</f>
        <v>162.29999999999998</v>
      </c>
      <c r="BO310" s="78">
        <f>IFERROR(1/J310*(X310/H310),"0")</f>
        <v>0.27472527472527475</v>
      </c>
      <c r="BP310" s="78">
        <f>IFERROR(1/J310*(Y310/H310),"0")</f>
        <v>0.27472527472527475</v>
      </c>
    </row>
    <row r="311" spans="1:68" ht="27" hidden="1" customHeight="1" x14ac:dyDescent="0.25">
      <c r="A311" s="63" t="s">
        <v>508</v>
      </c>
      <c r="B311" s="63" t="s">
        <v>509</v>
      </c>
      <c r="C311" s="36">
        <v>4301051578</v>
      </c>
      <c r="D311" s="557">
        <v>4607091387513</v>
      </c>
      <c r="E311" s="55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6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39</v>
      </c>
      <c r="X312" s="43">
        <f>IFERROR(X307/H307,"0")+IFERROR(X308/H308,"0")+IFERROR(X309/H309,"0")+IFERROR(X310/H310,"0")+IFERROR(X311/H311,"0")</f>
        <v>50</v>
      </c>
      <c r="Y312" s="43">
        <f>IFERROR(Y307/H307,"0")+IFERROR(Y308/H308,"0")+IFERROR(Y309/H309,"0")+IFERROR(Y310/H310,"0")+IFERROR(Y311/H311,"0")</f>
        <v>50</v>
      </c>
      <c r="Z312" s="43">
        <f>IFERROR(IF(Z307="",0,Z307),"0")+IFERROR(IF(Z308="",0,Z308),"0")+IFERROR(IF(Z309="",0,Z309),"0")+IFERROR(IF(Z310="",0,Z310),"0")+IFERROR(IF(Z311="",0,Z311),"0")</f>
        <v>0.32550000000000001</v>
      </c>
      <c r="AA312" s="67"/>
      <c r="AB312" s="67"/>
      <c r="AC312" s="67"/>
    </row>
    <row r="313" spans="1:68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5"/>
      <c r="P313" s="561" t="s">
        <v>40</v>
      </c>
      <c r="Q313" s="562"/>
      <c r="R313" s="562"/>
      <c r="S313" s="562"/>
      <c r="T313" s="562"/>
      <c r="U313" s="562"/>
      <c r="V313" s="563"/>
      <c r="W313" s="42" t="s">
        <v>0</v>
      </c>
      <c r="X313" s="43">
        <f>IFERROR(SUM(X307:X311),"0")</f>
        <v>150</v>
      </c>
      <c r="Y313" s="43">
        <f>IFERROR(SUM(Y307:Y311),"0")</f>
        <v>150</v>
      </c>
      <c r="Z313" s="42"/>
      <c r="AA313" s="67"/>
      <c r="AB313" s="67"/>
      <c r="AC313" s="67"/>
    </row>
    <row r="314" spans="1:68" ht="14.25" hidden="1" customHeight="1" x14ac:dyDescent="0.25">
      <c r="A314" s="556" t="s">
        <v>175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66"/>
      <c r="AB314" s="66"/>
      <c r="AC314" s="80"/>
    </row>
    <row r="315" spans="1:68" ht="27" hidden="1" customHeight="1" x14ac:dyDescent="0.25">
      <c r="A315" s="63" t="s">
        <v>511</v>
      </c>
      <c r="B315" s="63" t="s">
        <v>512</v>
      </c>
      <c r="C315" s="36">
        <v>4301060387</v>
      </c>
      <c r="D315" s="557">
        <v>4607091380880</v>
      </c>
      <c r="E315" s="55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557">
        <v>4607091384482</v>
      </c>
      <c r="E316" s="55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6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320</v>
      </c>
      <c r="Y316" s="55">
        <f>IFERROR(IF(X316="",0,CEILING((X316/$H316),1)*$H316),"")</f>
        <v>327.59999999999997</v>
      </c>
      <c r="Z316" s="41">
        <f>IFERROR(IF(Y316=0,"",ROUNDUP(Y316/H316,0)*0.01898),"")</f>
        <v>0.79715999999999998</v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341.29230769230776</v>
      </c>
      <c r="BN316" s="78">
        <f>IFERROR(Y316*I316/H316,"0")</f>
        <v>349.39800000000002</v>
      </c>
      <c r="BO316" s="78">
        <f>IFERROR(1/J316*(X316/H316),"0")</f>
        <v>0.64102564102564108</v>
      </c>
      <c r="BP316" s="78">
        <f>IFERROR(1/J316*(Y316/H316),"0")</f>
        <v>0.65625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557">
        <v>4607091380897</v>
      </c>
      <c r="E317" s="55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6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9" t="s">
        <v>45</v>
      </c>
      <c r="V317" s="39" t="s">
        <v>45</v>
      </c>
      <c r="W317" s="40" t="s">
        <v>0</v>
      </c>
      <c r="X317" s="58">
        <v>140</v>
      </c>
      <c r="Y317" s="55">
        <f>IFERROR(IF(X317="",0,CEILING((X317/$H317),1)*$H317),"")</f>
        <v>142.80000000000001</v>
      </c>
      <c r="Z317" s="41">
        <f>IFERROR(IF(Y317=0,"",ROUNDUP(Y317/H317,0)*0.01898),"")</f>
        <v>0.32266</v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148.65</v>
      </c>
      <c r="BN317" s="78">
        <f>IFERROR(Y317*I317/H317,"0")</f>
        <v>151.62300000000002</v>
      </c>
      <c r="BO317" s="78">
        <f>IFERROR(1/J317*(X317/H317),"0")</f>
        <v>0.26041666666666663</v>
      </c>
      <c r="BP317" s="78">
        <f>IFERROR(1/J317*(Y317/H317),"0")</f>
        <v>0.265625</v>
      </c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39</v>
      </c>
      <c r="X318" s="43">
        <f>IFERROR(X315/H315,"0")+IFERROR(X316/H316,"0")+IFERROR(X317/H317,"0")</f>
        <v>57.692307692307693</v>
      </c>
      <c r="Y318" s="43">
        <f>IFERROR(Y315/H315,"0")+IFERROR(Y316/H316,"0")+IFERROR(Y317/H317,"0")</f>
        <v>59</v>
      </c>
      <c r="Z318" s="43">
        <f>IFERROR(IF(Z315="",0,Z315),"0")+IFERROR(IF(Z316="",0,Z316),"0")+IFERROR(IF(Z317="",0,Z317),"0")</f>
        <v>1.11982</v>
      </c>
      <c r="AA318" s="67"/>
      <c r="AB318" s="67"/>
      <c r="AC318" s="67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5"/>
      <c r="P319" s="561" t="s">
        <v>40</v>
      </c>
      <c r="Q319" s="562"/>
      <c r="R319" s="562"/>
      <c r="S319" s="562"/>
      <c r="T319" s="562"/>
      <c r="U319" s="562"/>
      <c r="V319" s="563"/>
      <c r="W319" s="42" t="s">
        <v>0</v>
      </c>
      <c r="X319" s="43">
        <f>IFERROR(SUM(X315:X317),"0")</f>
        <v>460</v>
      </c>
      <c r="Y319" s="43">
        <f>IFERROR(SUM(Y315:Y317),"0")</f>
        <v>470.4</v>
      </c>
      <c r="Z319" s="42"/>
      <c r="AA319" s="67"/>
      <c r="AB319" s="67"/>
      <c r="AC319" s="67"/>
    </row>
    <row r="320" spans="1:68" ht="14.25" hidden="1" customHeight="1" x14ac:dyDescent="0.25">
      <c r="A320" s="556" t="s">
        <v>105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66"/>
      <c r="AB320" s="66"/>
      <c r="AC320" s="80"/>
    </row>
    <row r="321" spans="1:68" ht="27" hidden="1" customHeight="1" x14ac:dyDescent="0.25">
      <c r="A321" s="63" t="s">
        <v>520</v>
      </c>
      <c r="B321" s="63" t="s">
        <v>521</v>
      </c>
      <c r="C321" s="36">
        <v>4301030235</v>
      </c>
      <c r="D321" s="557">
        <v>4607091388381</v>
      </c>
      <c r="E321" s="55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650" t="s">
        <v>522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524</v>
      </c>
      <c r="B322" s="63" t="s">
        <v>525</v>
      </c>
      <c r="C322" s="36">
        <v>4301030232</v>
      </c>
      <c r="D322" s="557">
        <v>4607091388374</v>
      </c>
      <c r="E322" s="55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651" t="s">
        <v>526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527</v>
      </c>
      <c r="B323" s="63" t="s">
        <v>528</v>
      </c>
      <c r="C323" s="36">
        <v>4301032015</v>
      </c>
      <c r="D323" s="557">
        <v>4607091383102</v>
      </c>
      <c r="E323" s="55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530</v>
      </c>
      <c r="B324" s="63" t="s">
        <v>531</v>
      </c>
      <c r="C324" s="36">
        <v>4301030233</v>
      </c>
      <c r="D324" s="557">
        <v>4607091388404</v>
      </c>
      <c r="E324" s="55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5"/>
      <c r="P326" s="561" t="s">
        <v>40</v>
      </c>
      <c r="Q326" s="562"/>
      <c r="R326" s="562"/>
      <c r="S326" s="562"/>
      <c r="T326" s="562"/>
      <c r="U326" s="562"/>
      <c r="V326" s="56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556" t="s">
        <v>532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66"/>
      <c r="AB327" s="66"/>
      <c r="AC327" s="80"/>
    </row>
    <row r="328" spans="1:68" ht="16.5" hidden="1" customHeight="1" x14ac:dyDescent="0.25">
      <c r="A328" s="63" t="s">
        <v>533</v>
      </c>
      <c r="B328" s="63" t="s">
        <v>534</v>
      </c>
      <c r="C328" s="36">
        <v>4301180007</v>
      </c>
      <c r="D328" s="557">
        <v>4680115881808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537</v>
      </c>
      <c r="B329" s="63" t="s">
        <v>538</v>
      </c>
      <c r="C329" s="36">
        <v>4301180006</v>
      </c>
      <c r="D329" s="557">
        <v>4680115881822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539</v>
      </c>
      <c r="B330" s="63" t="s">
        <v>540</v>
      </c>
      <c r="C330" s="36">
        <v>4301180001</v>
      </c>
      <c r="D330" s="557">
        <v>4680115880016</v>
      </c>
      <c r="E330" s="55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5"/>
      <c r="P332" s="561" t="s">
        <v>40</v>
      </c>
      <c r="Q332" s="562"/>
      <c r="R332" s="562"/>
      <c r="S332" s="562"/>
      <c r="T332" s="562"/>
      <c r="U332" s="562"/>
      <c r="V332" s="56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572" t="s">
        <v>541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65"/>
      <c r="AB333" s="65"/>
      <c r="AC333" s="79"/>
    </row>
    <row r="334" spans="1:68" ht="14.25" hidden="1" customHeight="1" x14ac:dyDescent="0.25">
      <c r="A334" s="556" t="s">
        <v>82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557">
        <v>4607091387919</v>
      </c>
      <c r="E335" s="55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60</v>
      </c>
      <c r="Y335" s="55">
        <f>IFERROR(IF(X335="",0,CEILING((X335/$H335),1)*$H335),"")</f>
        <v>64.8</v>
      </c>
      <c r="Z335" s="41">
        <f>IFERROR(IF(Y335=0,"",ROUNDUP(Y335/H335,0)*0.01898),"")</f>
        <v>0.15184</v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63.844444444444449</v>
      </c>
      <c r="BN335" s="78">
        <f>IFERROR(Y335*I335/H335,"0")</f>
        <v>68.951999999999998</v>
      </c>
      <c r="BO335" s="78">
        <f>IFERROR(1/J335*(X335/H335),"0")</f>
        <v>0.11574074074074074</v>
      </c>
      <c r="BP335" s="78">
        <f>IFERROR(1/J335*(Y335/H335),"0")</f>
        <v>0.125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557">
        <v>4680115883604</v>
      </c>
      <c r="E336" s="55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557">
        <v>4680115883567</v>
      </c>
      <c r="E337" s="55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9" t="s">
        <v>45</v>
      </c>
      <c r="V337" s="39" t="s">
        <v>45</v>
      </c>
      <c r="W337" s="40" t="s">
        <v>0</v>
      </c>
      <c r="X337" s="58">
        <v>105</v>
      </c>
      <c r="Y337" s="55">
        <f>IFERROR(IF(X337="",0,CEILING((X337/$H337),1)*$H337),"")</f>
        <v>105</v>
      </c>
      <c r="Z337" s="41">
        <f>IFERROR(IF(Y337=0,"",ROUNDUP(Y337/H337,0)*0.00651),"")</f>
        <v>0.32550000000000001</v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116.99999999999999</v>
      </c>
      <c r="BN337" s="78">
        <f>IFERROR(Y337*I337/H337,"0")</f>
        <v>116.99999999999999</v>
      </c>
      <c r="BO337" s="78">
        <f>IFERROR(1/J337*(X337/H337),"0")</f>
        <v>0.27472527472527475</v>
      </c>
      <c r="BP337" s="78">
        <f>IFERROR(1/J337*(Y337/H337),"0")</f>
        <v>0.27472527472527475</v>
      </c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39</v>
      </c>
      <c r="X338" s="43">
        <f>IFERROR(X335/H335,"0")+IFERROR(X336/H336,"0")+IFERROR(X337/H337,"0")</f>
        <v>140.74074074074073</v>
      </c>
      <c r="Y338" s="43">
        <f>IFERROR(Y335/H335,"0")+IFERROR(Y336/H336,"0")+IFERROR(Y337/H337,"0")</f>
        <v>142</v>
      </c>
      <c r="Z338" s="43">
        <f>IFERROR(IF(Z335="",0,Z335),"0")+IFERROR(IF(Z336="",0,Z336),"0")+IFERROR(IF(Z337="",0,Z337),"0")</f>
        <v>1.0241799999999999</v>
      </c>
      <c r="AA338" s="67"/>
      <c r="AB338" s="67"/>
      <c r="AC338" s="67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5"/>
      <c r="P339" s="561" t="s">
        <v>40</v>
      </c>
      <c r="Q339" s="562"/>
      <c r="R339" s="562"/>
      <c r="S339" s="562"/>
      <c r="T339" s="562"/>
      <c r="U339" s="562"/>
      <c r="V339" s="563"/>
      <c r="W339" s="42" t="s">
        <v>0</v>
      </c>
      <c r="X339" s="43">
        <f>IFERROR(SUM(X335:X337),"0")</f>
        <v>340</v>
      </c>
      <c r="Y339" s="43">
        <f>IFERROR(SUM(Y335:Y337),"0")</f>
        <v>346.2</v>
      </c>
      <c r="Z339" s="42"/>
      <c r="AA339" s="67"/>
      <c r="AB339" s="67"/>
      <c r="AC339" s="67"/>
    </row>
    <row r="340" spans="1:68" ht="27.75" hidden="1" customHeight="1" x14ac:dyDescent="0.2">
      <c r="A340" s="580" t="s">
        <v>551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4"/>
      <c r="AB340" s="54"/>
      <c r="AC340" s="54"/>
    </row>
    <row r="341" spans="1:68" ht="16.5" hidden="1" customHeight="1" x14ac:dyDescent="0.25">
      <c r="A341" s="572" t="s">
        <v>552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65"/>
      <c r="AB341" s="65"/>
      <c r="AC341" s="79"/>
    </row>
    <row r="342" spans="1:68" ht="14.25" hidden="1" customHeight="1" x14ac:dyDescent="0.25">
      <c r="A342" s="556" t="s">
        <v>113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557">
        <v>4680115884847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2440</v>
      </c>
      <c r="Y343" s="55">
        <f t="shared" ref="Y343:Y349" si="43">IFERROR(IF(X343="",0,CEILING((X343/$H343),1)*$H343),"")</f>
        <v>2445</v>
      </c>
      <c r="Z343" s="41">
        <f>IFERROR(IF(Y343=0,"",ROUNDUP(Y343/H343,0)*0.02175),"")</f>
        <v>3.5452499999999998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2518.0800000000004</v>
      </c>
      <c r="BN343" s="78">
        <f t="shared" ref="BN343:BN349" si="45">IFERROR(Y343*I343/H343,"0")</f>
        <v>2523.2399999999998</v>
      </c>
      <c r="BO343" s="78">
        <f t="shared" ref="BO343:BO349" si="46">IFERROR(1/J343*(X343/H343),"0")</f>
        <v>3.3888888888888884</v>
      </c>
      <c r="BP343" s="78">
        <f t="shared" ref="BP343:BP349" si="47">IFERROR(1/J343*(Y343/H343),"0")</f>
        <v>3.395833333333333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557">
        <v>4680115884854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6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1800</v>
      </c>
      <c r="Y344" s="55">
        <f t="shared" si="43"/>
        <v>1800</v>
      </c>
      <c r="Z344" s="41">
        <f>IFERROR(IF(Y344=0,"",ROUNDUP(Y344/H344,0)*0.02175),"")</f>
        <v>2.61</v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1857.6</v>
      </c>
      <c r="BN344" s="78">
        <f t="shared" si="45"/>
        <v>1857.6</v>
      </c>
      <c r="BO344" s="78">
        <f t="shared" si="46"/>
        <v>2.5</v>
      </c>
      <c r="BP344" s="78">
        <f t="shared" si="47"/>
        <v>2.5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2440</v>
      </c>
      <c r="Y345" s="55">
        <f t="shared" si="43"/>
        <v>2445</v>
      </c>
      <c r="Z345" s="41">
        <f>IFERROR(IF(Y345=0,"",ROUNDUP(Y345/H345,0)*0.02175),"")</f>
        <v>3.5452499999999998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2518.0800000000004</v>
      </c>
      <c r="BN345" s="78">
        <f t="shared" si="45"/>
        <v>2523.2399999999998</v>
      </c>
      <c r="BO345" s="78">
        <f t="shared" si="46"/>
        <v>3.3888888888888884</v>
      </c>
      <c r="BP345" s="78">
        <f t="shared" si="47"/>
        <v>3.395833333333333</v>
      </c>
    </row>
    <row r="346" spans="1:68" ht="37.5" hidden="1" customHeight="1" x14ac:dyDescent="0.25">
      <c r="A346" s="63" t="s">
        <v>562</v>
      </c>
      <c r="B346" s="63" t="s">
        <v>563</v>
      </c>
      <c r="C346" s="36">
        <v>4301011867</v>
      </c>
      <c r="D346" s="557">
        <v>4680115884830</v>
      </c>
      <c r="E346" s="55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565</v>
      </c>
      <c r="B347" s="63" t="s">
        <v>566</v>
      </c>
      <c r="C347" s="36">
        <v>4301011433</v>
      </c>
      <c r="D347" s="557">
        <v>4680115882638</v>
      </c>
      <c r="E347" s="55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6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557">
        <v>4680115884922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6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20</v>
      </c>
      <c r="Y348" s="55">
        <f t="shared" si="43"/>
        <v>20</v>
      </c>
      <c r="Z348" s="41">
        <f>IFERROR(IF(Y348=0,"",ROUNDUP(Y348/H348,0)*0.00902),"")</f>
        <v>3.6080000000000001E-2</v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20.84</v>
      </c>
      <c r="BN348" s="78">
        <f t="shared" si="45"/>
        <v>20.84</v>
      </c>
      <c r="BO348" s="78">
        <f t="shared" si="46"/>
        <v>3.0303030303030304E-2</v>
      </c>
      <c r="BP348" s="78">
        <f t="shared" si="47"/>
        <v>3.0303030303030304E-2</v>
      </c>
    </row>
    <row r="349" spans="1:68" ht="37.5" hidden="1" customHeight="1" x14ac:dyDescent="0.25">
      <c r="A349" s="63" t="s">
        <v>570</v>
      </c>
      <c r="B349" s="63" t="s">
        <v>571</v>
      </c>
      <c r="C349" s="36">
        <v>4301011868</v>
      </c>
      <c r="D349" s="557">
        <v>4680115884861</v>
      </c>
      <c r="E349" s="55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39</v>
      </c>
      <c r="X350" s="43">
        <f>IFERROR(X343/H343,"0")+IFERROR(X344/H344,"0")+IFERROR(X345/H345,"0")+IFERROR(X346/H346,"0")+IFERROR(X347/H347,"0")+IFERROR(X348/H348,"0")+IFERROR(X349/H349,"0")</f>
        <v>449.33333333333326</v>
      </c>
      <c r="Y350" s="43">
        <f>IFERROR(Y343/H343,"0")+IFERROR(Y344/H344,"0")+IFERROR(Y345/H345,"0")+IFERROR(Y346/H346,"0")+IFERROR(Y347/H347,"0")+IFERROR(Y348/H348,"0")+IFERROR(Y349/H349,"0")</f>
        <v>450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9.73658</v>
      </c>
      <c r="AA350" s="67"/>
      <c r="AB350" s="67"/>
      <c r="AC350" s="67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5"/>
      <c r="P351" s="561" t="s">
        <v>40</v>
      </c>
      <c r="Q351" s="562"/>
      <c r="R351" s="562"/>
      <c r="S351" s="562"/>
      <c r="T351" s="562"/>
      <c r="U351" s="562"/>
      <c r="V351" s="563"/>
      <c r="W351" s="42" t="s">
        <v>0</v>
      </c>
      <c r="X351" s="43">
        <f>IFERROR(SUM(X343:X349),"0")</f>
        <v>6700</v>
      </c>
      <c r="Y351" s="43">
        <f>IFERROR(SUM(Y343:Y349),"0")</f>
        <v>6710</v>
      </c>
      <c r="Z351" s="42"/>
      <c r="AA351" s="67"/>
      <c r="AB351" s="67"/>
      <c r="AC351" s="67"/>
    </row>
    <row r="352" spans="1:68" ht="14.25" hidden="1" customHeight="1" x14ac:dyDescent="0.25">
      <c r="A352" s="556" t="s">
        <v>145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66"/>
      <c r="AB352" s="66"/>
      <c r="AC352" s="80"/>
    </row>
    <row r="353" spans="1:68" ht="27" hidden="1" customHeight="1" x14ac:dyDescent="0.25">
      <c r="A353" s="63" t="s">
        <v>572</v>
      </c>
      <c r="B353" s="63" t="s">
        <v>573</v>
      </c>
      <c r="C353" s="36">
        <v>4301020178</v>
      </c>
      <c r="D353" s="557">
        <v>4607091383980</v>
      </c>
      <c r="E353" s="55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hidden="1" customHeight="1" x14ac:dyDescent="0.25">
      <c r="A354" s="63" t="s">
        <v>575</v>
      </c>
      <c r="B354" s="63" t="s">
        <v>576</v>
      </c>
      <c r="C354" s="36">
        <v>4301020179</v>
      </c>
      <c r="D354" s="557">
        <v>4607091384178</v>
      </c>
      <c r="E354" s="55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hidden="1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5"/>
      <c r="P356" s="561" t="s">
        <v>40</v>
      </c>
      <c r="Q356" s="562"/>
      <c r="R356" s="562"/>
      <c r="S356" s="562"/>
      <c r="T356" s="562"/>
      <c r="U356" s="562"/>
      <c r="V356" s="56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556" t="s">
        <v>82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557">
        <v>4607091383928</v>
      </c>
      <c r="E358" s="55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1300</v>
      </c>
      <c r="Y358" s="55">
        <f>IFERROR(IF(X358="",0,CEILING((X358/$H358),1)*$H358),"")</f>
        <v>1305</v>
      </c>
      <c r="Z358" s="41">
        <f>IFERROR(IF(Y358=0,"",ROUNDUP(Y358/H358,0)*0.01898),"")</f>
        <v>2.7521</v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1375.8333333333333</v>
      </c>
      <c r="BN358" s="78">
        <f>IFERROR(Y358*I358/H358,"0")</f>
        <v>1381.125</v>
      </c>
      <c r="BO358" s="78">
        <f>IFERROR(1/J358*(X358/H358),"0")</f>
        <v>2.2569444444444446</v>
      </c>
      <c r="BP358" s="78">
        <f>IFERROR(1/J358*(Y358/H358),"0")</f>
        <v>2.265625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557">
        <v>4607091384260</v>
      </c>
      <c r="E359" s="55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9" t="s">
        <v>45</v>
      </c>
      <c r="V359" s="39" t="s">
        <v>45</v>
      </c>
      <c r="W359" s="40" t="s">
        <v>0</v>
      </c>
      <c r="X359" s="58">
        <v>200</v>
      </c>
      <c r="Y359" s="55">
        <f>IFERROR(IF(X359="",0,CEILING((X359/$H359),1)*$H359),"")</f>
        <v>207</v>
      </c>
      <c r="Z359" s="41">
        <f>IFERROR(IF(Y359=0,"",ROUNDUP(Y359/H359,0)*0.01898),"")</f>
        <v>0.43653999999999998</v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211.53333333333333</v>
      </c>
      <c r="BN359" s="78">
        <f>IFERROR(Y359*I359/H359,"0")</f>
        <v>218.93700000000001</v>
      </c>
      <c r="BO359" s="78">
        <f>IFERROR(1/J359*(X359/H359),"0")</f>
        <v>0.34722222222222221</v>
      </c>
      <c r="BP359" s="78">
        <f>IFERROR(1/J359*(Y359/H359),"0")</f>
        <v>0.359375</v>
      </c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39</v>
      </c>
      <c r="X360" s="43">
        <f>IFERROR(X358/H358,"0")+IFERROR(X359/H359,"0")</f>
        <v>166.66666666666669</v>
      </c>
      <c r="Y360" s="43">
        <f>IFERROR(Y358/H358,"0")+IFERROR(Y359/H359,"0")</f>
        <v>168</v>
      </c>
      <c r="Z360" s="43">
        <f>IFERROR(IF(Z358="",0,Z358),"0")+IFERROR(IF(Z359="",0,Z359),"0")</f>
        <v>3.1886399999999999</v>
      </c>
      <c r="AA360" s="67"/>
      <c r="AB360" s="67"/>
      <c r="AC360" s="67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5"/>
      <c r="P361" s="561" t="s">
        <v>40</v>
      </c>
      <c r="Q361" s="562"/>
      <c r="R361" s="562"/>
      <c r="S361" s="562"/>
      <c r="T361" s="562"/>
      <c r="U361" s="562"/>
      <c r="V361" s="563"/>
      <c r="W361" s="42" t="s">
        <v>0</v>
      </c>
      <c r="X361" s="43">
        <f>IFERROR(SUM(X358:X359),"0")</f>
        <v>1500</v>
      </c>
      <c r="Y361" s="43">
        <f>IFERROR(SUM(Y358:Y359),"0")</f>
        <v>1512</v>
      </c>
      <c r="Z361" s="42"/>
      <c r="AA361" s="67"/>
      <c r="AB361" s="67"/>
      <c r="AC361" s="67"/>
    </row>
    <row r="362" spans="1:68" ht="14.25" hidden="1" customHeight="1" x14ac:dyDescent="0.25">
      <c r="A362" s="556" t="s">
        <v>175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557">
        <v>4607091384673</v>
      </c>
      <c r="E363" s="55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631" t="s">
        <v>585</v>
      </c>
      <c r="Q363" s="559"/>
      <c r="R363" s="559"/>
      <c r="S363" s="559"/>
      <c r="T363" s="560"/>
      <c r="U363" s="39" t="s">
        <v>45</v>
      </c>
      <c r="V363" s="39" t="s">
        <v>45</v>
      </c>
      <c r="W363" s="40" t="s">
        <v>0</v>
      </c>
      <c r="X363" s="58">
        <v>400</v>
      </c>
      <c r="Y363" s="55">
        <f>IFERROR(IF(X363="",0,CEILING((X363/$H363),1)*$H363),"")</f>
        <v>405</v>
      </c>
      <c r="Z363" s="41">
        <f>IFERROR(IF(Y363=0,"",ROUNDUP(Y363/H363,0)*0.01898),"")</f>
        <v>0.85409999999999997</v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423.06666666666666</v>
      </c>
      <c r="BN363" s="78">
        <f>IFERROR(Y363*I363/H363,"0")</f>
        <v>428.35500000000002</v>
      </c>
      <c r="BO363" s="78">
        <f>IFERROR(1/J363*(X363/H363),"0")</f>
        <v>0.69444444444444442</v>
      </c>
      <c r="BP363" s="78">
        <f>IFERROR(1/J363*(Y363/H363),"0")</f>
        <v>0.703125</v>
      </c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39</v>
      </c>
      <c r="X364" s="43">
        <f>IFERROR(X363/H363,"0")</f>
        <v>44.444444444444443</v>
      </c>
      <c r="Y364" s="43">
        <f>IFERROR(Y363/H363,"0")</f>
        <v>45</v>
      </c>
      <c r="Z364" s="43">
        <f>IFERROR(IF(Z363="",0,Z363),"0")</f>
        <v>0.85409999999999997</v>
      </c>
      <c r="AA364" s="67"/>
      <c r="AB364" s="67"/>
      <c r="AC364" s="67"/>
    </row>
    <row r="365" spans="1:68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5"/>
      <c r="P365" s="561" t="s">
        <v>40</v>
      </c>
      <c r="Q365" s="562"/>
      <c r="R365" s="562"/>
      <c r="S365" s="562"/>
      <c r="T365" s="562"/>
      <c r="U365" s="562"/>
      <c r="V365" s="563"/>
      <c r="W365" s="42" t="s">
        <v>0</v>
      </c>
      <c r="X365" s="43">
        <f>IFERROR(SUM(X363:X363),"0")</f>
        <v>400</v>
      </c>
      <c r="Y365" s="43">
        <f>IFERROR(SUM(Y363:Y363),"0")</f>
        <v>405</v>
      </c>
      <c r="Z365" s="42"/>
      <c r="AA365" s="67"/>
      <c r="AB365" s="67"/>
      <c r="AC365" s="67"/>
    </row>
    <row r="366" spans="1:68" ht="16.5" hidden="1" customHeight="1" x14ac:dyDescent="0.25">
      <c r="A366" s="572" t="s">
        <v>587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65"/>
      <c r="AB366" s="65"/>
      <c r="AC366" s="79"/>
    </row>
    <row r="367" spans="1:68" ht="14.25" hidden="1" customHeight="1" x14ac:dyDescent="0.25">
      <c r="A367" s="556" t="s">
        <v>113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66"/>
      <c r="AB367" s="66"/>
      <c r="AC367" s="80"/>
    </row>
    <row r="368" spans="1:68" ht="37.5" hidden="1" customHeight="1" x14ac:dyDescent="0.25">
      <c r="A368" s="63" t="s">
        <v>588</v>
      </c>
      <c r="B368" s="63" t="s">
        <v>589</v>
      </c>
      <c r="C368" s="36">
        <v>4301011873</v>
      </c>
      <c r="D368" s="557">
        <v>4680115881907</v>
      </c>
      <c r="E368" s="55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557">
        <v>4680115884885</v>
      </c>
      <c r="E369" s="55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6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450</v>
      </c>
      <c r="Y369" s="55">
        <f>IFERROR(IF(X369="",0,CEILING((X369/$H369),1)*$H369),"")</f>
        <v>456</v>
      </c>
      <c r="Z369" s="41">
        <f>IFERROR(IF(Y369=0,"",ROUNDUP(Y369/H369,0)*0.01898),"")</f>
        <v>0.72123999999999999</v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466.3125</v>
      </c>
      <c r="BN369" s="78">
        <f>IFERROR(Y369*I369/H369,"0")</f>
        <v>472.53000000000003</v>
      </c>
      <c r="BO369" s="78">
        <f>IFERROR(1/J369*(X369/H369),"0")</f>
        <v>0.5859375</v>
      </c>
      <c r="BP369" s="78">
        <f>IFERROR(1/J369*(Y369/H369),"0")</f>
        <v>0.59375</v>
      </c>
    </row>
    <row r="370" spans="1:68" ht="37.5" hidden="1" customHeight="1" x14ac:dyDescent="0.25">
      <c r="A370" s="63" t="s">
        <v>594</v>
      </c>
      <c r="B370" s="63" t="s">
        <v>595</v>
      </c>
      <c r="C370" s="36">
        <v>4301011871</v>
      </c>
      <c r="D370" s="557">
        <v>4680115884908</v>
      </c>
      <c r="E370" s="55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39</v>
      </c>
      <c r="X371" s="43">
        <f>IFERROR(X368/H368,"0")+IFERROR(X369/H369,"0")+IFERROR(X370/H370,"0")</f>
        <v>37.5</v>
      </c>
      <c r="Y371" s="43">
        <f>IFERROR(Y368/H368,"0")+IFERROR(Y369/H369,"0")+IFERROR(Y370/H370,"0")</f>
        <v>38</v>
      </c>
      <c r="Z371" s="43">
        <f>IFERROR(IF(Z368="",0,Z368),"0")+IFERROR(IF(Z369="",0,Z369),"0")+IFERROR(IF(Z370="",0,Z370),"0")</f>
        <v>0.72123999999999999</v>
      </c>
      <c r="AA371" s="67"/>
      <c r="AB371" s="67"/>
      <c r="AC371" s="67"/>
    </row>
    <row r="372" spans="1:68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5"/>
      <c r="P372" s="561" t="s">
        <v>40</v>
      </c>
      <c r="Q372" s="562"/>
      <c r="R372" s="562"/>
      <c r="S372" s="562"/>
      <c r="T372" s="562"/>
      <c r="U372" s="562"/>
      <c r="V372" s="563"/>
      <c r="W372" s="42" t="s">
        <v>0</v>
      </c>
      <c r="X372" s="43">
        <f>IFERROR(SUM(X368:X370),"0")</f>
        <v>450</v>
      </c>
      <c r="Y372" s="43">
        <f>IFERROR(SUM(Y368:Y370),"0")</f>
        <v>456</v>
      </c>
      <c r="Z372" s="42"/>
      <c r="AA372" s="67"/>
      <c r="AB372" s="67"/>
      <c r="AC372" s="67"/>
    </row>
    <row r="373" spans="1:68" ht="14.25" hidden="1" customHeight="1" x14ac:dyDescent="0.25">
      <c r="A373" s="556" t="s">
        <v>76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557">
        <v>4607091384802</v>
      </c>
      <c r="E374" s="55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9" t="s">
        <v>45</v>
      </c>
      <c r="V374" s="39" t="s">
        <v>45</v>
      </c>
      <c r="W374" s="40" t="s">
        <v>0</v>
      </c>
      <c r="X374" s="58">
        <v>130</v>
      </c>
      <c r="Y374" s="55">
        <f>IFERROR(IF(X374="",0,CEILING((X374/$H374),1)*$H374),"")</f>
        <v>131.4</v>
      </c>
      <c r="Z374" s="41">
        <f>IFERROR(IF(Y374=0,"",ROUNDUP(Y374/H374,0)*0.00902),"")</f>
        <v>0.27060000000000001</v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138.01369863013699</v>
      </c>
      <c r="BN374" s="78">
        <f>IFERROR(Y374*I374/H374,"0")</f>
        <v>139.50000000000003</v>
      </c>
      <c r="BO374" s="78">
        <f>IFERROR(1/J374*(X374/H374),"0")</f>
        <v>0.22485125224851255</v>
      </c>
      <c r="BP374" s="78">
        <f>IFERROR(1/J374*(Y374/H374),"0")</f>
        <v>0.22727272727272729</v>
      </c>
    </row>
    <row r="375" spans="1:68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39</v>
      </c>
      <c r="X375" s="43">
        <f>IFERROR(X374/H374,"0")</f>
        <v>29.680365296803654</v>
      </c>
      <c r="Y375" s="43">
        <f>IFERROR(Y374/H374,"0")</f>
        <v>30.000000000000004</v>
      </c>
      <c r="Z375" s="43">
        <f>IFERROR(IF(Z374="",0,Z374),"0")</f>
        <v>0.27060000000000001</v>
      </c>
      <c r="AA375" s="67"/>
      <c r="AB375" s="67"/>
      <c r="AC375" s="67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5"/>
      <c r="P376" s="561" t="s">
        <v>40</v>
      </c>
      <c r="Q376" s="562"/>
      <c r="R376" s="562"/>
      <c r="S376" s="562"/>
      <c r="T376" s="562"/>
      <c r="U376" s="562"/>
      <c r="V376" s="563"/>
      <c r="W376" s="42" t="s">
        <v>0</v>
      </c>
      <c r="X376" s="43">
        <f>IFERROR(SUM(X374:X374),"0")</f>
        <v>130</v>
      </c>
      <c r="Y376" s="43">
        <f>IFERROR(SUM(Y374:Y374),"0")</f>
        <v>131.4</v>
      </c>
      <c r="Z376" s="42"/>
      <c r="AA376" s="67"/>
      <c r="AB376" s="67"/>
      <c r="AC376" s="67"/>
    </row>
    <row r="377" spans="1:68" ht="14.25" hidden="1" customHeight="1" x14ac:dyDescent="0.25">
      <c r="A377" s="556" t="s">
        <v>82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557">
        <v>4607091384246</v>
      </c>
      <c r="E378" s="557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6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110</v>
      </c>
      <c r="Y378" s="55">
        <f>IFERROR(IF(X378="",0,CEILING((X378/$H378),1)*$H378),"")</f>
        <v>117</v>
      </c>
      <c r="Z378" s="41">
        <f>IFERROR(IF(Y378=0,"",ROUNDUP(Y378/H378,0)*0.01898),"")</f>
        <v>0.24674000000000001</v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116.34333333333332</v>
      </c>
      <c r="BN378" s="78">
        <f>IFERROR(Y378*I378/H378,"0")</f>
        <v>123.747</v>
      </c>
      <c r="BO378" s="78">
        <f>IFERROR(1/J378*(X378/H378),"0")</f>
        <v>0.19097222222222221</v>
      </c>
      <c r="BP378" s="78">
        <f>IFERROR(1/J378*(Y378/H378),"0")</f>
        <v>0.203125</v>
      </c>
    </row>
    <row r="379" spans="1:68" ht="27" hidden="1" customHeight="1" x14ac:dyDescent="0.25">
      <c r="A379" s="63" t="s">
        <v>602</v>
      </c>
      <c r="B379" s="63" t="s">
        <v>603</v>
      </c>
      <c r="C379" s="36">
        <v>4301051660</v>
      </c>
      <c r="D379" s="557">
        <v>4607091384253</v>
      </c>
      <c r="E379" s="557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6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39</v>
      </c>
      <c r="X380" s="43">
        <f>IFERROR(X378/H378,"0")+IFERROR(X379/H379,"0")</f>
        <v>12.222222222222221</v>
      </c>
      <c r="Y380" s="43">
        <f>IFERROR(Y378/H378,"0")+IFERROR(Y379/H379,"0")</f>
        <v>13</v>
      </c>
      <c r="Z380" s="43">
        <f>IFERROR(IF(Z378="",0,Z378),"0")+IFERROR(IF(Z379="",0,Z379),"0")</f>
        <v>0.24674000000000001</v>
      </c>
      <c r="AA380" s="67"/>
      <c r="AB380" s="67"/>
      <c r="AC380" s="67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5"/>
      <c r="P381" s="561" t="s">
        <v>40</v>
      </c>
      <c r="Q381" s="562"/>
      <c r="R381" s="562"/>
      <c r="S381" s="562"/>
      <c r="T381" s="562"/>
      <c r="U381" s="562"/>
      <c r="V381" s="563"/>
      <c r="W381" s="42" t="s">
        <v>0</v>
      </c>
      <c r="X381" s="43">
        <f>IFERROR(SUM(X378:X379),"0")</f>
        <v>110</v>
      </c>
      <c r="Y381" s="43">
        <f>IFERROR(SUM(Y378:Y379),"0")</f>
        <v>117</v>
      </c>
      <c r="Z381" s="42"/>
      <c r="AA381" s="67"/>
      <c r="AB381" s="67"/>
      <c r="AC381" s="67"/>
    </row>
    <row r="382" spans="1:68" ht="14.25" hidden="1" customHeight="1" x14ac:dyDescent="0.25">
      <c r="A382" s="556" t="s">
        <v>175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557">
        <v>4607091389357</v>
      </c>
      <c r="E383" s="557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9" t="s">
        <v>45</v>
      </c>
      <c r="V383" s="39" t="s">
        <v>45</v>
      </c>
      <c r="W383" s="40" t="s">
        <v>0</v>
      </c>
      <c r="X383" s="58">
        <v>40</v>
      </c>
      <c r="Y383" s="55">
        <f>IFERROR(IF(X383="",0,CEILING((X383/$H383),1)*$H383),"")</f>
        <v>45</v>
      </c>
      <c r="Z383" s="41">
        <f>IFERROR(IF(Y383=0,"",ROUNDUP(Y383/H383,0)*0.01898),"")</f>
        <v>9.4899999999999998E-2</v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41.933333333333337</v>
      </c>
      <c r="BN383" s="78">
        <f>IFERROR(Y383*I383/H383,"0")</f>
        <v>47.175000000000004</v>
      </c>
      <c r="BO383" s="78">
        <f>IFERROR(1/J383*(X383/H383),"0")</f>
        <v>6.9444444444444448E-2</v>
      </c>
      <c r="BP383" s="78">
        <f>IFERROR(1/J383*(Y383/H383),"0")</f>
        <v>7.8125E-2</v>
      </c>
    </row>
    <row r="384" spans="1:68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39</v>
      </c>
      <c r="X384" s="43">
        <f>IFERROR(X383/H383,"0")</f>
        <v>4.4444444444444446</v>
      </c>
      <c r="Y384" s="43">
        <f>IFERROR(Y383/H383,"0")</f>
        <v>5</v>
      </c>
      <c r="Z384" s="43">
        <f>IFERROR(IF(Z383="",0,Z383),"0")</f>
        <v>9.4899999999999998E-2</v>
      </c>
      <c r="AA384" s="67"/>
      <c r="AB384" s="67"/>
      <c r="AC384" s="67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5"/>
      <c r="P385" s="561" t="s">
        <v>40</v>
      </c>
      <c r="Q385" s="562"/>
      <c r="R385" s="562"/>
      <c r="S385" s="562"/>
      <c r="T385" s="562"/>
      <c r="U385" s="562"/>
      <c r="V385" s="563"/>
      <c r="W385" s="42" t="s">
        <v>0</v>
      </c>
      <c r="X385" s="43">
        <f>IFERROR(SUM(X383:X383),"0")</f>
        <v>40</v>
      </c>
      <c r="Y385" s="43">
        <f>IFERROR(SUM(Y383:Y383),"0")</f>
        <v>45</v>
      </c>
      <c r="Z385" s="42"/>
      <c r="AA385" s="67"/>
      <c r="AB385" s="67"/>
      <c r="AC385" s="67"/>
    </row>
    <row r="386" spans="1:68" ht="27.75" hidden="1" customHeight="1" x14ac:dyDescent="0.2">
      <c r="A386" s="580" t="s">
        <v>607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4"/>
      <c r="AB386" s="54"/>
      <c r="AC386" s="54"/>
    </row>
    <row r="387" spans="1:68" ht="16.5" hidden="1" customHeight="1" x14ac:dyDescent="0.25">
      <c r="A387" s="572" t="s">
        <v>608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65"/>
      <c r="AB387" s="65"/>
      <c r="AC387" s="79"/>
    </row>
    <row r="388" spans="1:68" ht="14.25" hidden="1" customHeight="1" x14ac:dyDescent="0.25">
      <c r="A388" s="556" t="s">
        <v>76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557">
        <v>4680115886100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80</v>
      </c>
      <c r="Y389" s="55">
        <f t="shared" ref="Y389:Y397" si="48">IFERROR(IF(X389="",0,CEILING((X389/$H389),1)*$H389),"")</f>
        <v>81</v>
      </c>
      <c r="Z389" s="41">
        <f>IFERROR(IF(Y389=0,"",ROUNDUP(Y389/H389,0)*0.00902),"")</f>
        <v>0.1353</v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83.111111111111114</v>
      </c>
      <c r="BN389" s="78">
        <f t="shared" ref="BN389:BN397" si="50">IFERROR(Y389*I389/H389,"0")</f>
        <v>84.15</v>
      </c>
      <c r="BO389" s="78">
        <f t="shared" ref="BO389:BO397" si="51">IFERROR(1/J389*(X389/H389),"0")</f>
        <v>0.11223344556677889</v>
      </c>
      <c r="BP389" s="78">
        <f t="shared" ref="BP389:BP397" si="52">IFERROR(1/J389*(Y389/H389),"0")</f>
        <v>0.11363636363636363</v>
      </c>
    </row>
    <row r="390" spans="1:68" ht="27" hidden="1" customHeight="1" x14ac:dyDescent="0.25">
      <c r="A390" s="63" t="s">
        <v>612</v>
      </c>
      <c r="B390" s="63" t="s">
        <v>613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612</v>
      </c>
      <c r="B391" s="63" t="s">
        <v>615</v>
      </c>
      <c r="C391" s="36">
        <v>4301031382</v>
      </c>
      <c r="D391" s="557">
        <v>4680115886117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616</v>
      </c>
      <c r="B392" s="63" t="s">
        <v>617</v>
      </c>
      <c r="C392" s="36">
        <v>4301031402</v>
      </c>
      <c r="D392" s="557">
        <v>4680115886124</v>
      </c>
      <c r="E392" s="55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hidden="1" customHeight="1" x14ac:dyDescent="0.25">
      <c r="A393" s="63" t="s">
        <v>619</v>
      </c>
      <c r="B393" s="63" t="s">
        <v>620</v>
      </c>
      <c r="C393" s="36">
        <v>4301031366</v>
      </c>
      <c r="D393" s="557">
        <v>4680115883147</v>
      </c>
      <c r="E393" s="557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37.5" hidden="1" customHeight="1" x14ac:dyDescent="0.25">
      <c r="A394" s="63" t="s">
        <v>621</v>
      </c>
      <c r="B394" s="63" t="s">
        <v>622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hidden="1" customHeight="1" x14ac:dyDescent="0.25">
      <c r="A395" s="63" t="s">
        <v>624</v>
      </c>
      <c r="B395" s="63" t="s">
        <v>625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627</v>
      </c>
      <c r="B396" s="63" t="s">
        <v>628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37.5" hidden="1" customHeight="1" x14ac:dyDescent="0.25">
      <c r="A397" s="63" t="s">
        <v>630</v>
      </c>
      <c r="B397" s="63" t="s">
        <v>631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14.814814814814813</v>
      </c>
      <c r="Y398" s="43">
        <f>IFERROR(Y389/H389,"0")+IFERROR(Y390/H390,"0")+IFERROR(Y391/H391,"0")+IFERROR(Y392/H392,"0")+IFERROR(Y393/H393,"0")+IFERROR(Y394/H394,"0")+IFERROR(Y395/H395,"0")+IFERROR(Y396/H396,"0")+IFERROR(Y397/H397,"0")</f>
        <v>14.999999999999998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0.1353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IFERROR(SUM(X389:X397),"0")</f>
        <v>80</v>
      </c>
      <c r="Y399" s="43">
        <f>IFERROR(SUM(Y389:Y397),"0")</f>
        <v>81</v>
      </c>
      <c r="Z399" s="42"/>
      <c r="AA399" s="67"/>
      <c r="AB399" s="67"/>
      <c r="AC399" s="67"/>
    </row>
    <row r="400" spans="1:68" ht="14.25" hidden="1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hidden="1" customHeight="1" x14ac:dyDescent="0.25">
      <c r="A401" s="63" t="s">
        <v>632</v>
      </c>
      <c r="B401" s="63" t="s">
        <v>633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635</v>
      </c>
      <c r="B402" s="63" t="s">
        <v>636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572" t="s">
        <v>638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hidden="1" customHeight="1" x14ac:dyDescent="0.25">
      <c r="A406" s="556" t="s">
        <v>145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hidden="1" customHeight="1" x14ac:dyDescent="0.25">
      <c r="A407" s="63" t="s">
        <v>639</v>
      </c>
      <c r="B407" s="63" t="s">
        <v>640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150</v>
      </c>
      <c r="Y411" s="55">
        <f>IFERROR(IF(X411="",0,CEILING((X411/$H411),1)*$H411),"")</f>
        <v>151.20000000000002</v>
      </c>
      <c r="Z411" s="41">
        <f>IFERROR(IF(Y411=0,"",ROUNDUP(Y411/H411,0)*0.00902),"")</f>
        <v>0.25256000000000001</v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155.83333333333331</v>
      </c>
      <c r="BN411" s="78">
        <f>IFERROR(Y411*I411/H411,"0")</f>
        <v>157.08000000000001</v>
      </c>
      <c r="BO411" s="78">
        <f>IFERROR(1/J411*(X411/H411),"0")</f>
        <v>0.21043771043771042</v>
      </c>
      <c r="BP411" s="78">
        <f>IFERROR(1/J411*(Y411/H411),"0")</f>
        <v>0.21212121212121213</v>
      </c>
    </row>
    <row r="412" spans="1:68" ht="27" hidden="1" customHeight="1" x14ac:dyDescent="0.25">
      <c r="A412" s="63" t="s">
        <v>645</v>
      </c>
      <c r="B412" s="63" t="s">
        <v>646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648</v>
      </c>
      <c r="B413" s="63" t="s">
        <v>649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651</v>
      </c>
      <c r="B414" s="63" t="s">
        <v>652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27.777777777777775</v>
      </c>
      <c r="Y415" s="43">
        <f>IFERROR(Y411/H411,"0")+IFERROR(Y412/H412,"0")+IFERROR(Y413/H413,"0")+IFERROR(Y414/H414,"0")</f>
        <v>28</v>
      </c>
      <c r="Z415" s="43">
        <f>IFERROR(IF(Z411="",0,Z411),"0")+IFERROR(IF(Z412="",0,Z412),"0")+IFERROR(IF(Z413="",0,Z413),"0")+IFERROR(IF(Z414="",0,Z414),"0")</f>
        <v>0.25256000000000001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150</v>
      </c>
      <c r="Y416" s="43">
        <f>IFERROR(SUM(Y411:Y414),"0")</f>
        <v>151.20000000000002</v>
      </c>
      <c r="Z416" s="42"/>
      <c r="AA416" s="67"/>
      <c r="AB416" s="67"/>
      <c r="AC416" s="67"/>
    </row>
    <row r="417" spans="1:68" ht="16.5" hidden="1" customHeight="1" x14ac:dyDescent="0.25">
      <c r="A417" s="572" t="s">
        <v>653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hidden="1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hidden="1" customHeight="1" x14ac:dyDescent="0.25">
      <c r="A419" s="63" t="s">
        <v>654</v>
      </c>
      <c r="B419" s="63" t="s">
        <v>655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572" t="s">
        <v>657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hidden="1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hidden="1" customHeight="1" x14ac:dyDescent="0.25">
      <c r="A424" s="63" t="s">
        <v>658</v>
      </c>
      <c r="B424" s="63" t="s">
        <v>659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580" t="s">
        <v>661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hidden="1" customHeight="1" x14ac:dyDescent="0.25">
      <c r="A428" s="572" t="s">
        <v>661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hidden="1" customHeight="1" x14ac:dyDescent="0.25">
      <c r="A429" s="556" t="s">
        <v>113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hidden="1" customHeight="1" x14ac:dyDescent="0.25">
      <c r="A430" s="63" t="s">
        <v>662</v>
      </c>
      <c r="B430" s="63" t="s">
        <v>663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53">IFERROR(IF(X430="",0,CEILING((X430/$H430),1)*$H430),"")</f>
        <v>0</v>
      </c>
      <c r="Z430" s="41" t="str">
        <f t="shared" ref="Z430:Z435" si="54">IFERROR(IF(Y430=0,"",ROUNDUP(Y430/H430,0)*0.01196),"")</f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0</v>
      </c>
      <c r="BN430" s="78">
        <f t="shared" ref="BN430:BN440" si="56">IFERROR(Y430*I430/H430,"0")</f>
        <v>0</v>
      </c>
      <c r="BO430" s="78">
        <f t="shared" ref="BO430:BO440" si="57">IFERROR(1/J430*(X430/H430),"0")</f>
        <v>0</v>
      </c>
      <c r="BP430" s="78">
        <f t="shared" ref="BP430:BP440" si="58">IFERROR(1/J430*(Y430/H430),"0")</f>
        <v>0</v>
      </c>
    </row>
    <row r="431" spans="1:68" ht="27" hidden="1" customHeight="1" x14ac:dyDescent="0.25">
      <c r="A431" s="63" t="s">
        <v>665</v>
      </c>
      <c r="B431" s="63" t="s">
        <v>666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hidden="1" customHeight="1" x14ac:dyDescent="0.25">
      <c r="A432" s="63" t="s">
        <v>668</v>
      </c>
      <c r="B432" s="63" t="s">
        <v>669</v>
      </c>
      <c r="C432" s="36">
        <v>4301011376</v>
      </c>
      <c r="D432" s="557">
        <v>4680115885226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6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557">
        <v>4607091383522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03" t="s">
        <v>673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160</v>
      </c>
      <c r="Y433" s="55">
        <f t="shared" si="53"/>
        <v>163.68</v>
      </c>
      <c r="Z433" s="41">
        <f t="shared" si="54"/>
        <v>0.37075999999999998</v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170.90909090909091</v>
      </c>
      <c r="BN433" s="78">
        <f t="shared" si="56"/>
        <v>174.84</v>
      </c>
      <c r="BO433" s="78">
        <f t="shared" si="57"/>
        <v>0.29137529137529139</v>
      </c>
      <c r="BP433" s="78">
        <f t="shared" si="58"/>
        <v>0.29807692307692307</v>
      </c>
    </row>
    <row r="434" spans="1:68" ht="16.5" hidden="1" customHeight="1" x14ac:dyDescent="0.25">
      <c r="A434" s="63" t="s">
        <v>675</v>
      </c>
      <c r="B434" s="63" t="s">
        <v>676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150</v>
      </c>
      <c r="Y435" s="55">
        <f t="shared" si="53"/>
        <v>153.12</v>
      </c>
      <c r="Z435" s="41">
        <f t="shared" si="54"/>
        <v>0.34683999999999998</v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160.22727272727272</v>
      </c>
      <c r="BN435" s="78">
        <f t="shared" si="56"/>
        <v>163.56</v>
      </c>
      <c r="BO435" s="78">
        <f t="shared" si="57"/>
        <v>0.27316433566433568</v>
      </c>
      <c r="BP435" s="78">
        <f t="shared" si="58"/>
        <v>0.27884615384615385</v>
      </c>
    </row>
    <row r="436" spans="1:68" ht="27" hidden="1" customHeight="1" x14ac:dyDescent="0.25">
      <c r="A436" s="63" t="s">
        <v>681</v>
      </c>
      <c r="B436" s="63" t="s">
        <v>682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hidden="1" customHeight="1" x14ac:dyDescent="0.25">
      <c r="A437" s="63" t="s">
        <v>683</v>
      </c>
      <c r="B437" s="63" t="s">
        <v>684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hidden="1" customHeight="1" x14ac:dyDescent="0.25">
      <c r="A438" s="63" t="s">
        <v>685</v>
      </c>
      <c r="B438" s="63" t="s">
        <v>686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hidden="1" customHeight="1" x14ac:dyDescent="0.25">
      <c r="A439" s="63" t="s">
        <v>687</v>
      </c>
      <c r="B439" s="63" t="s">
        <v>688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hidden="1" customHeight="1" x14ac:dyDescent="0.25">
      <c r="A440" s="63" t="s">
        <v>689</v>
      </c>
      <c r="B440" s="63" t="s">
        <v>690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58.712121212121204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60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0.71760000000000002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310</v>
      </c>
      <c r="Y442" s="43">
        <f>IFERROR(SUM(Y430:Y440),"0")</f>
        <v>316.8</v>
      </c>
      <c r="Z442" s="42"/>
      <c r="AA442" s="67"/>
      <c r="AB442" s="67"/>
      <c r="AC442" s="67"/>
    </row>
    <row r="443" spans="1:68" ht="14.25" hidden="1" customHeight="1" x14ac:dyDescent="0.25">
      <c r="A443" s="556" t="s">
        <v>145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hidden="1" customHeight="1" x14ac:dyDescent="0.25">
      <c r="A444" s="63" t="s">
        <v>691</v>
      </c>
      <c r="B444" s="63" t="s">
        <v>692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hidden="1" customHeight="1" x14ac:dyDescent="0.25">
      <c r="A445" s="63" t="s">
        <v>694</v>
      </c>
      <c r="B445" s="63" t="s">
        <v>695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hidden="1" customHeight="1" x14ac:dyDescent="0.25">
      <c r="A446" s="63" t="s">
        <v>696</v>
      </c>
      <c r="B446" s="63" t="s">
        <v>697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idden="1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hidden="1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hidden="1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hidden="1" customHeight="1" x14ac:dyDescent="0.25">
      <c r="A450" s="63" t="s">
        <v>698</v>
      </c>
      <c r="B450" s="63" t="s">
        <v>699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9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0</v>
      </c>
      <c r="BN450" s="78">
        <f t="shared" ref="BN450:BN455" si="61">IFERROR(Y450*I450/H450,"0")</f>
        <v>0</v>
      </c>
      <c r="BO450" s="78">
        <f t="shared" ref="BO450:BO455" si="62">IFERROR(1/J450*(X450/H450),"0")</f>
        <v>0</v>
      </c>
      <c r="BP450" s="78">
        <f t="shared" ref="BP450:BP455" si="63">IFERROR(1/J450*(Y450/H450),"0")</f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300</v>
      </c>
      <c r="Y451" s="55">
        <f t="shared" si="59"/>
        <v>300.96000000000004</v>
      </c>
      <c r="Z451" s="41">
        <f>IFERROR(IF(Y451=0,"",ROUNDUP(Y451/H451,0)*0.01196),"")</f>
        <v>0.68171999999999999</v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320.45454545454544</v>
      </c>
      <c r="BN451" s="78">
        <f t="shared" si="61"/>
        <v>321.48</v>
      </c>
      <c r="BO451" s="78">
        <f t="shared" si="62"/>
        <v>0.54632867132867136</v>
      </c>
      <c r="BP451" s="78">
        <f t="shared" si="63"/>
        <v>0.54807692307692313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400</v>
      </c>
      <c r="Y452" s="55">
        <f t="shared" si="59"/>
        <v>401.28000000000003</v>
      </c>
      <c r="Z452" s="41">
        <f>IFERROR(IF(Y452=0,"",ROUNDUP(Y452/H452,0)*0.01196),"")</f>
        <v>0.90895999999999999</v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427.27272727272725</v>
      </c>
      <c r="BN452" s="78">
        <f t="shared" si="61"/>
        <v>428.64</v>
      </c>
      <c r="BO452" s="78">
        <f t="shared" si="62"/>
        <v>0.72843822843822836</v>
      </c>
      <c r="BP452" s="78">
        <f t="shared" si="63"/>
        <v>0.73076923076923084</v>
      </c>
    </row>
    <row r="453" spans="1:68" ht="27" hidden="1" customHeight="1" x14ac:dyDescent="0.25">
      <c r="A453" s="63" t="s">
        <v>707</v>
      </c>
      <c r="B453" s="63" t="s">
        <v>708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hidden="1" customHeight="1" x14ac:dyDescent="0.25">
      <c r="A454" s="63" t="s">
        <v>709</v>
      </c>
      <c r="B454" s="63" t="s">
        <v>710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hidden="1" customHeight="1" x14ac:dyDescent="0.25">
      <c r="A455" s="63" t="s">
        <v>711</v>
      </c>
      <c r="B455" s="63" t="s">
        <v>712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132.57575757575756</v>
      </c>
      <c r="Y456" s="43">
        <f>IFERROR(Y450/H450,"0")+IFERROR(Y451/H451,"0")+IFERROR(Y452/H452,"0")+IFERROR(Y453/H453,"0")+IFERROR(Y454/H454,"0")+IFERROR(Y455/H455,"0")</f>
        <v>133</v>
      </c>
      <c r="Z456" s="43">
        <f>IFERROR(IF(Z450="",0,Z450),"0")+IFERROR(IF(Z451="",0,Z451),"0")+IFERROR(IF(Z452="",0,Z452),"0")+IFERROR(IF(Z453="",0,Z453),"0")+IFERROR(IF(Z454="",0,Z454),"0")+IFERROR(IF(Z455="",0,Z455),"0")</f>
        <v>1.5906799999999999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700</v>
      </c>
      <c r="Y457" s="43">
        <f>IFERROR(SUM(Y450:Y455),"0")</f>
        <v>702.24</v>
      </c>
      <c r="Z457" s="42"/>
      <c r="AA457" s="67"/>
      <c r="AB457" s="67"/>
      <c r="AC457" s="67"/>
    </row>
    <row r="458" spans="1:68" ht="14.25" hidden="1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hidden="1" customHeight="1" x14ac:dyDescent="0.25">
      <c r="A459" s="63" t="s">
        <v>713</v>
      </c>
      <c r="B459" s="63" t="s">
        <v>714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716</v>
      </c>
      <c r="B460" s="63" t="s">
        <v>717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hidden="1" customHeight="1" x14ac:dyDescent="0.25">
      <c r="A461" s="63" t="s">
        <v>719</v>
      </c>
      <c r="B461" s="63" t="s">
        <v>720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idden="1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hidden="1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hidden="1" customHeight="1" x14ac:dyDescent="0.2">
      <c r="A464" s="580" t="s">
        <v>722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hidden="1" customHeight="1" x14ac:dyDescent="0.25">
      <c r="A465" s="572" t="s">
        <v>722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hidden="1" customHeight="1" x14ac:dyDescent="0.25">
      <c r="A466" s="556" t="s">
        <v>113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hidden="1" customHeight="1" x14ac:dyDescent="0.25">
      <c r="A467" s="63" t="s">
        <v>723</v>
      </c>
      <c r="B467" s="63" t="s">
        <v>724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726</v>
      </c>
      <c r="B468" s="63" t="s">
        <v>727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360</v>
      </c>
      <c r="Y469" s="55">
        <f>IFERROR(IF(X469="",0,CEILING((X469/$H469),1)*$H469),"")</f>
        <v>360</v>
      </c>
      <c r="Z469" s="41">
        <f>IFERROR(IF(Y469=0,"",ROUNDUP(Y469/H469,0)*0.01898),"")</f>
        <v>0.56940000000000002</v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373.05</v>
      </c>
      <c r="BN469" s="78">
        <f>IFERROR(Y469*I469/H469,"0")</f>
        <v>373.05</v>
      </c>
      <c r="BO469" s="78">
        <f>IFERROR(1/J469*(X469/H469),"0")</f>
        <v>0.46875</v>
      </c>
      <c r="BP469" s="78">
        <f>IFERROR(1/J469*(Y469/H469),"0")</f>
        <v>0.46875</v>
      </c>
    </row>
    <row r="470" spans="1:68" ht="27" hidden="1" customHeight="1" x14ac:dyDescent="0.25">
      <c r="A470" s="63" t="s">
        <v>732</v>
      </c>
      <c r="B470" s="63" t="s">
        <v>733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30</v>
      </c>
      <c r="Y471" s="43">
        <f>IFERROR(Y467/H467,"0")+IFERROR(Y468/H468,"0")+IFERROR(Y469/H469,"0")+IFERROR(Y470/H470,"0")</f>
        <v>30</v>
      </c>
      <c r="Z471" s="43">
        <f>IFERROR(IF(Z467="",0,Z467),"0")+IFERROR(IF(Z468="",0,Z468),"0")+IFERROR(IF(Z469="",0,Z469),"0")+IFERROR(IF(Z470="",0,Z470),"0")</f>
        <v>0.56940000000000002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360</v>
      </c>
      <c r="Y472" s="43">
        <f>IFERROR(SUM(Y467:Y470),"0")</f>
        <v>360</v>
      </c>
      <c r="Z472" s="42"/>
      <c r="AA472" s="67"/>
      <c r="AB472" s="67"/>
      <c r="AC472" s="67"/>
    </row>
    <row r="473" spans="1:68" ht="14.25" hidden="1" customHeight="1" x14ac:dyDescent="0.25">
      <c r="A473" s="556" t="s">
        <v>145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hidden="1" customHeight="1" x14ac:dyDescent="0.25">
      <c r="A474" s="63" t="s">
        <v>734</v>
      </c>
      <c r="B474" s="63" t="s">
        <v>735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737</v>
      </c>
      <c r="B475" s="63" t="s">
        <v>738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79" t="s">
        <v>739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741</v>
      </c>
      <c r="B476" s="63" t="s">
        <v>742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hidden="1" customHeight="1" x14ac:dyDescent="0.25">
      <c r="A480" s="63" t="s">
        <v>744</v>
      </c>
      <c r="B480" s="63" t="s">
        <v>745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747</v>
      </c>
      <c r="B481" s="63" t="s">
        <v>748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idden="1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hidden="1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hidden="1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hidden="1" customHeight="1" x14ac:dyDescent="0.25">
      <c r="A485" s="63" t="s">
        <v>750</v>
      </c>
      <c r="B485" s="63" t="s">
        <v>751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hidden="1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556" t="s">
        <v>175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hidden="1" customHeight="1" x14ac:dyDescent="0.25">
      <c r="A489" s="63" t="s">
        <v>753</v>
      </c>
      <c r="B489" s="63" t="s">
        <v>754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756</v>
      </c>
      <c r="B490" s="63" t="s">
        <v>757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hidden="1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hidden="1" customHeight="1" x14ac:dyDescent="0.25">
      <c r="A493" s="572" t="s">
        <v>759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hidden="1" customHeight="1" x14ac:dyDescent="0.25">
      <c r="A494" s="556" t="s">
        <v>145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hidden="1" customHeight="1" x14ac:dyDescent="0.25">
      <c r="A495" s="63" t="s">
        <v>760</v>
      </c>
      <c r="B495" s="63" t="s">
        <v>761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558" t="s">
        <v>762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idden="1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hidden="1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17990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18128.09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18819.482541128633</v>
      </c>
      <c r="Y499" s="43">
        <f>IFERROR(SUM(BN22:BN495),"0")</f>
        <v>18965.263000000003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29</v>
      </c>
      <c r="Y500" s="44">
        <f>ROUNDUP(SUM(BP22:BP495),0)</f>
        <v>29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19544.482541128633</v>
      </c>
      <c r="Y501" s="43">
        <f>GrossWeightTotalR+PalletQtyTotalR*25</f>
        <v>19690.263000000003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2477.1680694827828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2498</v>
      </c>
      <c r="Z502" s="42"/>
      <c r="AA502" s="67"/>
      <c r="AB502" s="67"/>
      <c r="AC502" s="67"/>
    </row>
    <row r="503" spans="1:32" ht="14.25" hidden="1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32.729520000000001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111</v>
      </c>
      <c r="D505" s="552" t="s">
        <v>111</v>
      </c>
      <c r="E505" s="552" t="s">
        <v>111</v>
      </c>
      <c r="F505" s="552" t="s">
        <v>111</v>
      </c>
      <c r="G505" s="552" t="s">
        <v>111</v>
      </c>
      <c r="H505" s="552" t="s">
        <v>111</v>
      </c>
      <c r="I505" s="552" t="s">
        <v>263</v>
      </c>
      <c r="J505" s="552" t="s">
        <v>263</v>
      </c>
      <c r="K505" s="552" t="s">
        <v>263</v>
      </c>
      <c r="L505" s="552" t="s">
        <v>263</v>
      </c>
      <c r="M505" s="552" t="s">
        <v>263</v>
      </c>
      <c r="N505" s="553"/>
      <c r="O505" s="552" t="s">
        <v>263</v>
      </c>
      <c r="P505" s="552" t="s">
        <v>263</v>
      </c>
      <c r="Q505" s="552" t="s">
        <v>263</v>
      </c>
      <c r="R505" s="552" t="s">
        <v>263</v>
      </c>
      <c r="S505" s="552" t="s">
        <v>263</v>
      </c>
      <c r="T505" s="552" t="s">
        <v>551</v>
      </c>
      <c r="U505" s="552" t="s">
        <v>551</v>
      </c>
      <c r="V505" s="552" t="s">
        <v>607</v>
      </c>
      <c r="W505" s="552" t="s">
        <v>607</v>
      </c>
      <c r="X505" s="552" t="s">
        <v>607</v>
      </c>
      <c r="Y505" s="552" t="s">
        <v>607</v>
      </c>
      <c r="Z505" s="85" t="s">
        <v>661</v>
      </c>
      <c r="AA505" s="552" t="s">
        <v>722</v>
      </c>
      <c r="AB505" s="552" t="s">
        <v>722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112</v>
      </c>
      <c r="D506" s="552" t="s">
        <v>127</v>
      </c>
      <c r="E506" s="552" t="s">
        <v>182</v>
      </c>
      <c r="F506" s="552" t="s">
        <v>202</v>
      </c>
      <c r="G506" s="552" t="s">
        <v>235</v>
      </c>
      <c r="H506" s="552" t="s">
        <v>111</v>
      </c>
      <c r="I506" s="552" t="s">
        <v>264</v>
      </c>
      <c r="J506" s="552" t="s">
        <v>304</v>
      </c>
      <c r="K506" s="552" t="s">
        <v>364</v>
      </c>
      <c r="L506" s="552" t="s">
        <v>407</v>
      </c>
      <c r="M506" s="552" t="s">
        <v>423</v>
      </c>
      <c r="N506" s="1"/>
      <c r="O506" s="552" t="s">
        <v>437</v>
      </c>
      <c r="P506" s="552" t="s">
        <v>447</v>
      </c>
      <c r="Q506" s="552" t="s">
        <v>454</v>
      </c>
      <c r="R506" s="552" t="s">
        <v>459</v>
      </c>
      <c r="S506" s="552" t="s">
        <v>541</v>
      </c>
      <c r="T506" s="552" t="s">
        <v>552</v>
      </c>
      <c r="U506" s="552" t="s">
        <v>587</v>
      </c>
      <c r="V506" s="552" t="s">
        <v>608</v>
      </c>
      <c r="W506" s="552" t="s">
        <v>638</v>
      </c>
      <c r="X506" s="552" t="s">
        <v>653</v>
      </c>
      <c r="Y506" s="552" t="s">
        <v>657</v>
      </c>
      <c r="Z506" s="552" t="s">
        <v>661</v>
      </c>
      <c r="AA506" s="552" t="s">
        <v>722</v>
      </c>
      <c r="AB506" s="552" t="s">
        <v>759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1232.4000000000001</v>
      </c>
      <c r="E508" s="52">
        <f>IFERROR(Y87*1,"0")+IFERROR(Y88*1,"0")+IFERROR(Y89*1,"0")+IFERROR(Y93*1,"0")+IFERROR(Y94*1,"0")+IFERROR(Y95*1,"0")+IFERROR(Y96*1,"0")</f>
        <v>437.40000000000003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212.4</v>
      </c>
      <c r="G508" s="52">
        <f>IFERROR(Y127*1,"0")+IFERROR(Y128*1,"0")+IFERROR(Y132*1,"0")+IFERROR(Y133*1,"0")+IFERROR(Y137*1,"0")+IFERROR(Y138*1,"0")</f>
        <v>176.4</v>
      </c>
      <c r="H508" s="52">
        <f>IFERROR(Y143*1,"0")+IFERROR(Y144*1,"0")+IFERROR(Y148*1,"0")+IFERROR(Y149*1,"0")+IFERROR(Y150*1,"0")</f>
        <v>151.19999999999999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84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2713.5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4.95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1782</v>
      </c>
      <c r="S508" s="52">
        <f>IFERROR(Y335*1,"0")+IFERROR(Y336*1,"0")+IFERROR(Y337*1,"0")</f>
        <v>346.2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8627</v>
      </c>
      <c r="U508" s="52">
        <f>IFERROR(Y368*1,"0")+IFERROR(Y369*1,"0")+IFERROR(Y370*1,"0")+IFERROR(Y374*1,"0")+IFERROR(Y378*1,"0")+IFERROR(Y379*1,"0")+IFERROR(Y383*1,"0")</f>
        <v>749.4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81</v>
      </c>
      <c r="W508" s="52">
        <f>IFERROR(Y407*1,"0")+IFERROR(Y411*1,"0")+IFERROR(Y412*1,"0")+IFERROR(Y413*1,"0")+IFERROR(Y414*1,"0")</f>
        <v>151.20000000000002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1019.04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360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500,00"/>
        <filter val="1 800,00"/>
        <filter val="1,67"/>
        <filter val="10,00"/>
        <filter val="100,00"/>
        <filter val="103,00"/>
        <filter val="105,00"/>
        <filter val="107,00"/>
        <filter val="110,00"/>
        <filter val="12,22"/>
        <filter val="120,00"/>
        <filter val="130,00"/>
        <filter val="132,58"/>
        <filter val="135,00"/>
        <filter val="14,81"/>
        <filter val="140,00"/>
        <filter val="140,74"/>
        <filter val="145,00"/>
        <filter val="150,00"/>
        <filter val="150,93"/>
        <filter val="155,40"/>
        <filter val="156,00"/>
        <filter val="160,00"/>
        <filter val="166,67"/>
        <filter val="17 990,00"/>
        <filter val="17,00"/>
        <filter val="175,00"/>
        <filter val="18 819,48"/>
        <filter val="18,52"/>
        <filter val="181,85"/>
        <filter val="19 544,48"/>
        <filter val="19,05"/>
        <filter val="19,29"/>
        <filter val="2 140,00"/>
        <filter val="2 440,00"/>
        <filter val="2 477,17"/>
        <filter val="2,38"/>
        <filter val="20,00"/>
        <filter val="200,00"/>
        <filter val="21,00"/>
        <filter val="242,00"/>
        <filter val="25,00"/>
        <filter val="250,00"/>
        <filter val="27,78"/>
        <filter val="29"/>
        <filter val="29,68"/>
        <filter val="3,89"/>
        <filter val="30,00"/>
        <filter val="300,00"/>
        <filter val="310,00"/>
        <filter val="320,00"/>
        <filter val="340,00"/>
        <filter val="360,00"/>
        <filter val="37,50"/>
        <filter val="4,00"/>
        <filter val="4,04"/>
        <filter val="4,44"/>
        <filter val="40,00"/>
        <filter val="400,00"/>
        <filter val="42,00"/>
        <filter val="435,00"/>
        <filter val="44,44"/>
        <filter val="449,33"/>
        <filter val="450,00"/>
        <filter val="460,00"/>
        <filter val="48,75"/>
        <filter val="491,00"/>
        <filter val="5,00"/>
        <filter val="50,00"/>
        <filter val="500,00"/>
        <filter val="530,00"/>
        <filter val="554,00"/>
        <filter val="57,69"/>
        <filter val="57,78"/>
        <filter val="58,71"/>
        <filter val="594,00"/>
        <filter val="6 700,00"/>
        <filter val="6,07"/>
        <filter val="60,00"/>
        <filter val="620,00"/>
        <filter val="67,62"/>
        <filter val="680,00"/>
        <filter val="7,00"/>
        <filter val="70,00"/>
        <filter val="700,00"/>
        <filter val="715,00"/>
        <filter val="80,00"/>
        <filter val="83,33"/>
        <filter val="900,00"/>
      </filters>
    </filterColumn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