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AFFB5D-C5A9-4B97-A644-30915EC9F3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Y325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N299" i="1"/>
  <c r="BM299" i="1"/>
  <c r="Z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Y271" i="1" s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Y200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Y150" i="1" s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N93" i="1"/>
  <c r="BM93" i="1"/>
  <c r="Z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Z86" i="1" s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6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498" i="1" s="1"/>
  <c r="BM22" i="1"/>
  <c r="Y22" i="1"/>
  <c r="B506" i="1" s="1"/>
  <c r="P22" i="1"/>
  <c r="H10" i="1"/>
  <c r="A9" i="1"/>
  <c r="A10" i="1" s="1"/>
  <c r="D7" i="1"/>
  <c r="Q6" i="1"/>
  <c r="P2" i="1"/>
  <c r="BP108" i="1" l="1"/>
  <c r="BN108" i="1"/>
  <c r="Z108" i="1"/>
  <c r="BP159" i="1"/>
  <c r="BN159" i="1"/>
  <c r="Z159" i="1"/>
  <c r="BP194" i="1"/>
  <c r="BN194" i="1"/>
  <c r="Z194" i="1"/>
  <c r="BP214" i="1"/>
  <c r="BN214" i="1"/>
  <c r="Z214" i="1"/>
  <c r="BP228" i="1"/>
  <c r="BN228" i="1"/>
  <c r="Z228" i="1"/>
  <c r="BP250" i="1"/>
  <c r="BN250" i="1"/>
  <c r="Z250" i="1"/>
  <c r="BP293" i="1"/>
  <c r="BN293" i="1"/>
  <c r="Z293" i="1"/>
  <c r="BP317" i="1"/>
  <c r="BN317" i="1"/>
  <c r="Z317" i="1"/>
  <c r="BP345" i="1"/>
  <c r="BN345" i="1"/>
  <c r="Z345" i="1"/>
  <c r="Y377" i="1"/>
  <c r="Y376" i="1"/>
  <c r="BP374" i="1"/>
  <c r="BN374" i="1"/>
  <c r="Z374" i="1"/>
  <c r="BP397" i="1"/>
  <c r="BN397" i="1"/>
  <c r="Z397" i="1"/>
  <c r="BP433" i="1"/>
  <c r="BN433" i="1"/>
  <c r="Z433" i="1"/>
  <c r="BP459" i="1"/>
  <c r="BN459" i="1"/>
  <c r="Z459" i="1"/>
  <c r="Z29" i="1"/>
  <c r="BN29" i="1"/>
  <c r="Z56" i="1"/>
  <c r="BN56" i="1"/>
  <c r="Z68" i="1"/>
  <c r="BN68" i="1"/>
  <c r="Y78" i="1"/>
  <c r="Z80" i="1"/>
  <c r="BN80" i="1"/>
  <c r="Y83" i="1"/>
  <c r="BP131" i="1"/>
  <c r="BN131" i="1"/>
  <c r="Z131" i="1"/>
  <c r="BP171" i="1"/>
  <c r="BN171" i="1"/>
  <c r="Z171" i="1"/>
  <c r="Y212" i="1"/>
  <c r="BP204" i="1"/>
  <c r="BN204" i="1"/>
  <c r="Z204" i="1"/>
  <c r="BP220" i="1"/>
  <c r="BN220" i="1"/>
  <c r="Z220" i="1"/>
  <c r="BP229" i="1"/>
  <c r="BN229" i="1"/>
  <c r="Z229" i="1"/>
  <c r="BP261" i="1"/>
  <c r="BN261" i="1"/>
  <c r="Z261" i="1"/>
  <c r="BP307" i="1"/>
  <c r="BN307" i="1"/>
  <c r="Z307" i="1"/>
  <c r="BP328" i="1"/>
  <c r="BN328" i="1"/>
  <c r="Z328" i="1"/>
  <c r="BP359" i="1"/>
  <c r="BN359" i="1"/>
  <c r="Z359" i="1"/>
  <c r="BP375" i="1"/>
  <c r="BN375" i="1"/>
  <c r="Z375" i="1"/>
  <c r="BP379" i="1"/>
  <c r="BN379" i="1"/>
  <c r="Z379" i="1"/>
  <c r="BP416" i="1"/>
  <c r="BN416" i="1"/>
  <c r="Z416" i="1"/>
  <c r="BP449" i="1"/>
  <c r="BN449" i="1"/>
  <c r="Z449" i="1"/>
  <c r="BP488" i="1"/>
  <c r="BN488" i="1"/>
  <c r="Z488" i="1"/>
  <c r="J506" i="1"/>
  <c r="Y247" i="1"/>
  <c r="BP303" i="1"/>
  <c r="BN303" i="1"/>
  <c r="Z303" i="1"/>
  <c r="Y319" i="1"/>
  <c r="BP315" i="1"/>
  <c r="BN315" i="1"/>
  <c r="Z315" i="1"/>
  <c r="BP330" i="1"/>
  <c r="BN330" i="1"/>
  <c r="Z330" i="1"/>
  <c r="BP335" i="1"/>
  <c r="BN335" i="1"/>
  <c r="Z335" i="1"/>
  <c r="BP347" i="1"/>
  <c r="BN347" i="1"/>
  <c r="Z347" i="1"/>
  <c r="Y365" i="1"/>
  <c r="Y364" i="1"/>
  <c r="BP363" i="1"/>
  <c r="BN363" i="1"/>
  <c r="Z363" i="1"/>
  <c r="Z364" i="1" s="1"/>
  <c r="BP368" i="1"/>
  <c r="BN368" i="1"/>
  <c r="Z368" i="1"/>
  <c r="BP395" i="1"/>
  <c r="BN395" i="1"/>
  <c r="Z395" i="1"/>
  <c r="BP414" i="1"/>
  <c r="BN414" i="1"/>
  <c r="Z414" i="1"/>
  <c r="BP431" i="1"/>
  <c r="BN431" i="1"/>
  <c r="Z431" i="1"/>
  <c r="BP443" i="1"/>
  <c r="BN443" i="1"/>
  <c r="Z443" i="1"/>
  <c r="BP457" i="1"/>
  <c r="BN457" i="1"/>
  <c r="Z457" i="1"/>
  <c r="BP478" i="1"/>
  <c r="BN478" i="1"/>
  <c r="Z478" i="1"/>
  <c r="X497" i="1"/>
  <c r="X499" i="1" s="1"/>
  <c r="X500" i="1"/>
  <c r="Z27" i="1"/>
  <c r="BN27" i="1"/>
  <c r="Z41" i="1"/>
  <c r="BN41" i="1"/>
  <c r="D506" i="1"/>
  <c r="Z54" i="1"/>
  <c r="BN54" i="1"/>
  <c r="Z60" i="1"/>
  <c r="BN60" i="1"/>
  <c r="BP60" i="1"/>
  <c r="Y63" i="1"/>
  <c r="Z66" i="1"/>
  <c r="BN66" i="1"/>
  <c r="BP66" i="1"/>
  <c r="Y69" i="1"/>
  <c r="Z72" i="1"/>
  <c r="BN72" i="1"/>
  <c r="BP72" i="1"/>
  <c r="Y77" i="1"/>
  <c r="Z76" i="1"/>
  <c r="BN76" i="1"/>
  <c r="Y82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Z125" i="1"/>
  <c r="BN125" i="1"/>
  <c r="Z135" i="1"/>
  <c r="BN135" i="1"/>
  <c r="BP135" i="1"/>
  <c r="Z147" i="1"/>
  <c r="BN147" i="1"/>
  <c r="I506" i="1"/>
  <c r="Y168" i="1"/>
  <c r="Z161" i="1"/>
  <c r="BN161" i="1"/>
  <c r="Z165" i="1"/>
  <c r="BN165" i="1"/>
  <c r="Y174" i="1"/>
  <c r="Z182" i="1"/>
  <c r="BN182" i="1"/>
  <c r="Y188" i="1"/>
  <c r="Z192" i="1"/>
  <c r="BN192" i="1"/>
  <c r="Z196" i="1"/>
  <c r="BN196" i="1"/>
  <c r="Z202" i="1"/>
  <c r="BN202" i="1"/>
  <c r="BP202" i="1"/>
  <c r="Z206" i="1"/>
  <c r="BN206" i="1"/>
  <c r="Z210" i="1"/>
  <c r="BN210" i="1"/>
  <c r="Y216" i="1"/>
  <c r="Z222" i="1"/>
  <c r="BN222" i="1"/>
  <c r="Z226" i="1"/>
  <c r="BN226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Y304" i="1"/>
  <c r="BP309" i="1"/>
  <c r="BN309" i="1"/>
  <c r="Z309" i="1"/>
  <c r="Y318" i="1"/>
  <c r="BP324" i="1"/>
  <c r="BN324" i="1"/>
  <c r="Z324" i="1"/>
  <c r="BP343" i="1"/>
  <c r="BN343" i="1"/>
  <c r="Z343" i="1"/>
  <c r="BP353" i="1"/>
  <c r="BN353" i="1"/>
  <c r="Z353" i="1"/>
  <c r="Y371" i="1"/>
  <c r="V506" i="1"/>
  <c r="BP391" i="1"/>
  <c r="BN391" i="1"/>
  <c r="Z391" i="1"/>
  <c r="BP399" i="1"/>
  <c r="BN399" i="1"/>
  <c r="Z399" i="1"/>
  <c r="X506" i="1"/>
  <c r="Y422" i="1"/>
  <c r="BP421" i="1"/>
  <c r="BN421" i="1"/>
  <c r="Z421" i="1"/>
  <c r="Z422" i="1" s="1"/>
  <c r="BP427" i="1"/>
  <c r="BN427" i="1"/>
  <c r="Z427" i="1"/>
  <c r="BP435" i="1"/>
  <c r="BN435" i="1"/>
  <c r="Z435" i="1"/>
  <c r="BP451" i="1"/>
  <c r="BN451" i="1"/>
  <c r="Z451" i="1"/>
  <c r="Y469" i="1"/>
  <c r="BP465" i="1"/>
  <c r="BN465" i="1"/>
  <c r="Z465" i="1"/>
  <c r="AA506" i="1"/>
  <c r="Y494" i="1"/>
  <c r="BP493" i="1"/>
  <c r="BN493" i="1"/>
  <c r="Z493" i="1"/>
  <c r="Z494" i="1" s="1"/>
  <c r="Y313" i="1"/>
  <c r="Y332" i="1"/>
  <c r="Y331" i="1"/>
  <c r="Y338" i="1"/>
  <c r="Y405" i="1"/>
  <c r="X496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BP51" i="1"/>
  <c r="Z53" i="1"/>
  <c r="BN53" i="1"/>
  <c r="Z55" i="1"/>
  <c r="BN55" i="1"/>
  <c r="Y58" i="1"/>
  <c r="Z61" i="1"/>
  <c r="Z63" i="1" s="1"/>
  <c r="BN61" i="1"/>
  <c r="BP61" i="1"/>
  <c r="Z67" i="1"/>
  <c r="BN67" i="1"/>
  <c r="BP67" i="1"/>
  <c r="Z73" i="1"/>
  <c r="Z77" i="1" s="1"/>
  <c r="BN73" i="1"/>
  <c r="BP73" i="1"/>
  <c r="Z75" i="1"/>
  <c r="BN75" i="1"/>
  <c r="Z81" i="1"/>
  <c r="Z82" i="1" s="1"/>
  <c r="BN81" i="1"/>
  <c r="BP81" i="1"/>
  <c r="BP94" i="1"/>
  <c r="BN94" i="1"/>
  <c r="Z94" i="1"/>
  <c r="BP103" i="1"/>
  <c r="BN103" i="1"/>
  <c r="Z103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6" i="1"/>
  <c r="Y143" i="1"/>
  <c r="BP141" i="1"/>
  <c r="BN141" i="1"/>
  <c r="Z141" i="1"/>
  <c r="BP148" i="1"/>
  <c r="BN148" i="1"/>
  <c r="Z148" i="1"/>
  <c r="H9" i="1"/>
  <c r="Y24" i="1"/>
  <c r="Y44" i="1"/>
  <c r="Y57" i="1"/>
  <c r="E506" i="1"/>
  <c r="Y89" i="1"/>
  <c r="BP86" i="1"/>
  <c r="BN86" i="1"/>
  <c r="BP88" i="1"/>
  <c r="BN88" i="1"/>
  <c r="Z88" i="1"/>
  <c r="Z89" i="1" s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BP142" i="1"/>
  <c r="BN142" i="1"/>
  <c r="Z142" i="1"/>
  <c r="Y144" i="1"/>
  <c r="Y149" i="1"/>
  <c r="BP146" i="1"/>
  <c r="BN146" i="1"/>
  <c r="Z146" i="1"/>
  <c r="F506" i="1"/>
  <c r="Y104" i="1"/>
  <c r="G506" i="1"/>
  <c r="Y127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BP203" i="1"/>
  <c r="BN203" i="1"/>
  <c r="Z203" i="1"/>
  <c r="BP207" i="1"/>
  <c r="BN207" i="1"/>
  <c r="Z207" i="1"/>
  <c r="Y211" i="1"/>
  <c r="BP215" i="1"/>
  <c r="BN215" i="1"/>
  <c r="Z215" i="1"/>
  <c r="Y217" i="1"/>
  <c r="BP221" i="1"/>
  <c r="BN221" i="1"/>
  <c r="Z221" i="1"/>
  <c r="BP225" i="1"/>
  <c r="BN225" i="1"/>
  <c r="Z225" i="1"/>
  <c r="Y230" i="1"/>
  <c r="BP242" i="1"/>
  <c r="BN242" i="1"/>
  <c r="Z242" i="1"/>
  <c r="Y246" i="1"/>
  <c r="BP251" i="1"/>
  <c r="BN251" i="1"/>
  <c r="Z251" i="1"/>
  <c r="Y255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Y326" i="1"/>
  <c r="BP329" i="1"/>
  <c r="BN329" i="1"/>
  <c r="Z329" i="1"/>
  <c r="BP344" i="1"/>
  <c r="BN344" i="1"/>
  <c r="Z344" i="1"/>
  <c r="BP348" i="1"/>
  <c r="BN348" i="1"/>
  <c r="Z348" i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M506" i="1"/>
  <c r="Y156" i="1"/>
  <c r="Y183" i="1"/>
  <c r="Y199" i="1"/>
  <c r="BP205" i="1"/>
  <c r="BN205" i="1"/>
  <c r="Z205" i="1"/>
  <c r="BP209" i="1"/>
  <c r="BN209" i="1"/>
  <c r="Z209" i="1"/>
  <c r="BP223" i="1"/>
  <c r="BN223" i="1"/>
  <c r="Z223" i="1"/>
  <c r="BP227" i="1"/>
  <c r="BN227" i="1"/>
  <c r="Z227" i="1"/>
  <c r="BP244" i="1"/>
  <c r="BN244" i="1"/>
  <c r="Z244" i="1"/>
  <c r="BP253" i="1"/>
  <c r="BN253" i="1"/>
  <c r="Z253" i="1"/>
  <c r="BP262" i="1"/>
  <c r="BN262" i="1"/>
  <c r="Z262" i="1"/>
  <c r="Y264" i="1"/>
  <c r="O506" i="1"/>
  <c r="Y270" i="1"/>
  <c r="BP267" i="1"/>
  <c r="BN267" i="1"/>
  <c r="Z267" i="1"/>
  <c r="BP290" i="1"/>
  <c r="BN290" i="1"/>
  <c r="Z290" i="1"/>
  <c r="Y294" i="1"/>
  <c r="BP298" i="1"/>
  <c r="BN298" i="1"/>
  <c r="Z298" i="1"/>
  <c r="BP302" i="1"/>
  <c r="BN302" i="1"/>
  <c r="Z302" i="1"/>
  <c r="BP310" i="1"/>
  <c r="BN310" i="1"/>
  <c r="Z310" i="1"/>
  <c r="Z312" i="1" s="1"/>
  <c r="BP323" i="1"/>
  <c r="BN323" i="1"/>
  <c r="Z323" i="1"/>
  <c r="Z325" i="1" s="1"/>
  <c r="BP336" i="1"/>
  <c r="BN336" i="1"/>
  <c r="Z336" i="1"/>
  <c r="Z338" i="1" s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Y481" i="1"/>
  <c r="Y484" i="1"/>
  <c r="BP483" i="1"/>
  <c r="BN483" i="1"/>
  <c r="Z483" i="1"/>
  <c r="Z484" i="1" s="1"/>
  <c r="Y485" i="1"/>
  <c r="Y490" i="1"/>
  <c r="BP487" i="1"/>
  <c r="BN487" i="1"/>
  <c r="Z487" i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376" i="1" l="1"/>
  <c r="Z489" i="1"/>
  <c r="Z480" i="1"/>
  <c r="Z417" i="1"/>
  <c r="Z350" i="1"/>
  <c r="Z304" i="1"/>
  <c r="Z270" i="1"/>
  <c r="Z331" i="1"/>
  <c r="Z318" i="1"/>
  <c r="Z216" i="1"/>
  <c r="Z132" i="1"/>
  <c r="Z246" i="1"/>
  <c r="Z211" i="1"/>
  <c r="Z371" i="1"/>
  <c r="Z255" i="1"/>
  <c r="Z230" i="1"/>
  <c r="Z199" i="1"/>
  <c r="Z149" i="1"/>
  <c r="Z69" i="1"/>
  <c r="Z454" i="1"/>
  <c r="Z475" i="1"/>
  <c r="Z439" i="1"/>
  <c r="Z445" i="1"/>
  <c r="Z400" i="1"/>
  <c r="Z263" i="1"/>
  <c r="Z173" i="1"/>
  <c r="Z167" i="1"/>
  <c r="Z57" i="1"/>
  <c r="Z43" i="1"/>
  <c r="Z31" i="1"/>
  <c r="Y498" i="1"/>
  <c r="Z294" i="1"/>
  <c r="Y496" i="1"/>
  <c r="Z143" i="1"/>
  <c r="Z110" i="1"/>
  <c r="Y500" i="1"/>
  <c r="Y497" i="1"/>
  <c r="Y499" i="1" s="1"/>
  <c r="Z501" i="1" l="1"/>
</calcChain>
</file>

<file path=xl/sharedStrings.xml><?xml version="1.0" encoding="utf-8"?>
<sst xmlns="http://schemas.openxmlformats.org/spreadsheetml/2006/main" count="2383" uniqueCount="777">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</sst>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2" t="s">
        <v>0</v>
      </c>
      <c r="E1" s="584"/>
      <c r="F1" s="584"/>
      <c r="G1" s="12" t="s">
        <v>1</v>
      </c>
      <c r="H1" s="632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70" t="s">
        <v>8</v>
      </c>
      <c r="B5" s="671"/>
      <c r="C5" s="672"/>
      <c r="D5" s="639"/>
      <c r="E5" s="640"/>
      <c r="F5" s="830" t="s">
        <v>9</v>
      </c>
      <c r="G5" s="672"/>
      <c r="H5" s="639" t="s">
        <v>776</v>
      </c>
      <c r="I5" s="770"/>
      <c r="J5" s="770"/>
      <c r="K5" s="770"/>
      <c r="L5" s="770"/>
      <c r="M5" s="640"/>
      <c r="N5" s="58"/>
      <c r="P5" s="24" t="s">
        <v>10</v>
      </c>
      <c r="Q5" s="853">
        <v>45952</v>
      </c>
      <c r="R5" s="664"/>
      <c r="T5" s="708" t="s">
        <v>11</v>
      </c>
      <c r="U5" s="709"/>
      <c r="V5" s="711" t="s">
        <v>12</v>
      </c>
      <c r="W5" s="664"/>
      <c r="AB5" s="51"/>
      <c r="AC5" s="51"/>
      <c r="AD5" s="51"/>
      <c r="AE5" s="51"/>
    </row>
    <row r="6" spans="1:32" s="541" customFormat="1" ht="24" customHeight="1" x14ac:dyDescent="0.2">
      <c r="A6" s="670" t="s">
        <v>13</v>
      </c>
      <c r="B6" s="671"/>
      <c r="C6" s="672"/>
      <c r="D6" s="773" t="s">
        <v>14</v>
      </c>
      <c r="E6" s="774"/>
      <c r="F6" s="774"/>
      <c r="G6" s="774"/>
      <c r="H6" s="774"/>
      <c r="I6" s="774"/>
      <c r="J6" s="774"/>
      <c r="K6" s="774"/>
      <c r="L6" s="774"/>
      <c r="M6" s="664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Среда</v>
      </c>
      <c r="R6" s="552"/>
      <c r="T6" s="717" t="s">
        <v>16</v>
      </c>
      <c r="U6" s="709"/>
      <c r="V6" s="757" t="s">
        <v>17</v>
      </c>
      <c r="W6" s="635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1"/>
      <c r="U7" s="709"/>
      <c r="V7" s="758"/>
      <c r="W7" s="759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9"/>
      <c r="C8" s="570"/>
      <c r="D8" s="629" t="s">
        <v>19</v>
      </c>
      <c r="E8" s="630"/>
      <c r="F8" s="630"/>
      <c r="G8" s="630"/>
      <c r="H8" s="630"/>
      <c r="I8" s="630"/>
      <c r="J8" s="630"/>
      <c r="K8" s="630"/>
      <c r="L8" s="630"/>
      <c r="M8" s="631"/>
      <c r="N8" s="61"/>
      <c r="P8" s="24" t="s">
        <v>20</v>
      </c>
      <c r="Q8" s="678">
        <v>0.41666666666666669</v>
      </c>
      <c r="R8" s="622"/>
      <c r="T8" s="561"/>
      <c r="U8" s="709"/>
      <c r="V8" s="758"/>
      <c r="W8" s="759"/>
      <c r="AB8" s="51"/>
      <c r="AC8" s="51"/>
      <c r="AD8" s="51"/>
      <c r="AE8" s="51"/>
    </row>
    <row r="9" spans="1:32" s="541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6"/>
      <c r="E9" s="572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39"/>
      <c r="P9" s="26" t="s">
        <v>21</v>
      </c>
      <c r="Q9" s="660"/>
      <c r="R9" s="661"/>
      <c r="T9" s="561"/>
      <c r="U9" s="709"/>
      <c r="V9" s="760"/>
      <c r="W9" s="761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6"/>
      <c r="E10" s="572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47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18"/>
      <c r="R10" s="719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6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5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22"/>
      <c r="S12" s="23"/>
      <c r="U12" s="24"/>
      <c r="V12" s="584"/>
      <c r="W12" s="561"/>
      <c r="AB12" s="51"/>
      <c r="AC12" s="51"/>
      <c r="AD12" s="51"/>
      <c r="AE12" s="51"/>
    </row>
    <row r="13" spans="1:32" s="541" customFormat="1" ht="23.25" customHeight="1" x14ac:dyDescent="0.2">
      <c r="A13" s="705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6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5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25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1" t="s">
        <v>35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0" t="s">
        <v>36</v>
      </c>
      <c r="B17" s="580" t="s">
        <v>37</v>
      </c>
      <c r="C17" s="683" t="s">
        <v>38</v>
      </c>
      <c r="D17" s="580" t="s">
        <v>39</v>
      </c>
      <c r="E17" s="651"/>
      <c r="F17" s="580" t="s">
        <v>40</v>
      </c>
      <c r="G17" s="580" t="s">
        <v>41</v>
      </c>
      <c r="H17" s="580" t="s">
        <v>42</v>
      </c>
      <c r="I17" s="580" t="s">
        <v>43</v>
      </c>
      <c r="J17" s="580" t="s">
        <v>44</v>
      </c>
      <c r="K17" s="580" t="s">
        <v>45</v>
      </c>
      <c r="L17" s="580" t="s">
        <v>46</v>
      </c>
      <c r="M17" s="580" t="s">
        <v>47</v>
      </c>
      <c r="N17" s="580" t="s">
        <v>48</v>
      </c>
      <c r="O17" s="580" t="s">
        <v>49</v>
      </c>
      <c r="P17" s="580" t="s">
        <v>50</v>
      </c>
      <c r="Q17" s="650"/>
      <c r="R17" s="650"/>
      <c r="S17" s="650"/>
      <c r="T17" s="651"/>
      <c r="U17" s="872" t="s">
        <v>51</v>
      </c>
      <c r="V17" s="672"/>
      <c r="W17" s="580" t="s">
        <v>52</v>
      </c>
      <c r="X17" s="580" t="s">
        <v>53</v>
      </c>
      <c r="Y17" s="873" t="s">
        <v>54</v>
      </c>
      <c r="Z17" s="754" t="s">
        <v>55</v>
      </c>
      <c r="AA17" s="745" t="s">
        <v>56</v>
      </c>
      <c r="AB17" s="745" t="s">
        <v>57</v>
      </c>
      <c r="AC17" s="745" t="s">
        <v>58</v>
      </c>
      <c r="AD17" s="745" t="s">
        <v>59</v>
      </c>
      <c r="AE17" s="825"/>
      <c r="AF17" s="826"/>
      <c r="AG17" s="66"/>
      <c r="BD17" s="65" t="s">
        <v>60</v>
      </c>
    </row>
    <row r="18" spans="1:68" ht="14.25" customHeight="1" x14ac:dyDescent="0.2">
      <c r="A18" s="581"/>
      <c r="B18" s="581"/>
      <c r="C18" s="581"/>
      <c r="D18" s="652"/>
      <c r="E18" s="654"/>
      <c r="F18" s="581"/>
      <c r="G18" s="581"/>
      <c r="H18" s="581"/>
      <c r="I18" s="581"/>
      <c r="J18" s="581"/>
      <c r="K18" s="581"/>
      <c r="L18" s="581"/>
      <c r="M18" s="581"/>
      <c r="N18" s="581"/>
      <c r="O18" s="581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81"/>
      <c r="X18" s="581"/>
      <c r="Y18" s="874"/>
      <c r="Z18" s="755"/>
      <c r="AA18" s="746"/>
      <c r="AB18" s="746"/>
      <c r="AC18" s="746"/>
      <c r="AD18" s="827"/>
      <c r="AE18" s="828"/>
      <c r="AF18" s="829"/>
      <c r="AG18" s="66"/>
      <c r="BD18" s="65"/>
    </row>
    <row r="19" spans="1:68" ht="27.75" hidden="1" customHeight="1" x14ac:dyDescent="0.2">
      <c r="A19" s="610" t="s">
        <v>63</v>
      </c>
      <c r="B19" s="611"/>
      <c r="C19" s="611"/>
      <c r="D19" s="611"/>
      <c r="E19" s="611"/>
      <c r="F19" s="611"/>
      <c r="G19" s="611"/>
      <c r="H19" s="611"/>
      <c r="I19" s="611"/>
      <c r="J19" s="611"/>
      <c r="K19" s="611"/>
      <c r="L19" s="611"/>
      <c r="M19" s="611"/>
      <c r="N19" s="611"/>
      <c r="O19" s="611"/>
      <c r="P19" s="611"/>
      <c r="Q19" s="611"/>
      <c r="R19" s="611"/>
      <c r="S19" s="611"/>
      <c r="T19" s="611"/>
      <c r="U19" s="611"/>
      <c r="V19" s="611"/>
      <c r="W19" s="611"/>
      <c r="X19" s="611"/>
      <c r="Y19" s="611"/>
      <c r="Z19" s="611"/>
      <c r="AA19" s="48"/>
      <c r="AB19" s="48"/>
      <c r="AC19" s="48"/>
    </row>
    <row r="20" spans="1:68" ht="16.5" hidden="1" customHeight="1" x14ac:dyDescent="0.25">
      <c r="A20" s="573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4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75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75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4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75"/>
      <c r="P31" s="568" t="s">
        <v>71</v>
      </c>
      <c r="Q31" s="569"/>
      <c r="R31" s="569"/>
      <c r="S31" s="569"/>
      <c r="T31" s="569"/>
      <c r="U31" s="569"/>
      <c r="V31" s="570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hidden="1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75"/>
      <c r="P32" s="568" t="s">
        <v>71</v>
      </c>
      <c r="Q32" s="569"/>
      <c r="R32" s="569"/>
      <c r="S32" s="569"/>
      <c r="T32" s="569"/>
      <c r="U32" s="569"/>
      <c r="V32" s="570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hidden="1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4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75"/>
      <c r="P35" s="568" t="s">
        <v>71</v>
      </c>
      <c r="Q35" s="569"/>
      <c r="R35" s="569"/>
      <c r="S35" s="569"/>
      <c r="T35" s="569"/>
      <c r="U35" s="569"/>
      <c r="V35" s="570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75"/>
      <c r="P36" s="568" t="s">
        <v>71</v>
      </c>
      <c r="Q36" s="569"/>
      <c r="R36" s="569"/>
      <c r="S36" s="569"/>
      <c r="T36" s="569"/>
      <c r="U36" s="569"/>
      <c r="V36" s="570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hidden="1" customHeight="1" x14ac:dyDescent="0.2">
      <c r="A37" s="610" t="s">
        <v>99</v>
      </c>
      <c r="B37" s="611"/>
      <c r="C37" s="611"/>
      <c r="D37" s="611"/>
      <c r="E37" s="611"/>
      <c r="F37" s="611"/>
      <c r="G37" s="611"/>
      <c r="H37" s="611"/>
      <c r="I37" s="611"/>
      <c r="J37" s="611"/>
      <c r="K37" s="611"/>
      <c r="L37" s="611"/>
      <c r="M37" s="611"/>
      <c r="N37" s="611"/>
      <c r="O37" s="611"/>
      <c r="P37" s="611"/>
      <c r="Q37" s="611"/>
      <c r="R37" s="611"/>
      <c r="S37" s="611"/>
      <c r="T37" s="611"/>
      <c r="U37" s="611"/>
      <c r="V37" s="611"/>
      <c r="W37" s="611"/>
      <c r="X37" s="611"/>
      <c r="Y37" s="611"/>
      <c r="Z37" s="611"/>
      <c r="AA37" s="48"/>
      <c r="AB37" s="48"/>
      <c r="AC37" s="48"/>
    </row>
    <row r="38" spans="1:68" ht="16.5" hidden="1" customHeight="1" x14ac:dyDescent="0.25">
      <c r="A38" s="573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hidden="1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74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75"/>
      <c r="P43" s="568" t="s">
        <v>71</v>
      </c>
      <c r="Q43" s="569"/>
      <c r="R43" s="569"/>
      <c r="S43" s="569"/>
      <c r="T43" s="569"/>
      <c r="U43" s="569"/>
      <c r="V43" s="570"/>
      <c r="W43" s="37" t="s">
        <v>72</v>
      </c>
      <c r="X43" s="549">
        <f>IFERROR(X40/H40,"0")+IFERROR(X41/H41,"0")+IFERROR(X42/H42,"0")</f>
        <v>0</v>
      </c>
      <c r="Y43" s="549">
        <f>IFERROR(Y40/H40,"0")+IFERROR(Y41/H41,"0")+IFERROR(Y42/H42,"0")</f>
        <v>0</v>
      </c>
      <c r="Z43" s="549">
        <f>IFERROR(IF(Z40="",0,Z40),"0")+IFERROR(IF(Z41="",0,Z41),"0")+IFERROR(IF(Z42="",0,Z42),"0")</f>
        <v>0</v>
      </c>
      <c r="AA43" s="550"/>
      <c r="AB43" s="550"/>
      <c r="AC43" s="550"/>
    </row>
    <row r="44" spans="1:68" hidden="1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75"/>
      <c r="P44" s="568" t="s">
        <v>71</v>
      </c>
      <c r="Q44" s="569"/>
      <c r="R44" s="569"/>
      <c r="S44" s="569"/>
      <c r="T44" s="569"/>
      <c r="U44" s="569"/>
      <c r="V44" s="570"/>
      <c r="W44" s="37" t="s">
        <v>69</v>
      </c>
      <c r="X44" s="549">
        <f>IFERROR(SUM(X40:X42),"0")</f>
        <v>0</v>
      </c>
      <c r="Y44" s="549">
        <f>IFERROR(SUM(Y40:Y42),"0")</f>
        <v>0</v>
      </c>
      <c r="Z44" s="37"/>
      <c r="AA44" s="550"/>
      <c r="AB44" s="550"/>
      <c r="AC44" s="550"/>
    </row>
    <row r="45" spans="1:68" ht="14.25" hidden="1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4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75"/>
      <c r="P47" s="568" t="s">
        <v>71</v>
      </c>
      <c r="Q47" s="569"/>
      <c r="R47" s="569"/>
      <c r="S47" s="569"/>
      <c r="T47" s="569"/>
      <c r="U47" s="569"/>
      <c r="V47" s="570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hidden="1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75"/>
      <c r="P48" s="568" t="s">
        <v>71</v>
      </c>
      <c r="Q48" s="569"/>
      <c r="R48" s="569"/>
      <c r="S48" s="569"/>
      <c r="T48" s="569"/>
      <c r="U48" s="569"/>
      <c r="V48" s="570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hidden="1" customHeight="1" x14ac:dyDescent="0.25">
      <c r="A49" s="573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hidden="1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400</v>
      </c>
      <c r="Y52" s="548">
        <f t="shared" si="0"/>
        <v>410.40000000000003</v>
      </c>
      <c r="Z52" s="36">
        <f>IFERROR(IF(Y52=0,"",ROUNDUP(Y52/H52,0)*0.01898),"")</f>
        <v>0.72123999999999999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416.11111111111109</v>
      </c>
      <c r="BN52" s="64">
        <f t="shared" si="2"/>
        <v>426.92999999999995</v>
      </c>
      <c r="BO52" s="64">
        <f t="shared" si="3"/>
        <v>0.57870370370370372</v>
      </c>
      <c r="BP52" s="64">
        <f t="shared" si="4"/>
        <v>0.59375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4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75"/>
      <c r="P57" s="568" t="s">
        <v>71</v>
      </c>
      <c r="Q57" s="569"/>
      <c r="R57" s="569"/>
      <c r="S57" s="569"/>
      <c r="T57" s="569"/>
      <c r="U57" s="569"/>
      <c r="V57" s="570"/>
      <c r="W57" s="37" t="s">
        <v>72</v>
      </c>
      <c r="X57" s="549">
        <f>IFERROR(X51/H51,"0")+IFERROR(X52/H52,"0")+IFERROR(X53/H53,"0")+IFERROR(X54/H54,"0")+IFERROR(X55/H55,"0")+IFERROR(X56/H56,"0")</f>
        <v>37.037037037037038</v>
      </c>
      <c r="Y57" s="549">
        <f>IFERROR(Y51/H51,"0")+IFERROR(Y52/H52,"0")+IFERROR(Y53/H53,"0")+IFERROR(Y54/H54,"0")+IFERROR(Y55/H55,"0")+IFERROR(Y56/H56,"0")</f>
        <v>38</v>
      </c>
      <c r="Z57" s="549">
        <f>IFERROR(IF(Z51="",0,Z51),"0")+IFERROR(IF(Z52="",0,Z52),"0")+IFERROR(IF(Z53="",0,Z53),"0")+IFERROR(IF(Z54="",0,Z54),"0")+IFERROR(IF(Z55="",0,Z55),"0")+IFERROR(IF(Z56="",0,Z56),"0")</f>
        <v>0.72123999999999999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75"/>
      <c r="P58" s="568" t="s">
        <v>71</v>
      </c>
      <c r="Q58" s="569"/>
      <c r="R58" s="569"/>
      <c r="S58" s="569"/>
      <c r="T58" s="569"/>
      <c r="U58" s="569"/>
      <c r="V58" s="570"/>
      <c r="W58" s="37" t="s">
        <v>69</v>
      </c>
      <c r="X58" s="549">
        <f>IFERROR(SUM(X51:X56),"0")</f>
        <v>400</v>
      </c>
      <c r="Y58" s="549">
        <f>IFERROR(SUM(Y51:Y56),"0")</f>
        <v>410.40000000000003</v>
      </c>
      <c r="Z58" s="37"/>
      <c r="AA58" s="550"/>
      <c r="AB58" s="550"/>
      <c r="AC58" s="550"/>
    </row>
    <row r="59" spans="1:68" ht="14.25" hidden="1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74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75"/>
      <c r="P63" s="568" t="s">
        <v>71</v>
      </c>
      <c r="Q63" s="569"/>
      <c r="R63" s="569"/>
      <c r="S63" s="569"/>
      <c r="T63" s="569"/>
      <c r="U63" s="569"/>
      <c r="V63" s="570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hidden="1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75"/>
      <c r="P64" s="568" t="s">
        <v>71</v>
      </c>
      <c r="Q64" s="569"/>
      <c r="R64" s="569"/>
      <c r="S64" s="569"/>
      <c r="T64" s="569"/>
      <c r="U64" s="569"/>
      <c r="V64" s="570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hidden="1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4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75"/>
      <c r="P69" s="568" t="s">
        <v>71</v>
      </c>
      <c r="Q69" s="569"/>
      <c r="R69" s="569"/>
      <c r="S69" s="569"/>
      <c r="T69" s="569"/>
      <c r="U69" s="569"/>
      <c r="V69" s="570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hidden="1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75"/>
      <c r="P70" s="568" t="s">
        <v>71</v>
      </c>
      <c r="Q70" s="569"/>
      <c r="R70" s="569"/>
      <c r="S70" s="569"/>
      <c r="T70" s="569"/>
      <c r="U70" s="569"/>
      <c r="V70" s="570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hidden="1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5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5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4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75"/>
      <c r="P77" s="568" t="s">
        <v>71</v>
      </c>
      <c r="Q77" s="569"/>
      <c r="R77" s="569"/>
      <c r="S77" s="569"/>
      <c r="T77" s="569"/>
      <c r="U77" s="569"/>
      <c r="V77" s="570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hidden="1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75"/>
      <c r="P78" s="568" t="s">
        <v>71</v>
      </c>
      <c r="Q78" s="569"/>
      <c r="R78" s="569"/>
      <c r="S78" s="569"/>
      <c r="T78" s="569"/>
      <c r="U78" s="569"/>
      <c r="V78" s="570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hidden="1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6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4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75"/>
      <c r="P82" s="568" t="s">
        <v>71</v>
      </c>
      <c r="Q82" s="569"/>
      <c r="R82" s="569"/>
      <c r="S82" s="569"/>
      <c r="T82" s="569"/>
      <c r="U82" s="569"/>
      <c r="V82" s="570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hidden="1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75"/>
      <c r="P83" s="568" t="s">
        <v>71</v>
      </c>
      <c r="Q83" s="569"/>
      <c r="R83" s="569"/>
      <c r="S83" s="569"/>
      <c r="T83" s="569"/>
      <c r="U83" s="569"/>
      <c r="V83" s="570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hidden="1" customHeight="1" x14ac:dyDescent="0.25">
      <c r="A84" s="573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hidden="1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500</v>
      </c>
      <c r="Y86" s="548">
        <f>IFERROR(IF(X86="",0,CEILING((X86/$H86),1)*$H86),"")</f>
        <v>507.6</v>
      </c>
      <c r="Z86" s="36">
        <f>IFERROR(IF(Y86=0,"",ROUNDUP(Y86/H86,0)*0.01898),"")</f>
        <v>0.89205999999999996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520.1388888888888</v>
      </c>
      <c r="BN86" s="64">
        <f>IFERROR(Y86*I86/H86,"0")</f>
        <v>528.04499999999996</v>
      </c>
      <c r="BO86" s="64">
        <f>IFERROR(1/J86*(X86/H86),"0")</f>
        <v>0.72337962962962954</v>
      </c>
      <c r="BP86" s="64">
        <f>IFERROR(1/J86*(Y86/H86),"0")</f>
        <v>0.734375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0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5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4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75"/>
      <c r="P89" s="568" t="s">
        <v>71</v>
      </c>
      <c r="Q89" s="569"/>
      <c r="R89" s="569"/>
      <c r="S89" s="569"/>
      <c r="T89" s="569"/>
      <c r="U89" s="569"/>
      <c r="V89" s="570"/>
      <c r="W89" s="37" t="s">
        <v>72</v>
      </c>
      <c r="X89" s="549">
        <f>IFERROR(X86/H86,"0")+IFERROR(X87/H87,"0")+IFERROR(X88/H88,"0")</f>
        <v>46.296296296296291</v>
      </c>
      <c r="Y89" s="549">
        <f>IFERROR(Y86/H86,"0")+IFERROR(Y87/H87,"0")+IFERROR(Y88/H88,"0")</f>
        <v>47</v>
      </c>
      <c r="Z89" s="549">
        <f>IFERROR(IF(Z86="",0,Z86),"0")+IFERROR(IF(Z87="",0,Z87),"0")+IFERROR(IF(Z88="",0,Z88),"0")</f>
        <v>0.89205999999999996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75"/>
      <c r="P90" s="568" t="s">
        <v>71</v>
      </c>
      <c r="Q90" s="569"/>
      <c r="R90" s="569"/>
      <c r="S90" s="569"/>
      <c r="T90" s="569"/>
      <c r="U90" s="569"/>
      <c r="V90" s="570"/>
      <c r="W90" s="37" t="s">
        <v>69</v>
      </c>
      <c r="X90" s="549">
        <f>IFERROR(SUM(X86:X88),"0")</f>
        <v>500</v>
      </c>
      <c r="Y90" s="549">
        <f>IFERROR(SUM(Y86:Y88),"0")</f>
        <v>507.6</v>
      </c>
      <c r="Z90" s="37"/>
      <c r="AA90" s="550"/>
      <c r="AB90" s="550"/>
      <c r="AC90" s="550"/>
    </row>
    <row r="91" spans="1:68" ht="14.25" hidden="1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23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400</v>
      </c>
      <c r="Y92" s="548">
        <f>IFERROR(IF(X92="",0,CEILING((X92/$H92),1)*$H92),"")</f>
        <v>405</v>
      </c>
      <c r="Z92" s="36">
        <f>IFERROR(IF(Y92=0,"",ROUNDUP(Y92/H92,0)*0.01898),"")</f>
        <v>0.94900000000000007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425.62962962962962</v>
      </c>
      <c r="BN92" s="64">
        <f>IFERROR(Y92*I92/H92,"0")</f>
        <v>430.95</v>
      </c>
      <c r="BO92" s="64">
        <f>IFERROR(1/J92*(X92/H92),"0")</f>
        <v>0.77160493827160492</v>
      </c>
      <c r="BP92" s="64">
        <f>IFERROR(1/J92*(Y92/H92),"0")</f>
        <v>0.78125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180</v>
      </c>
      <c r="Y94" s="548">
        <f>IFERROR(IF(X94="",0,CEILING((X94/$H94),1)*$H94),"")</f>
        <v>180.9</v>
      </c>
      <c r="Z94" s="36">
        <f>IFERROR(IF(Y94=0,"",ROUNDUP(Y94/H94,0)*0.00651),"")</f>
        <v>0.43617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196.79999999999998</v>
      </c>
      <c r="BN94" s="64">
        <f>IFERROR(Y94*I94/H94,"0")</f>
        <v>197.78399999999999</v>
      </c>
      <c r="BO94" s="64">
        <f>IFERROR(1/J94*(X94/H94),"0")</f>
        <v>0.36630036630036628</v>
      </c>
      <c r="BP94" s="64">
        <f>IFERROR(1/J94*(Y94/H94),"0")</f>
        <v>0.36813186813186816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4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75"/>
      <c r="P96" s="568" t="s">
        <v>71</v>
      </c>
      <c r="Q96" s="569"/>
      <c r="R96" s="569"/>
      <c r="S96" s="569"/>
      <c r="T96" s="569"/>
      <c r="U96" s="569"/>
      <c r="V96" s="570"/>
      <c r="W96" s="37" t="s">
        <v>72</v>
      </c>
      <c r="X96" s="549">
        <f>IFERROR(X92/H92,"0")+IFERROR(X93/H93,"0")+IFERROR(X94/H94,"0")+IFERROR(X95/H95,"0")</f>
        <v>116.04938271604937</v>
      </c>
      <c r="Y96" s="549">
        <f>IFERROR(Y92/H92,"0")+IFERROR(Y93/H93,"0")+IFERROR(Y94/H94,"0")+IFERROR(Y95/H95,"0")</f>
        <v>117</v>
      </c>
      <c r="Z96" s="549">
        <f>IFERROR(IF(Z92="",0,Z92),"0")+IFERROR(IF(Z93="",0,Z93),"0")+IFERROR(IF(Z94="",0,Z94),"0")+IFERROR(IF(Z95="",0,Z95),"0")</f>
        <v>1.38517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75"/>
      <c r="P97" s="568" t="s">
        <v>71</v>
      </c>
      <c r="Q97" s="569"/>
      <c r="R97" s="569"/>
      <c r="S97" s="569"/>
      <c r="T97" s="569"/>
      <c r="U97" s="569"/>
      <c r="V97" s="570"/>
      <c r="W97" s="37" t="s">
        <v>69</v>
      </c>
      <c r="X97" s="549">
        <f>IFERROR(SUM(X92:X95),"0")</f>
        <v>580</v>
      </c>
      <c r="Y97" s="549">
        <f>IFERROR(SUM(Y92:Y95),"0")</f>
        <v>585.9</v>
      </c>
      <c r="Z97" s="37"/>
      <c r="AA97" s="550"/>
      <c r="AB97" s="550"/>
      <c r="AC97" s="550"/>
    </row>
    <row r="98" spans="1:68" ht="16.5" hidden="1" customHeight="1" x14ac:dyDescent="0.25">
      <c r="A98" s="573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hidden="1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74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75"/>
      <c r="P104" s="568" t="s">
        <v>71</v>
      </c>
      <c r="Q104" s="569"/>
      <c r="R104" s="569"/>
      <c r="S104" s="569"/>
      <c r="T104" s="569"/>
      <c r="U104" s="569"/>
      <c r="V104" s="570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hidden="1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75"/>
      <c r="P105" s="568" t="s">
        <v>71</v>
      </c>
      <c r="Q105" s="569"/>
      <c r="R105" s="569"/>
      <c r="S105" s="569"/>
      <c r="T105" s="569"/>
      <c r="U105" s="569"/>
      <c r="V105" s="570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hidden="1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4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75"/>
      <c r="P110" s="568" t="s">
        <v>71</v>
      </c>
      <c r="Q110" s="569"/>
      <c r="R110" s="569"/>
      <c r="S110" s="569"/>
      <c r="T110" s="569"/>
      <c r="U110" s="569"/>
      <c r="V110" s="570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hidden="1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75"/>
      <c r="P111" s="568" t="s">
        <v>71</v>
      </c>
      <c r="Q111" s="569"/>
      <c r="R111" s="569"/>
      <c r="S111" s="569"/>
      <c r="T111" s="569"/>
      <c r="U111" s="569"/>
      <c r="V111" s="570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hidden="1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0</v>
      </c>
      <c r="Y113" s="54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315</v>
      </c>
      <c r="Y115" s="548">
        <f>IFERROR(IF(X115="",0,CEILING((X115/$H115),1)*$H115),"")</f>
        <v>315.90000000000003</v>
      </c>
      <c r="Z115" s="36">
        <f>IFERROR(IF(Y115=0,"",ROUNDUP(Y115/H115,0)*0.00651),"")</f>
        <v>0.76167000000000007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344.4</v>
      </c>
      <c r="BN115" s="64">
        <f>IFERROR(Y115*I115/H115,"0")</f>
        <v>345.38400000000001</v>
      </c>
      <c r="BO115" s="64">
        <f>IFERROR(1/J115*(X115/H115),"0")</f>
        <v>0.64102564102564097</v>
      </c>
      <c r="BP115" s="64">
        <f>IFERROR(1/J115*(Y115/H115),"0")</f>
        <v>0.6428571428571429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4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75"/>
      <c r="P117" s="568" t="s">
        <v>71</v>
      </c>
      <c r="Q117" s="569"/>
      <c r="R117" s="569"/>
      <c r="S117" s="569"/>
      <c r="T117" s="569"/>
      <c r="U117" s="569"/>
      <c r="V117" s="570"/>
      <c r="W117" s="37" t="s">
        <v>72</v>
      </c>
      <c r="X117" s="549">
        <f>IFERROR(X113/H113,"0")+IFERROR(X114/H114,"0")+IFERROR(X115/H115,"0")+IFERROR(X116/H116,"0")</f>
        <v>116.66666666666666</v>
      </c>
      <c r="Y117" s="549">
        <f>IFERROR(Y113/H113,"0")+IFERROR(Y114/H114,"0")+IFERROR(Y115/H115,"0")+IFERROR(Y116/H116,"0")</f>
        <v>117</v>
      </c>
      <c r="Z117" s="549">
        <f>IFERROR(IF(Z113="",0,Z113),"0")+IFERROR(IF(Z114="",0,Z114),"0")+IFERROR(IF(Z115="",0,Z115),"0")+IFERROR(IF(Z116="",0,Z116),"0")</f>
        <v>0.76167000000000007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75"/>
      <c r="P118" s="568" t="s">
        <v>71</v>
      </c>
      <c r="Q118" s="569"/>
      <c r="R118" s="569"/>
      <c r="S118" s="569"/>
      <c r="T118" s="569"/>
      <c r="U118" s="569"/>
      <c r="V118" s="570"/>
      <c r="W118" s="37" t="s">
        <v>69</v>
      </c>
      <c r="X118" s="549">
        <f>IFERROR(SUM(X113:X116),"0")</f>
        <v>315</v>
      </c>
      <c r="Y118" s="549">
        <f>IFERROR(SUM(Y113:Y116),"0")</f>
        <v>315.90000000000003</v>
      </c>
      <c r="Z118" s="37"/>
      <c r="AA118" s="550"/>
      <c r="AB118" s="550"/>
      <c r="AC118" s="550"/>
    </row>
    <row r="119" spans="1:68" ht="14.25" hidden="1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4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75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hidden="1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75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hidden="1" customHeight="1" x14ac:dyDescent="0.25">
      <c r="A123" s="573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hidden="1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4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75"/>
      <c r="P127" s="568" t="s">
        <v>71</v>
      </c>
      <c r="Q127" s="569"/>
      <c r="R127" s="569"/>
      <c r="S127" s="569"/>
      <c r="T127" s="569"/>
      <c r="U127" s="569"/>
      <c r="V127" s="570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hidden="1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75"/>
      <c r="P128" s="568" t="s">
        <v>71</v>
      </c>
      <c r="Q128" s="569"/>
      <c r="R128" s="569"/>
      <c r="S128" s="569"/>
      <c r="T128" s="569"/>
      <c r="U128" s="569"/>
      <c r="V128" s="570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hidden="1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5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4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75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hidden="1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75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hidden="1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4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75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hidden="1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75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hidden="1" customHeight="1" x14ac:dyDescent="0.25">
      <c r="A139" s="573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hidden="1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4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4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75"/>
      <c r="P143" s="568" t="s">
        <v>71</v>
      </c>
      <c r="Q143" s="569"/>
      <c r="R143" s="569"/>
      <c r="S143" s="569"/>
      <c r="T143" s="569"/>
      <c r="U143" s="569"/>
      <c r="V143" s="570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hidden="1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75"/>
      <c r="P144" s="568" t="s">
        <v>71</v>
      </c>
      <c r="Q144" s="569"/>
      <c r="R144" s="569"/>
      <c r="S144" s="569"/>
      <c r="T144" s="569"/>
      <c r="U144" s="569"/>
      <c r="V144" s="570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hidden="1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4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75"/>
      <c r="P149" s="568" t="s">
        <v>71</v>
      </c>
      <c r="Q149" s="569"/>
      <c r="R149" s="569"/>
      <c r="S149" s="569"/>
      <c r="T149" s="569"/>
      <c r="U149" s="569"/>
      <c r="V149" s="570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hidden="1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75"/>
      <c r="P150" s="568" t="s">
        <v>71</v>
      </c>
      <c r="Q150" s="569"/>
      <c r="R150" s="569"/>
      <c r="S150" s="569"/>
      <c r="T150" s="569"/>
      <c r="U150" s="569"/>
      <c r="V150" s="570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hidden="1" customHeight="1" x14ac:dyDescent="0.2">
      <c r="A151" s="610" t="s">
        <v>250</v>
      </c>
      <c r="B151" s="611"/>
      <c r="C151" s="611"/>
      <c r="D151" s="611"/>
      <c r="E151" s="611"/>
      <c r="F151" s="611"/>
      <c r="G151" s="611"/>
      <c r="H151" s="611"/>
      <c r="I151" s="611"/>
      <c r="J151" s="611"/>
      <c r="K151" s="611"/>
      <c r="L151" s="611"/>
      <c r="M151" s="611"/>
      <c r="N151" s="611"/>
      <c r="O151" s="611"/>
      <c r="P151" s="611"/>
      <c r="Q151" s="611"/>
      <c r="R151" s="611"/>
      <c r="S151" s="611"/>
      <c r="T151" s="611"/>
      <c r="U151" s="611"/>
      <c r="V151" s="611"/>
      <c r="W151" s="611"/>
      <c r="X151" s="611"/>
      <c r="Y151" s="611"/>
      <c r="Z151" s="611"/>
      <c r="AA151" s="48"/>
      <c r="AB151" s="48"/>
      <c r="AC151" s="48"/>
    </row>
    <row r="152" spans="1:68" ht="16.5" hidden="1" customHeight="1" x14ac:dyDescent="0.25">
      <c r="A152" s="573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hidden="1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4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75"/>
      <c r="P155" s="568" t="s">
        <v>71</v>
      </c>
      <c r="Q155" s="569"/>
      <c r="R155" s="569"/>
      <c r="S155" s="569"/>
      <c r="T155" s="569"/>
      <c r="U155" s="569"/>
      <c r="V155" s="570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75"/>
      <c r="P156" s="568" t="s">
        <v>71</v>
      </c>
      <c r="Q156" s="569"/>
      <c r="R156" s="569"/>
      <c r="S156" s="569"/>
      <c r="T156" s="569"/>
      <c r="U156" s="569"/>
      <c r="V156" s="570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hidden="1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4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75"/>
      <c r="P167" s="568" t="s">
        <v>71</v>
      </c>
      <c r="Q167" s="569"/>
      <c r="R167" s="569"/>
      <c r="S167" s="569"/>
      <c r="T167" s="569"/>
      <c r="U167" s="569"/>
      <c r="V167" s="570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hidden="1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75"/>
      <c r="P168" s="568" t="s">
        <v>71</v>
      </c>
      <c r="Q168" s="569"/>
      <c r="R168" s="569"/>
      <c r="S168" s="569"/>
      <c r="T168" s="569"/>
      <c r="U168" s="569"/>
      <c r="V168" s="570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hidden="1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4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75"/>
      <c r="P173" s="568" t="s">
        <v>71</v>
      </c>
      <c r="Q173" s="569"/>
      <c r="R173" s="569"/>
      <c r="S173" s="569"/>
      <c r="T173" s="569"/>
      <c r="U173" s="569"/>
      <c r="V173" s="570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hidden="1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75"/>
      <c r="P174" s="568" t="s">
        <v>71</v>
      </c>
      <c r="Q174" s="569"/>
      <c r="R174" s="569"/>
      <c r="S174" s="569"/>
      <c r="T174" s="569"/>
      <c r="U174" s="569"/>
      <c r="V174" s="570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hidden="1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4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75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75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hidden="1" customHeight="1" x14ac:dyDescent="0.25">
      <c r="A179" s="573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hidden="1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4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75"/>
      <c r="P183" s="568" t="s">
        <v>71</v>
      </c>
      <c r="Q183" s="569"/>
      <c r="R183" s="569"/>
      <c r="S183" s="569"/>
      <c r="T183" s="569"/>
      <c r="U183" s="569"/>
      <c r="V183" s="570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75"/>
      <c r="P184" s="568" t="s">
        <v>71</v>
      </c>
      <c r="Q184" s="569"/>
      <c r="R184" s="569"/>
      <c r="S184" s="569"/>
      <c r="T184" s="569"/>
      <c r="U184" s="569"/>
      <c r="V184" s="570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hidden="1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4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75"/>
      <c r="P188" s="568" t="s">
        <v>71</v>
      </c>
      <c r="Q188" s="569"/>
      <c r="R188" s="569"/>
      <c r="S188" s="569"/>
      <c r="T188" s="569"/>
      <c r="U188" s="569"/>
      <c r="V188" s="570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75"/>
      <c r="P189" s="568" t="s">
        <v>71</v>
      </c>
      <c r="Q189" s="569"/>
      <c r="R189" s="569"/>
      <c r="S189" s="569"/>
      <c r="T189" s="569"/>
      <c r="U189" s="569"/>
      <c r="V189" s="570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hidden="1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0</v>
      </c>
      <c r="Y193" s="548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74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75"/>
      <c r="P199" s="568" t="s">
        <v>71</v>
      </c>
      <c r="Q199" s="569"/>
      <c r="R199" s="569"/>
      <c r="S199" s="569"/>
      <c r="T199" s="569"/>
      <c r="U199" s="569"/>
      <c r="V199" s="570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0</v>
      </c>
      <c r="Y199" s="549">
        <f>IFERROR(Y191/H191,"0")+IFERROR(Y192/H192,"0")+IFERROR(Y193/H193,"0")+IFERROR(Y194/H194,"0")+IFERROR(Y195/H195,"0")+IFERROR(Y196/H196,"0")+IFERROR(Y197/H197,"0")+IFERROR(Y198/H198,"0")</f>
        <v>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50"/>
      <c r="AB199" s="550"/>
      <c r="AC199" s="550"/>
    </row>
    <row r="200" spans="1:68" hidden="1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75"/>
      <c r="P200" s="568" t="s">
        <v>71</v>
      </c>
      <c r="Q200" s="569"/>
      <c r="R200" s="569"/>
      <c r="S200" s="569"/>
      <c r="T200" s="569"/>
      <c r="U200" s="569"/>
      <c r="V200" s="570"/>
      <c r="W200" s="37" t="s">
        <v>69</v>
      </c>
      <c r="X200" s="549">
        <f>IFERROR(SUM(X191:X198),"0")</f>
        <v>0</v>
      </c>
      <c r="Y200" s="549">
        <f>IFERROR(SUM(Y191:Y198),"0")</f>
        <v>0</v>
      </c>
      <c r="Z200" s="37"/>
      <c r="AA200" s="550"/>
      <c r="AB200" s="550"/>
      <c r="AC200" s="550"/>
    </row>
    <row r="201" spans="1:68" ht="14.25" hidden="1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100</v>
      </c>
      <c r="Y207" s="548">
        <f t="shared" si="15"/>
        <v>100.8</v>
      </c>
      <c r="Z207" s="36">
        <f t="shared" si="20"/>
        <v>0.27342</v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110.5</v>
      </c>
      <c r="BN207" s="64">
        <f t="shared" si="17"/>
        <v>111.384</v>
      </c>
      <c r="BO207" s="64">
        <f t="shared" si="18"/>
        <v>0.22893772893772898</v>
      </c>
      <c r="BP207" s="64">
        <f t="shared" si="19"/>
        <v>0.23076923076923078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160</v>
      </c>
      <c r="Y208" s="548">
        <f t="shared" si="15"/>
        <v>160.79999999999998</v>
      </c>
      <c r="Z208" s="36">
        <f t="shared" si="20"/>
        <v>0.43617</v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176.80000000000004</v>
      </c>
      <c r="BN208" s="64">
        <f t="shared" si="17"/>
        <v>177.684</v>
      </c>
      <c r="BO208" s="64">
        <f t="shared" si="18"/>
        <v>0.36630036630036633</v>
      </c>
      <c r="BP208" s="64">
        <f t="shared" si="19"/>
        <v>0.36813186813186816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4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75"/>
      <c r="P211" s="568" t="s">
        <v>71</v>
      </c>
      <c r="Q211" s="569"/>
      <c r="R211" s="569"/>
      <c r="S211" s="569"/>
      <c r="T211" s="569"/>
      <c r="U211" s="569"/>
      <c r="V211" s="570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108.33333333333334</v>
      </c>
      <c r="Y211" s="549">
        <f>IFERROR(Y202/H202,"0")+IFERROR(Y203/H203,"0")+IFERROR(Y204/H204,"0")+IFERROR(Y205/H205,"0")+IFERROR(Y206/H206,"0")+IFERROR(Y207/H207,"0")+IFERROR(Y208/H208,"0")+IFERROR(Y209/H209,"0")+IFERROR(Y210/H210,"0")</f>
        <v>109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0.70958999999999994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75"/>
      <c r="P212" s="568" t="s">
        <v>71</v>
      </c>
      <c r="Q212" s="569"/>
      <c r="R212" s="569"/>
      <c r="S212" s="569"/>
      <c r="T212" s="569"/>
      <c r="U212" s="569"/>
      <c r="V212" s="570"/>
      <c r="W212" s="37" t="s">
        <v>69</v>
      </c>
      <c r="X212" s="549">
        <f>IFERROR(SUM(X202:X210),"0")</f>
        <v>260</v>
      </c>
      <c r="Y212" s="549">
        <f>IFERROR(SUM(Y202:Y210),"0")</f>
        <v>261.59999999999997</v>
      </c>
      <c r="Z212" s="37"/>
      <c r="AA212" s="550"/>
      <c r="AB212" s="550"/>
      <c r="AC212" s="550"/>
    </row>
    <row r="213" spans="1:68" ht="14.25" hidden="1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4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75"/>
      <c r="P216" s="568" t="s">
        <v>71</v>
      </c>
      <c r="Q216" s="569"/>
      <c r="R216" s="569"/>
      <c r="S216" s="569"/>
      <c r="T216" s="569"/>
      <c r="U216" s="569"/>
      <c r="V216" s="570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hidden="1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75"/>
      <c r="P217" s="568" t="s">
        <v>71</v>
      </c>
      <c r="Q217" s="569"/>
      <c r="R217" s="569"/>
      <c r="S217" s="569"/>
      <c r="T217" s="569"/>
      <c r="U217" s="569"/>
      <c r="V217" s="570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hidden="1" customHeight="1" x14ac:dyDescent="0.25">
      <c r="A218" s="573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hidden="1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6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5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6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74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75"/>
      <c r="P230" s="568" t="s">
        <v>71</v>
      </c>
      <c r="Q230" s="569"/>
      <c r="R230" s="569"/>
      <c r="S230" s="569"/>
      <c r="T230" s="569"/>
      <c r="U230" s="569"/>
      <c r="V230" s="570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hidden="1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75"/>
      <c r="P231" s="568" t="s">
        <v>71</v>
      </c>
      <c r="Q231" s="569"/>
      <c r="R231" s="569"/>
      <c r="S231" s="569"/>
      <c r="T231" s="569"/>
      <c r="U231" s="569"/>
      <c r="V231" s="570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hidden="1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4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75"/>
      <c r="P234" s="568" t="s">
        <v>71</v>
      </c>
      <c r="Q234" s="569"/>
      <c r="R234" s="569"/>
      <c r="S234" s="569"/>
      <c r="T234" s="569"/>
      <c r="U234" s="569"/>
      <c r="V234" s="570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75"/>
      <c r="P235" s="568" t="s">
        <v>71</v>
      </c>
      <c r="Q235" s="569"/>
      <c r="R235" s="569"/>
      <c r="S235" s="569"/>
      <c r="T235" s="569"/>
      <c r="U235" s="569"/>
      <c r="V235" s="570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hidden="1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3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4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75"/>
      <c r="P238" s="568" t="s">
        <v>71</v>
      </c>
      <c r="Q238" s="569"/>
      <c r="R238" s="569"/>
      <c r="S238" s="569"/>
      <c r="T238" s="569"/>
      <c r="U238" s="569"/>
      <c r="V238" s="570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hidden="1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75"/>
      <c r="P239" s="568" t="s">
        <v>71</v>
      </c>
      <c r="Q239" s="569"/>
      <c r="R239" s="569"/>
      <c r="S239" s="569"/>
      <c r="T239" s="569"/>
      <c r="U239" s="569"/>
      <c r="V239" s="570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hidden="1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4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75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75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hidden="1" customHeight="1" x14ac:dyDescent="0.25">
      <c r="A248" s="573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hidden="1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4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75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hidden="1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75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hidden="1" customHeight="1" x14ac:dyDescent="0.25">
      <c r="A257" s="573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hidden="1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0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34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4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75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75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hidden="1" customHeight="1" x14ac:dyDescent="0.25">
      <c r="A265" s="573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4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75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hidden="1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75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hidden="1" customHeight="1" x14ac:dyDescent="0.25">
      <c r="A272" s="573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4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75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75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4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75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75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hidden="1" customHeight="1" x14ac:dyDescent="0.25">
      <c r="A281" s="573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hidden="1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6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4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75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75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hidden="1" customHeight="1" x14ac:dyDescent="0.25">
      <c r="A286" s="573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hidden="1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idden="1" x14ac:dyDescent="0.2">
      <c r="A294" s="574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75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49">
        <f>IFERROR(X288/H288,"0")+IFERROR(X289/H289,"0")+IFERROR(X290/H290,"0")+IFERROR(X291/H291,"0")+IFERROR(X292/H292,"0")+IFERROR(X293/H293,"0")</f>
        <v>0</v>
      </c>
      <c r="Y294" s="549">
        <f>IFERROR(Y288/H288,"0")+IFERROR(Y289/H289,"0")+IFERROR(Y290/H290,"0")+IFERROR(Y291/H291,"0")+IFERROR(Y292/H292,"0")+IFERROR(Y293/H293,"0")</f>
        <v>0</v>
      </c>
      <c r="Z294" s="549">
        <f>IFERROR(IF(Z288="",0,Z288),"0")+IFERROR(IF(Z289="",0,Z289),"0")+IFERROR(IF(Z290="",0,Z290),"0")+IFERROR(IF(Z291="",0,Z291),"0")+IFERROR(IF(Z292="",0,Z292),"0")+IFERROR(IF(Z293="",0,Z293),"0")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75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49">
        <f>IFERROR(SUM(X288:X293),"0")</f>
        <v>0</v>
      </c>
      <c r="Y295" s="549">
        <f>IFERROR(SUM(Y288:Y293),"0")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idden="1" x14ac:dyDescent="0.2">
      <c r="A304" s="574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75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75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250</v>
      </c>
      <c r="Y307" s="548">
        <f>IFERROR(IF(X307="",0,CEILING((X307/$H307),1)*$H307),"")</f>
        <v>257.39999999999998</v>
      </c>
      <c r="Z307" s="36">
        <f>IFERROR(IF(Y307=0,"",ROUNDUP(Y307/H307,0)*0.01898),"")</f>
        <v>0.62634000000000001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266.44230769230768</v>
      </c>
      <c r="BN307" s="64">
        <f>IFERROR(Y307*I307/H307,"0")</f>
        <v>274.32900000000001</v>
      </c>
      <c r="BO307" s="64">
        <f>IFERROR(1/J307*(X307/H307),"0")</f>
        <v>0.50080128205128205</v>
      </c>
      <c r="BP307" s="64">
        <f>IFERROR(1/J307*(Y307/H307),"0")</f>
        <v>0.515625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4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75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49">
        <f>IFERROR(X307/H307,"0")+IFERROR(X308/H308,"0")+IFERROR(X309/H309,"0")+IFERROR(X310/H310,"0")+IFERROR(X311/H311,"0")</f>
        <v>32.051282051282051</v>
      </c>
      <c r="Y312" s="549">
        <f>IFERROR(Y307/H307,"0")+IFERROR(Y308/H308,"0")+IFERROR(Y309/H309,"0")+IFERROR(Y310/H310,"0")+IFERROR(Y311/H311,"0")</f>
        <v>33</v>
      </c>
      <c r="Z312" s="549">
        <f>IFERROR(IF(Z307="",0,Z307),"0")+IFERROR(IF(Z308="",0,Z308),"0")+IFERROR(IF(Z309="",0,Z309),"0")+IFERROR(IF(Z310="",0,Z310),"0")+IFERROR(IF(Z311="",0,Z311),"0")</f>
        <v>0.62634000000000001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75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49">
        <f>IFERROR(SUM(X307:X311),"0")</f>
        <v>250</v>
      </c>
      <c r="Y313" s="549">
        <f>IFERROR(SUM(Y307:Y311),"0")</f>
        <v>257.39999999999998</v>
      </c>
      <c r="Z313" s="37"/>
      <c r="AA313" s="550"/>
      <c r="AB313" s="550"/>
      <c r="AC313" s="550"/>
    </row>
    <row r="314" spans="1:68" ht="14.25" hidden="1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6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74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75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hidden="1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75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hidden="1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8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00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74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75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75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hidden="1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74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75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75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73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hidden="1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210</v>
      </c>
      <c r="Y336" s="548">
        <f>IFERROR(IF(X336="",0,CEILING((X336/$H336),1)*$H336),"")</f>
        <v>210</v>
      </c>
      <c r="Z336" s="36">
        <f>IFERROR(IF(Y336=0,"",ROUNDUP(Y336/H336,0)*0.00651),"")</f>
        <v>0.65100000000000002</v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235.19999999999996</v>
      </c>
      <c r="BN336" s="64">
        <f>IFERROR(Y336*I336/H336,"0")</f>
        <v>235.19999999999996</v>
      </c>
      <c r="BO336" s="64">
        <f>IFERROR(1/J336*(X336/H336),"0")</f>
        <v>0.5494505494505495</v>
      </c>
      <c r="BP336" s="64">
        <f>IFERROR(1/J336*(Y336/H336),"0")</f>
        <v>0.5494505494505495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7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4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75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49">
        <f>IFERROR(X335/H335,"0")+IFERROR(X336/H336,"0")+IFERROR(X337/H337,"0")</f>
        <v>100</v>
      </c>
      <c r="Y338" s="549">
        <f>IFERROR(Y335/H335,"0")+IFERROR(Y336/H336,"0")+IFERROR(Y337/H337,"0")</f>
        <v>100</v>
      </c>
      <c r="Z338" s="549">
        <f>IFERROR(IF(Z335="",0,Z335),"0")+IFERROR(IF(Z336="",0,Z336),"0")+IFERROR(IF(Z337="",0,Z337),"0")</f>
        <v>0.65100000000000002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75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49">
        <f>IFERROR(SUM(X335:X337),"0")</f>
        <v>210</v>
      </c>
      <c r="Y339" s="549">
        <f>IFERROR(SUM(Y335:Y337),"0")</f>
        <v>210</v>
      </c>
      <c r="Z339" s="37"/>
      <c r="AA339" s="550"/>
      <c r="AB339" s="550"/>
      <c r="AC339" s="550"/>
    </row>
    <row r="340" spans="1:68" ht="27.75" hidden="1" customHeight="1" x14ac:dyDescent="0.2">
      <c r="A340" s="610" t="s">
        <v>538</v>
      </c>
      <c r="B340" s="611"/>
      <c r="C340" s="611"/>
      <c r="D340" s="611"/>
      <c r="E340" s="611"/>
      <c r="F340" s="611"/>
      <c r="G340" s="611"/>
      <c r="H340" s="611"/>
      <c r="I340" s="611"/>
      <c r="J340" s="611"/>
      <c r="K340" s="611"/>
      <c r="L340" s="611"/>
      <c r="M340" s="611"/>
      <c r="N340" s="611"/>
      <c r="O340" s="611"/>
      <c r="P340" s="611"/>
      <c r="Q340" s="611"/>
      <c r="R340" s="611"/>
      <c r="S340" s="611"/>
      <c r="T340" s="611"/>
      <c r="U340" s="611"/>
      <c r="V340" s="611"/>
      <c r="W340" s="611"/>
      <c r="X340" s="611"/>
      <c r="Y340" s="611"/>
      <c r="Z340" s="611"/>
      <c r="AA340" s="48"/>
      <c r="AB340" s="48"/>
      <c r="AC340" s="48"/>
    </row>
    <row r="341" spans="1:68" ht="16.5" hidden="1" customHeight="1" x14ac:dyDescent="0.25">
      <c r="A341" s="573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hidden="1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1000</v>
      </c>
      <c r="Y343" s="548">
        <f t="shared" ref="Y343:Y349" si="37">IFERROR(IF(X343="",0,CEILING((X343/$H343),1)*$H343),"")</f>
        <v>1005</v>
      </c>
      <c r="Z343" s="36">
        <f>IFERROR(IF(Y343=0,"",ROUNDUP(Y343/H343,0)*0.02175),"")</f>
        <v>1.4572499999999999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1032</v>
      </c>
      <c r="BN343" s="64">
        <f t="shared" ref="BN343:BN349" si="39">IFERROR(Y343*I343/H343,"0")</f>
        <v>1037.1600000000001</v>
      </c>
      <c r="BO343" s="64">
        <f t="shared" ref="BO343:BO349" si="40">IFERROR(1/J343*(X343/H343),"0")</f>
        <v>1.3888888888888888</v>
      </c>
      <c r="BP343" s="64">
        <f t="shared" ref="BP343:BP349" si="41">IFERROR(1/J343*(Y343/H343),"0")</f>
        <v>1.3958333333333333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300</v>
      </c>
      <c r="Y344" s="548">
        <f t="shared" si="37"/>
        <v>300</v>
      </c>
      <c r="Z344" s="36">
        <f>IFERROR(IF(Y344=0,"",ROUNDUP(Y344/H344,0)*0.02175),"")</f>
        <v>0.43499999999999994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309.60000000000002</v>
      </c>
      <c r="BN344" s="64">
        <f t="shared" si="39"/>
        <v>309.60000000000002</v>
      </c>
      <c r="BO344" s="64">
        <f t="shared" si="40"/>
        <v>0.41666666666666663</v>
      </c>
      <c r="BP344" s="64">
        <f t="shared" si="41"/>
        <v>0.41666666666666663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2000</v>
      </c>
      <c r="Y346" s="548">
        <f t="shared" si="37"/>
        <v>2010</v>
      </c>
      <c r="Z346" s="36">
        <f>IFERROR(IF(Y346=0,"",ROUNDUP(Y346/H346,0)*0.02175),"")</f>
        <v>2.9144999999999999</v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2064</v>
      </c>
      <c r="BN346" s="64">
        <f t="shared" si="39"/>
        <v>2074.3200000000002</v>
      </c>
      <c r="BO346" s="64">
        <f t="shared" si="40"/>
        <v>2.7777777777777777</v>
      </c>
      <c r="BP346" s="64">
        <f t="shared" si="41"/>
        <v>2.7916666666666665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7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hidden="1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74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75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49">
        <f>IFERROR(X343/H343,"0")+IFERROR(X344/H344,"0")+IFERROR(X345/H345,"0")+IFERROR(X346/H346,"0")+IFERROR(X347/H347,"0")+IFERROR(X348/H348,"0")+IFERROR(X349/H349,"0")</f>
        <v>220</v>
      </c>
      <c r="Y350" s="549">
        <f>IFERROR(Y343/H343,"0")+IFERROR(Y344/H344,"0")+IFERROR(Y345/H345,"0")+IFERROR(Y346/H346,"0")+IFERROR(Y347/H347,"0")+IFERROR(Y348/H348,"0")+IFERROR(Y349/H349,"0")</f>
        <v>221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4.8067499999999992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75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49">
        <f>IFERROR(SUM(X343:X349),"0")</f>
        <v>3300</v>
      </c>
      <c r="Y351" s="549">
        <f>IFERROR(SUM(Y343:Y349),"0")</f>
        <v>3315</v>
      </c>
      <c r="Z351" s="37"/>
      <c r="AA351" s="550"/>
      <c r="AB351" s="550"/>
      <c r="AC351" s="550"/>
    </row>
    <row r="352" spans="1:68" ht="14.25" hidden="1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1000</v>
      </c>
      <c r="Y353" s="548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hidden="1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4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75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49">
        <f>IFERROR(X353/H353,"0")+IFERROR(X354/H354,"0")</f>
        <v>66.666666666666671</v>
      </c>
      <c r="Y355" s="549">
        <f>IFERROR(Y353/H353,"0")+IFERROR(Y354/H354,"0")</f>
        <v>67</v>
      </c>
      <c r="Z355" s="549">
        <f>IFERROR(IF(Z353="",0,Z353),"0")+IFERROR(IF(Z354="",0,Z354),"0")</f>
        <v>1.4572499999999999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75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49">
        <f>IFERROR(SUM(X353:X354),"0")</f>
        <v>1000</v>
      </c>
      <c r="Y356" s="549">
        <f>IFERROR(SUM(Y353:Y354),"0")</f>
        <v>1005</v>
      </c>
      <c r="Z356" s="37"/>
      <c r="AA356" s="550"/>
      <c r="AB356" s="550"/>
      <c r="AC356" s="550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hidden="1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74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75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75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hidden="1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74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75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75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73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hidden="1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hidden="1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74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75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75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hidden="1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3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74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75"/>
      <c r="P376" s="568" t="s">
        <v>71</v>
      </c>
      <c r="Q376" s="569"/>
      <c r="R376" s="569"/>
      <c r="S376" s="569"/>
      <c r="T376" s="569"/>
      <c r="U376" s="569"/>
      <c r="V376" s="570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hidden="1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75"/>
      <c r="P377" s="568" t="s">
        <v>71</v>
      </c>
      <c r="Q377" s="569"/>
      <c r="R377" s="569"/>
      <c r="S377" s="569"/>
      <c r="T377" s="569"/>
      <c r="U377" s="569"/>
      <c r="V377" s="570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hidden="1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3000</v>
      </c>
      <c r="Y379" s="548">
        <f>IFERROR(IF(X379="",0,CEILING((X379/$H379),1)*$H379),"")</f>
        <v>3006</v>
      </c>
      <c r="Z379" s="36">
        <f>IFERROR(IF(Y379=0,"",ROUNDUP(Y379/H379,0)*0.01898),"")</f>
        <v>6.3393199999999998</v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3173</v>
      </c>
      <c r="BN379" s="64">
        <f>IFERROR(Y379*I379/H379,"0")</f>
        <v>3179.346</v>
      </c>
      <c r="BO379" s="64">
        <f>IFERROR(1/J379*(X379/H379),"0")</f>
        <v>5.208333333333333</v>
      </c>
      <c r="BP379" s="64">
        <f>IFERROR(1/J379*(Y379/H379),"0")</f>
        <v>5.21875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40</v>
      </c>
      <c r="Y380" s="548">
        <f>IFERROR(IF(X380="",0,CEILING((X380/$H380),1)*$H380),"")</f>
        <v>40.799999999999997</v>
      </c>
      <c r="Z380" s="36">
        <f>IFERROR(IF(Y380=0,"",ROUNDUP(Y380/H380,0)*0.00651),"")</f>
        <v>0.11067</v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44.400000000000006</v>
      </c>
      <c r="BN380" s="64">
        <f>IFERROR(Y380*I380/H380,"0")</f>
        <v>45.287999999999997</v>
      </c>
      <c r="BO380" s="64">
        <f>IFERROR(1/J380*(X380/H380),"0")</f>
        <v>9.1575091575091583E-2</v>
      </c>
      <c r="BP380" s="64">
        <f>IFERROR(1/J380*(Y380/H380),"0")</f>
        <v>9.3406593406593408E-2</v>
      </c>
    </row>
    <row r="381" spans="1:68" x14ac:dyDescent="0.2">
      <c r="A381" s="574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75"/>
      <c r="P381" s="568" t="s">
        <v>71</v>
      </c>
      <c r="Q381" s="569"/>
      <c r="R381" s="569"/>
      <c r="S381" s="569"/>
      <c r="T381" s="569"/>
      <c r="U381" s="569"/>
      <c r="V381" s="570"/>
      <c r="W381" s="37" t="s">
        <v>72</v>
      </c>
      <c r="X381" s="549">
        <f>IFERROR(X379/H379,"0")+IFERROR(X380/H380,"0")</f>
        <v>350</v>
      </c>
      <c r="Y381" s="549">
        <f>IFERROR(Y379/H379,"0")+IFERROR(Y380/H380,"0")</f>
        <v>351</v>
      </c>
      <c r="Z381" s="549">
        <f>IFERROR(IF(Z379="",0,Z379),"0")+IFERROR(IF(Z380="",0,Z380),"0")</f>
        <v>6.4499899999999997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75"/>
      <c r="P382" s="568" t="s">
        <v>71</v>
      </c>
      <c r="Q382" s="569"/>
      <c r="R382" s="569"/>
      <c r="S382" s="569"/>
      <c r="T382" s="569"/>
      <c r="U382" s="569"/>
      <c r="V382" s="570"/>
      <c r="W382" s="37" t="s">
        <v>69</v>
      </c>
      <c r="X382" s="549">
        <f>IFERROR(SUM(X379:X380),"0")</f>
        <v>3040</v>
      </c>
      <c r="Y382" s="549">
        <f>IFERROR(SUM(Y379:Y380),"0")</f>
        <v>3046.8</v>
      </c>
      <c r="Z382" s="37"/>
      <c r="AA382" s="550"/>
      <c r="AB382" s="550"/>
      <c r="AC382" s="550"/>
    </row>
    <row r="383" spans="1:68" ht="14.25" hidden="1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74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75"/>
      <c r="P385" s="568" t="s">
        <v>71</v>
      </c>
      <c r="Q385" s="569"/>
      <c r="R385" s="569"/>
      <c r="S385" s="569"/>
      <c r="T385" s="569"/>
      <c r="U385" s="569"/>
      <c r="V385" s="570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75"/>
      <c r="P386" s="568" t="s">
        <v>71</v>
      </c>
      <c r="Q386" s="569"/>
      <c r="R386" s="569"/>
      <c r="S386" s="569"/>
      <c r="T386" s="569"/>
      <c r="U386" s="569"/>
      <c r="V386" s="570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hidden="1" customHeight="1" x14ac:dyDescent="0.2">
      <c r="A387" s="610" t="s">
        <v>595</v>
      </c>
      <c r="B387" s="611"/>
      <c r="C387" s="611"/>
      <c r="D387" s="611"/>
      <c r="E387" s="611"/>
      <c r="F387" s="611"/>
      <c r="G387" s="611"/>
      <c r="H387" s="611"/>
      <c r="I387" s="611"/>
      <c r="J387" s="611"/>
      <c r="K387" s="611"/>
      <c r="L387" s="611"/>
      <c r="M387" s="611"/>
      <c r="N387" s="611"/>
      <c r="O387" s="611"/>
      <c r="P387" s="611"/>
      <c r="Q387" s="611"/>
      <c r="R387" s="611"/>
      <c r="S387" s="611"/>
      <c r="T387" s="611"/>
      <c r="U387" s="611"/>
      <c r="V387" s="611"/>
      <c r="W387" s="611"/>
      <c r="X387" s="611"/>
      <c r="Y387" s="611"/>
      <c r="Z387" s="611"/>
      <c r="AA387" s="48"/>
      <c r="AB387" s="48"/>
      <c r="AC387" s="48"/>
    </row>
    <row r="388" spans="1:68" ht="16.5" hidden="1" customHeight="1" x14ac:dyDescent="0.25">
      <c r="A388" s="573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hidden="1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6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3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69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hidden="1" x14ac:dyDescent="0.2">
      <c r="A400" s="574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75"/>
      <c r="P400" s="568" t="s">
        <v>71</v>
      </c>
      <c r="Q400" s="569"/>
      <c r="R400" s="569"/>
      <c r="S400" s="569"/>
      <c r="T400" s="569"/>
      <c r="U400" s="569"/>
      <c r="V400" s="570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0"/>
      <c r="AB400" s="550"/>
      <c r="AC400" s="550"/>
    </row>
    <row r="401" spans="1:68" hidden="1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75"/>
      <c r="P401" s="568" t="s">
        <v>71</v>
      </c>
      <c r="Q401" s="569"/>
      <c r="R401" s="569"/>
      <c r="S401" s="569"/>
      <c r="T401" s="569"/>
      <c r="U401" s="569"/>
      <c r="V401" s="570"/>
      <c r="W401" s="37" t="s">
        <v>69</v>
      </c>
      <c r="X401" s="549">
        <f>IFERROR(SUM(X390:X399),"0")</f>
        <v>0</v>
      </c>
      <c r="Y401" s="549">
        <f>IFERROR(SUM(Y390:Y399),"0")</f>
        <v>0</v>
      </c>
      <c r="Z401" s="37"/>
      <c r="AA401" s="550"/>
      <c r="AB401" s="550"/>
      <c r="AC401" s="550"/>
    </row>
    <row r="402" spans="1:68" ht="14.25" hidden="1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8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74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75"/>
      <c r="P405" s="568" t="s">
        <v>71</v>
      </c>
      <c r="Q405" s="569"/>
      <c r="R405" s="569"/>
      <c r="S405" s="569"/>
      <c r="T405" s="569"/>
      <c r="U405" s="569"/>
      <c r="V405" s="570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hidden="1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75"/>
      <c r="P406" s="568" t="s">
        <v>71</v>
      </c>
      <c r="Q406" s="569"/>
      <c r="R406" s="569"/>
      <c r="S406" s="569"/>
      <c r="T406" s="569"/>
      <c r="U406" s="569"/>
      <c r="V406" s="570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hidden="1" customHeight="1" x14ac:dyDescent="0.25">
      <c r="A407" s="573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hidden="1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8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74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75"/>
      <c r="P410" s="568" t="s">
        <v>71</v>
      </c>
      <c r="Q410" s="569"/>
      <c r="R410" s="569"/>
      <c r="S410" s="569"/>
      <c r="T410" s="569"/>
      <c r="U410" s="569"/>
      <c r="V410" s="570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75"/>
      <c r="P411" s="568" t="s">
        <v>71</v>
      </c>
      <c r="Q411" s="569"/>
      <c r="R411" s="569"/>
      <c r="S411" s="569"/>
      <c r="T411" s="569"/>
      <c r="U411" s="569"/>
      <c r="V411" s="570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hidden="1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74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75"/>
      <c r="P417" s="568" t="s">
        <v>71</v>
      </c>
      <c r="Q417" s="569"/>
      <c r="R417" s="569"/>
      <c r="S417" s="569"/>
      <c r="T417" s="569"/>
      <c r="U417" s="569"/>
      <c r="V417" s="570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hidden="1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75"/>
      <c r="P418" s="568" t="s">
        <v>71</v>
      </c>
      <c r="Q418" s="569"/>
      <c r="R418" s="569"/>
      <c r="S418" s="569"/>
      <c r="T418" s="569"/>
      <c r="U418" s="569"/>
      <c r="V418" s="570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hidden="1" customHeight="1" x14ac:dyDescent="0.25">
      <c r="A419" s="573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hidden="1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74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75"/>
      <c r="P422" s="568" t="s">
        <v>71</v>
      </c>
      <c r="Q422" s="569"/>
      <c r="R422" s="569"/>
      <c r="S422" s="569"/>
      <c r="T422" s="569"/>
      <c r="U422" s="569"/>
      <c r="V422" s="570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75"/>
      <c r="P423" s="568" t="s">
        <v>71</v>
      </c>
      <c r="Q423" s="569"/>
      <c r="R423" s="569"/>
      <c r="S423" s="569"/>
      <c r="T423" s="569"/>
      <c r="U423" s="569"/>
      <c r="V423" s="570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hidden="1" customHeight="1" x14ac:dyDescent="0.2">
      <c r="A424" s="610" t="s">
        <v>647</v>
      </c>
      <c r="B424" s="611"/>
      <c r="C424" s="611"/>
      <c r="D424" s="611"/>
      <c r="E424" s="611"/>
      <c r="F424" s="611"/>
      <c r="G424" s="611"/>
      <c r="H424" s="611"/>
      <c r="I424" s="611"/>
      <c r="J424" s="611"/>
      <c r="K424" s="611"/>
      <c r="L424" s="611"/>
      <c r="M424" s="611"/>
      <c r="N424" s="611"/>
      <c r="O424" s="611"/>
      <c r="P424" s="611"/>
      <c r="Q424" s="611"/>
      <c r="R424" s="611"/>
      <c r="S424" s="611"/>
      <c r="T424" s="611"/>
      <c r="U424" s="611"/>
      <c r="V424" s="611"/>
      <c r="W424" s="611"/>
      <c r="X424" s="611"/>
      <c r="Y424" s="611"/>
      <c r="Z424" s="611"/>
      <c r="AA424" s="48"/>
      <c r="AB424" s="48"/>
      <c r="AC424" s="48"/>
    </row>
    <row r="425" spans="1:68" ht="16.5" hidden="1" customHeight="1" x14ac:dyDescent="0.25">
      <c r="A425" s="573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hidden="1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hidden="1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700</v>
      </c>
      <c r="Y429" s="548">
        <f t="shared" si="48"/>
        <v>702.24</v>
      </c>
      <c r="Z429" s="36">
        <f t="shared" si="49"/>
        <v>1.5906800000000001</v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747.72727272727275</v>
      </c>
      <c r="BN429" s="64">
        <f t="shared" si="51"/>
        <v>750.11999999999989</v>
      </c>
      <c r="BO429" s="64">
        <f t="shared" si="52"/>
        <v>1.2747668997668997</v>
      </c>
      <c r="BP429" s="64">
        <f t="shared" si="53"/>
        <v>1.278846153846154</v>
      </c>
    </row>
    <row r="430" spans="1:68" ht="27" hidden="1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hidden="1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700</v>
      </c>
      <c r="Y432" s="548">
        <f t="shared" si="48"/>
        <v>702.24</v>
      </c>
      <c r="Z432" s="36">
        <f t="shared" si="49"/>
        <v>1.5906800000000001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747.72727272727275</v>
      </c>
      <c r="BN432" s="64">
        <f t="shared" si="51"/>
        <v>750.11999999999989</v>
      </c>
      <c r="BO432" s="64">
        <f t="shared" si="52"/>
        <v>1.2747668997668997</v>
      </c>
      <c r="BP432" s="64">
        <f t="shared" si="53"/>
        <v>1.278846153846154</v>
      </c>
    </row>
    <row r="433" spans="1:68" ht="16.5" hidden="1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5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74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75"/>
      <c r="P439" s="568" t="s">
        <v>71</v>
      </c>
      <c r="Q439" s="569"/>
      <c r="R439" s="569"/>
      <c r="S439" s="569"/>
      <c r="T439" s="569"/>
      <c r="U439" s="569"/>
      <c r="V439" s="570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265.15151515151513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266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3.1813600000000002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75"/>
      <c r="P440" s="568" t="s">
        <v>71</v>
      </c>
      <c r="Q440" s="569"/>
      <c r="R440" s="569"/>
      <c r="S440" s="569"/>
      <c r="T440" s="569"/>
      <c r="U440" s="569"/>
      <c r="V440" s="570"/>
      <c r="W440" s="37" t="s">
        <v>69</v>
      </c>
      <c r="X440" s="549">
        <f>IFERROR(SUM(X427:X438),"0")</f>
        <v>1400</v>
      </c>
      <c r="Y440" s="549">
        <f>IFERROR(SUM(Y427:Y438),"0")</f>
        <v>1404.48</v>
      </c>
      <c r="Z440" s="37"/>
      <c r="AA440" s="550"/>
      <c r="AB440" s="550"/>
      <c r="AC440" s="550"/>
    </row>
    <row r="441" spans="1:68" ht="14.25" hidden="1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6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1000</v>
      </c>
      <c r="Y442" s="548">
        <f>IFERROR(IF(X442="",0,CEILING((X442/$H442),1)*$H442),"")</f>
        <v>1003.2</v>
      </c>
      <c r="Z442" s="36">
        <f>IFERROR(IF(Y442=0,"",ROUNDUP(Y442/H442,0)*0.01196),"")</f>
        <v>2.2724000000000002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1068.1818181818182</v>
      </c>
      <c r="BN442" s="64">
        <f>IFERROR(Y442*I442/H442,"0")</f>
        <v>1071.5999999999999</v>
      </c>
      <c r="BO442" s="64">
        <f>IFERROR(1/J442*(X442/H442),"0")</f>
        <v>1.821095571095571</v>
      </c>
      <c r="BP442" s="64">
        <f>IFERROR(1/J442*(Y442/H442),"0")</f>
        <v>1.8269230769230771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74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75"/>
      <c r="P445" s="568" t="s">
        <v>71</v>
      </c>
      <c r="Q445" s="569"/>
      <c r="R445" s="569"/>
      <c r="S445" s="569"/>
      <c r="T445" s="569"/>
      <c r="U445" s="569"/>
      <c r="V445" s="570"/>
      <c r="W445" s="37" t="s">
        <v>72</v>
      </c>
      <c r="X445" s="549">
        <f>IFERROR(X442/H442,"0")+IFERROR(X443/H443,"0")+IFERROR(X444/H444,"0")</f>
        <v>189.39393939393938</v>
      </c>
      <c r="Y445" s="549">
        <f>IFERROR(Y442/H442,"0")+IFERROR(Y443/H443,"0")+IFERROR(Y444/H444,"0")</f>
        <v>190</v>
      </c>
      <c r="Z445" s="549">
        <f>IFERROR(IF(Z442="",0,Z442),"0")+IFERROR(IF(Z443="",0,Z443),"0")+IFERROR(IF(Z444="",0,Z444),"0")</f>
        <v>2.2724000000000002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75"/>
      <c r="P446" s="568" t="s">
        <v>71</v>
      </c>
      <c r="Q446" s="569"/>
      <c r="R446" s="569"/>
      <c r="S446" s="569"/>
      <c r="T446" s="569"/>
      <c r="U446" s="569"/>
      <c r="V446" s="570"/>
      <c r="W446" s="37" t="s">
        <v>69</v>
      </c>
      <c r="X446" s="549">
        <f>IFERROR(SUM(X442:X444),"0")</f>
        <v>1000</v>
      </c>
      <c r="Y446" s="549">
        <f>IFERROR(SUM(Y442:Y444),"0")</f>
        <v>1003.2</v>
      </c>
      <c r="Z446" s="37"/>
      <c r="AA446" s="550"/>
      <c r="AB446" s="550"/>
      <c r="AC446" s="550"/>
    </row>
    <row r="447" spans="1:68" ht="14.25" hidden="1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hidden="1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hidden="1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1000</v>
      </c>
      <c r="Y450" s="548">
        <f t="shared" si="54"/>
        <v>1003.2</v>
      </c>
      <c r="Z450" s="36">
        <f>IFERROR(IF(Y450=0,"",ROUNDUP(Y450/H450,0)*0.01196),"")</f>
        <v>2.2724000000000002</v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1068.1818181818182</v>
      </c>
      <c r="BN450" s="64">
        <f t="shared" si="56"/>
        <v>1071.5999999999999</v>
      </c>
      <c r="BO450" s="64">
        <f t="shared" si="57"/>
        <v>1.821095571095571</v>
      </c>
      <c r="BP450" s="64">
        <f t="shared" si="58"/>
        <v>1.8269230769230771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0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1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74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75"/>
      <c r="P454" s="568" t="s">
        <v>71</v>
      </c>
      <c r="Q454" s="569"/>
      <c r="R454" s="569"/>
      <c r="S454" s="569"/>
      <c r="T454" s="569"/>
      <c r="U454" s="569"/>
      <c r="V454" s="570"/>
      <c r="W454" s="37" t="s">
        <v>72</v>
      </c>
      <c r="X454" s="549">
        <f>IFERROR(X448/H448,"0")+IFERROR(X449/H449,"0")+IFERROR(X450/H450,"0")+IFERROR(X451/H451,"0")+IFERROR(X452/H452,"0")+IFERROR(X453/H453,"0")</f>
        <v>189.39393939393938</v>
      </c>
      <c r="Y454" s="549">
        <f>IFERROR(Y448/H448,"0")+IFERROR(Y449/H449,"0")+IFERROR(Y450/H450,"0")+IFERROR(Y451/H451,"0")+IFERROR(Y452/H452,"0")+IFERROR(Y453/H453,"0")</f>
        <v>190</v>
      </c>
      <c r="Z454" s="549">
        <f>IFERROR(IF(Z448="",0,Z448),"0")+IFERROR(IF(Z449="",0,Z449),"0")+IFERROR(IF(Z450="",0,Z450),"0")+IFERROR(IF(Z451="",0,Z451),"0")+IFERROR(IF(Z452="",0,Z452),"0")+IFERROR(IF(Z453="",0,Z453),"0")</f>
        <v>2.2724000000000002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75"/>
      <c r="P455" s="568" t="s">
        <v>71</v>
      </c>
      <c r="Q455" s="569"/>
      <c r="R455" s="569"/>
      <c r="S455" s="569"/>
      <c r="T455" s="569"/>
      <c r="U455" s="569"/>
      <c r="V455" s="570"/>
      <c r="W455" s="37" t="s">
        <v>69</v>
      </c>
      <c r="X455" s="549">
        <f>IFERROR(SUM(X448:X453),"0")</f>
        <v>1000</v>
      </c>
      <c r="Y455" s="549">
        <f>IFERROR(SUM(Y448:Y453),"0")</f>
        <v>1003.2</v>
      </c>
      <c r="Z455" s="37"/>
      <c r="AA455" s="550"/>
      <c r="AB455" s="550"/>
      <c r="AC455" s="550"/>
    </row>
    <row r="456" spans="1:68" ht="14.25" hidden="1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hidden="1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2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574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75"/>
      <c r="P460" s="568" t="s">
        <v>71</v>
      </c>
      <c r="Q460" s="569"/>
      <c r="R460" s="569"/>
      <c r="S460" s="569"/>
      <c r="T460" s="569"/>
      <c r="U460" s="569"/>
      <c r="V460" s="570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75"/>
      <c r="P461" s="568" t="s">
        <v>71</v>
      </c>
      <c r="Q461" s="569"/>
      <c r="R461" s="569"/>
      <c r="S461" s="569"/>
      <c r="T461" s="569"/>
      <c r="U461" s="569"/>
      <c r="V461" s="570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hidden="1" customHeight="1" x14ac:dyDescent="0.2">
      <c r="A462" s="610" t="s">
        <v>709</v>
      </c>
      <c r="B462" s="611"/>
      <c r="C462" s="611"/>
      <c r="D462" s="611"/>
      <c r="E462" s="611"/>
      <c r="F462" s="611"/>
      <c r="G462" s="611"/>
      <c r="H462" s="611"/>
      <c r="I462" s="611"/>
      <c r="J462" s="611"/>
      <c r="K462" s="611"/>
      <c r="L462" s="611"/>
      <c r="M462" s="611"/>
      <c r="N462" s="611"/>
      <c r="O462" s="611"/>
      <c r="P462" s="611"/>
      <c r="Q462" s="611"/>
      <c r="R462" s="611"/>
      <c r="S462" s="611"/>
      <c r="T462" s="611"/>
      <c r="U462" s="611"/>
      <c r="V462" s="611"/>
      <c r="W462" s="611"/>
      <c r="X462" s="611"/>
      <c r="Y462" s="611"/>
      <c r="Z462" s="611"/>
      <c r="AA462" s="48"/>
      <c r="AB462" s="48"/>
      <c r="AC462" s="48"/>
    </row>
    <row r="463" spans="1:68" ht="16.5" hidden="1" customHeight="1" x14ac:dyDescent="0.25">
      <c r="A463" s="573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hidden="1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hidden="1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3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400</v>
      </c>
      <c r="Y467" s="548">
        <f>IFERROR(IF(X467="",0,CEILING((X467/$H467),1)*$H467),"")</f>
        <v>408</v>
      </c>
      <c r="Z467" s="36">
        <f>IFERROR(IF(Y467=0,"",ROUNDUP(Y467/H467,0)*0.01898),"")</f>
        <v>0.64532</v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414.5</v>
      </c>
      <c r="BN467" s="64">
        <f>IFERROR(Y467*I467/H467,"0")</f>
        <v>422.79</v>
      </c>
      <c r="BO467" s="64">
        <f>IFERROR(1/J467*(X467/H467),"0")</f>
        <v>0.52083333333333337</v>
      </c>
      <c r="BP467" s="64">
        <f>IFERROR(1/J467*(Y467/H467),"0")</f>
        <v>0.53125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6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74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75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49">
        <f>IFERROR(X465/H465,"0")+IFERROR(X466/H466,"0")+IFERROR(X467/H467,"0")+IFERROR(X468/H468,"0")</f>
        <v>33.333333333333336</v>
      </c>
      <c r="Y469" s="549">
        <f>IFERROR(Y465/H465,"0")+IFERROR(Y466/H466,"0")+IFERROR(Y467/H467,"0")+IFERROR(Y468/H468,"0")</f>
        <v>34</v>
      </c>
      <c r="Z469" s="549">
        <f>IFERROR(IF(Z465="",0,Z465),"0")+IFERROR(IF(Z466="",0,Z466),"0")+IFERROR(IF(Z467="",0,Z467),"0")+IFERROR(IF(Z468="",0,Z468),"0")</f>
        <v>0.64532</v>
      </c>
      <c r="AA469" s="550"/>
      <c r="AB469" s="550"/>
      <c r="AC469" s="550"/>
    </row>
    <row r="470" spans="1:68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75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49">
        <f>IFERROR(SUM(X465:X468),"0")</f>
        <v>400</v>
      </c>
      <c r="Y470" s="549">
        <f>IFERROR(SUM(Y465:Y468),"0")</f>
        <v>408</v>
      </c>
      <c r="Z470" s="37"/>
      <c r="AA470" s="550"/>
      <c r="AB470" s="550"/>
      <c r="AC470" s="550"/>
    </row>
    <row r="471" spans="1:68" ht="14.25" hidden="1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hidden="1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4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09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4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74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75"/>
      <c r="P475" s="568" t="s">
        <v>71</v>
      </c>
      <c r="Q475" s="569"/>
      <c r="R475" s="569"/>
      <c r="S475" s="569"/>
      <c r="T475" s="569"/>
      <c r="U475" s="569"/>
      <c r="V475" s="570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75"/>
      <c r="P476" s="568" t="s">
        <v>71</v>
      </c>
      <c r="Q476" s="569"/>
      <c r="R476" s="569"/>
      <c r="S476" s="569"/>
      <c r="T476" s="569"/>
      <c r="U476" s="569"/>
      <c r="V476" s="570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hidden="1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hidden="1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74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75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75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hidden="1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350</v>
      </c>
      <c r="Y483" s="548">
        <f>IFERROR(IF(X483="",0,CEILING((X483/$H483),1)*$H483),"")</f>
        <v>351</v>
      </c>
      <c r="Z483" s="36">
        <f>IFERROR(IF(Y483=0,"",ROUNDUP(Y483/H483,0)*0.01898),"")</f>
        <v>0.74021999999999999</v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370.18333333333334</v>
      </c>
      <c r="BN483" s="64">
        <f>IFERROR(Y483*I483/H483,"0")</f>
        <v>371.24099999999999</v>
      </c>
      <c r="BO483" s="64">
        <f>IFERROR(1/J483*(X483/H483),"0")</f>
        <v>0.60763888888888884</v>
      </c>
      <c r="BP483" s="64">
        <f>IFERROR(1/J483*(Y483/H483),"0")</f>
        <v>0.609375</v>
      </c>
    </row>
    <row r="484" spans="1:68" x14ac:dyDescent="0.2">
      <c r="A484" s="574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75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49">
        <f>IFERROR(X483/H483,"0")</f>
        <v>38.888888888888886</v>
      </c>
      <c r="Y484" s="549">
        <f>IFERROR(Y483/H483,"0")</f>
        <v>39</v>
      </c>
      <c r="Z484" s="549">
        <f>IFERROR(IF(Z483="",0,Z483),"0")</f>
        <v>0.74021999999999999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75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49">
        <f>IFERROR(SUM(X483:X483),"0")</f>
        <v>350</v>
      </c>
      <c r="Y485" s="549">
        <f>IFERROR(SUM(Y483:Y483),"0")</f>
        <v>351</v>
      </c>
      <c r="Z485" s="37"/>
      <c r="AA485" s="550"/>
      <c r="AB485" s="550"/>
      <c r="AC485" s="550"/>
    </row>
    <row r="486" spans="1:68" ht="14.25" hidden="1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hidden="1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5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83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4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75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hidden="1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75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hidden="1" customHeight="1" x14ac:dyDescent="0.25">
      <c r="A491" s="573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hidden="1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hidden="1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67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4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75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75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5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09"/>
      <c r="P496" s="697" t="s">
        <v>750</v>
      </c>
      <c r="Q496" s="671"/>
      <c r="R496" s="671"/>
      <c r="S496" s="671"/>
      <c r="T496" s="671"/>
      <c r="U496" s="671"/>
      <c r="V496" s="672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14005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14085.480000000001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09"/>
      <c r="P497" s="697" t="s">
        <v>751</v>
      </c>
      <c r="Q497" s="671"/>
      <c r="R497" s="671"/>
      <c r="S497" s="671"/>
      <c r="T497" s="671"/>
      <c r="U497" s="671"/>
      <c r="V497" s="672"/>
      <c r="W497" s="37" t="s">
        <v>69</v>
      </c>
      <c r="X497" s="549">
        <f>IFERROR(SUM(BM22:BM493),"0")</f>
        <v>14763.52345247345</v>
      </c>
      <c r="Y497" s="549">
        <f>IFERROR(SUM(BN22:BN493),"0")</f>
        <v>14848.035000000002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09"/>
      <c r="P498" s="697" t="s">
        <v>752</v>
      </c>
      <c r="Q498" s="671"/>
      <c r="R498" s="671"/>
      <c r="S498" s="671"/>
      <c r="T498" s="671"/>
      <c r="U498" s="671"/>
      <c r="V498" s="672"/>
      <c r="W498" s="37" t="s">
        <v>753</v>
      </c>
      <c r="X498" s="38">
        <f>ROUNDUP(SUM(BO22:BO493),0)</f>
        <v>24</v>
      </c>
      <c r="Y498" s="38">
        <f>ROUNDUP(SUM(BP22:BP493),0)</f>
        <v>24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09"/>
      <c r="P499" s="697" t="s">
        <v>754</v>
      </c>
      <c r="Q499" s="671"/>
      <c r="R499" s="671"/>
      <c r="S499" s="671"/>
      <c r="T499" s="671"/>
      <c r="U499" s="671"/>
      <c r="V499" s="672"/>
      <c r="W499" s="37" t="s">
        <v>69</v>
      </c>
      <c r="X499" s="549">
        <f>GrossWeightTotal+PalletQtyTotal*25</f>
        <v>15363.52345247345</v>
      </c>
      <c r="Y499" s="549">
        <f>GrossWeightTotalR+PalletQtyTotalR*25</f>
        <v>15448.035000000002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09"/>
      <c r="P500" s="697" t="s">
        <v>755</v>
      </c>
      <c r="Q500" s="671"/>
      <c r="R500" s="671"/>
      <c r="S500" s="671"/>
      <c r="T500" s="671"/>
      <c r="U500" s="671"/>
      <c r="V500" s="672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1909.2622809289473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1919</v>
      </c>
      <c r="Z500" s="37"/>
      <c r="AA500" s="550"/>
      <c r="AB500" s="550"/>
      <c r="AC500" s="550"/>
    </row>
    <row r="501" spans="1:32" ht="14.25" hidden="1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09"/>
      <c r="P501" s="697" t="s">
        <v>756</v>
      </c>
      <c r="Q501" s="671"/>
      <c r="R501" s="671"/>
      <c r="S501" s="671"/>
      <c r="T501" s="671"/>
      <c r="U501" s="671"/>
      <c r="V501" s="672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27.572760000000002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600" t="s">
        <v>99</v>
      </c>
      <c r="D503" s="642"/>
      <c r="E503" s="642"/>
      <c r="F503" s="642"/>
      <c r="G503" s="642"/>
      <c r="H503" s="643"/>
      <c r="I503" s="600" t="s">
        <v>250</v>
      </c>
      <c r="J503" s="642"/>
      <c r="K503" s="642"/>
      <c r="L503" s="642"/>
      <c r="M503" s="642"/>
      <c r="N503" s="642"/>
      <c r="O503" s="642"/>
      <c r="P503" s="642"/>
      <c r="Q503" s="642"/>
      <c r="R503" s="642"/>
      <c r="S503" s="643"/>
      <c r="T503" s="600" t="s">
        <v>538</v>
      </c>
      <c r="U503" s="643"/>
      <c r="V503" s="600" t="s">
        <v>595</v>
      </c>
      <c r="W503" s="642"/>
      <c r="X503" s="643"/>
      <c r="Y503" s="544" t="s">
        <v>647</v>
      </c>
      <c r="Z503" s="600" t="s">
        <v>709</v>
      </c>
      <c r="AA503" s="643"/>
      <c r="AB503" s="52"/>
      <c r="AC503" s="52"/>
      <c r="AF503" s="545"/>
    </row>
    <row r="504" spans="1:32" ht="14.25" customHeight="1" thickTop="1" x14ac:dyDescent="0.2">
      <c r="A504" s="730" t="s">
        <v>759</v>
      </c>
      <c r="B504" s="600" t="s">
        <v>63</v>
      </c>
      <c r="C504" s="600" t="s">
        <v>100</v>
      </c>
      <c r="D504" s="600" t="s">
        <v>117</v>
      </c>
      <c r="E504" s="600" t="s">
        <v>173</v>
      </c>
      <c r="F504" s="600" t="s">
        <v>192</v>
      </c>
      <c r="G504" s="600" t="s">
        <v>222</v>
      </c>
      <c r="H504" s="600" t="s">
        <v>99</v>
      </c>
      <c r="I504" s="600" t="s">
        <v>251</v>
      </c>
      <c r="J504" s="600" t="s">
        <v>292</v>
      </c>
      <c r="K504" s="600" t="s">
        <v>352</v>
      </c>
      <c r="L504" s="600" t="s">
        <v>397</v>
      </c>
      <c r="M504" s="600" t="s">
        <v>413</v>
      </c>
      <c r="N504" s="545"/>
      <c r="O504" s="600" t="s">
        <v>425</v>
      </c>
      <c r="P504" s="600" t="s">
        <v>435</v>
      </c>
      <c r="Q504" s="600" t="s">
        <v>442</v>
      </c>
      <c r="R504" s="600" t="s">
        <v>447</v>
      </c>
      <c r="S504" s="600" t="s">
        <v>528</v>
      </c>
      <c r="T504" s="600" t="s">
        <v>539</v>
      </c>
      <c r="U504" s="600" t="s">
        <v>573</v>
      </c>
      <c r="V504" s="600" t="s">
        <v>596</v>
      </c>
      <c r="W504" s="600" t="s">
        <v>628</v>
      </c>
      <c r="X504" s="600" t="s">
        <v>643</v>
      </c>
      <c r="Y504" s="600" t="s">
        <v>647</v>
      </c>
      <c r="Z504" s="600" t="s">
        <v>709</v>
      </c>
      <c r="AA504" s="600" t="s">
        <v>746</v>
      </c>
      <c r="AB504" s="52"/>
      <c r="AC504" s="52"/>
      <c r="AF504" s="545"/>
    </row>
    <row r="505" spans="1:32" ht="13.5" customHeight="1" thickBot="1" x14ac:dyDescent="0.25">
      <c r="A505" s="731"/>
      <c r="B505" s="601"/>
      <c r="C505" s="601"/>
      <c r="D505" s="601"/>
      <c r="E505" s="601"/>
      <c r="F505" s="601"/>
      <c r="G505" s="601"/>
      <c r="H505" s="601"/>
      <c r="I505" s="601"/>
      <c r="J505" s="601"/>
      <c r="K505" s="601"/>
      <c r="L505" s="601"/>
      <c r="M505" s="601"/>
      <c r="N505" s="545"/>
      <c r="O505" s="601"/>
      <c r="P505" s="601"/>
      <c r="Q505" s="601"/>
      <c r="R505" s="601"/>
      <c r="S505" s="601"/>
      <c r="T505" s="601"/>
      <c r="U505" s="601"/>
      <c r="V505" s="601"/>
      <c r="W505" s="601"/>
      <c r="X505" s="601"/>
      <c r="Y505" s="601"/>
      <c r="Z505" s="601"/>
      <c r="AA505" s="601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410.40000000000003</v>
      </c>
      <c r="E506" s="46">
        <f>IFERROR(Y86*1,"0")+IFERROR(Y87*1,"0")+IFERROR(Y88*1,"0")+IFERROR(Y92*1,"0")+IFERROR(Y93*1,"0")+IFERROR(Y94*1,"0")+IFERROR(Y95*1,"0")</f>
        <v>1093.5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315.90000000000003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261.59999999999997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257.39999999999998</v>
      </c>
      <c r="S506" s="46">
        <f>IFERROR(Y335*1,"0")+IFERROR(Y336*1,"0")+IFERROR(Y337*1,"0")</f>
        <v>210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4320</v>
      </c>
      <c r="U506" s="46">
        <f>IFERROR(Y368*1,"0")+IFERROR(Y369*1,"0")+IFERROR(Y370*1,"0")+IFERROR(Y374*1,"0")+IFERROR(Y375*1,"0")+IFERROR(Y379*1,"0")+IFERROR(Y380*1,"0")+IFERROR(Y384*1,"0")</f>
        <v>3046.8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3410.88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759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00,00"/>
        <filter val="1 909,26"/>
        <filter val="100,00"/>
        <filter val="108,33"/>
        <filter val="116,05"/>
        <filter val="116,67"/>
        <filter val="14 005,00"/>
        <filter val="14 763,52"/>
        <filter val="15 363,52"/>
        <filter val="160,00"/>
        <filter val="180,00"/>
        <filter val="189,39"/>
        <filter val="2 000,00"/>
        <filter val="210,00"/>
        <filter val="220,00"/>
        <filter val="24"/>
        <filter val="250,00"/>
        <filter val="260,00"/>
        <filter val="265,15"/>
        <filter val="3 000,00"/>
        <filter val="3 040,00"/>
        <filter val="3 300,00"/>
        <filter val="300,00"/>
        <filter val="315,00"/>
        <filter val="32,05"/>
        <filter val="33,33"/>
        <filter val="350,00"/>
        <filter val="37,04"/>
        <filter val="38,89"/>
        <filter val="40,00"/>
        <filter val="400,00"/>
        <filter val="46,30"/>
        <filter val="500,00"/>
        <filter val="580,00"/>
        <filter val="66,67"/>
        <filter val="700,00"/>
      </filters>
    </filterColumn>
    <filterColumn colId="29" showButton="0"/>
    <filterColumn colId="30" showButton="0"/>
  </autoFilter>
  <mergeCells count="886"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D344:E344"/>
    <mergeCell ref="D17:E18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R504:R505"/>
    <mergeCell ref="D483:E483"/>
    <mergeCell ref="P216:V216"/>
    <mergeCell ref="P372:V372"/>
    <mergeCell ref="P363:T363"/>
    <mergeCell ref="P23:V23"/>
    <mergeCell ref="P381:V381"/>
    <mergeCell ref="A333:Z333"/>
    <mergeCell ref="D54:E54"/>
    <mergeCell ref="V12:W12"/>
    <mergeCell ref="D191:E191"/>
    <mergeCell ref="D171:E171"/>
    <mergeCell ref="D336:E336"/>
    <mergeCell ref="D262:E262"/>
    <mergeCell ref="P368:T368"/>
    <mergeCell ref="P307:T307"/>
    <mergeCell ref="M17:M18"/>
    <mergeCell ref="O17:O18"/>
    <mergeCell ref="A362:Z362"/>
    <mergeCell ref="D237:E237"/>
    <mergeCell ref="P43:V43"/>
    <mergeCell ref="P285:V285"/>
    <mergeCell ref="A39:Z39"/>
    <mergeCell ref="X17:X18"/>
    <mergeCell ref="U17:V17"/>
    <mergeCell ref="Y17:Y18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Q6:R6"/>
    <mergeCell ref="A385:O386"/>
    <mergeCell ref="P243:T243"/>
    <mergeCell ref="P436:T436"/>
    <mergeCell ref="A422:O423"/>
    <mergeCell ref="P131:T131"/>
    <mergeCell ref="P187:T187"/>
    <mergeCell ref="D375:E375"/>
    <mergeCell ref="P429:T429"/>
    <mergeCell ref="A149:O150"/>
    <mergeCell ref="D458:E458"/>
    <mergeCell ref="D433:E433"/>
    <mergeCell ref="A31:O32"/>
    <mergeCell ref="A496:O501"/>
    <mergeCell ref="P202:T202"/>
    <mergeCell ref="A425:Z425"/>
    <mergeCell ref="A360:O361"/>
    <mergeCell ref="P292:T292"/>
    <mergeCell ref="D102:E102"/>
    <mergeCell ref="A33:Z33"/>
    <mergeCell ref="D196:E196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D457:E457"/>
    <mergeCell ref="P406:V406"/>
    <mergeCell ref="D323:E323"/>
    <mergeCell ref="D394:E394"/>
    <mergeCell ref="D450:E450"/>
    <mergeCell ref="P344:T344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P135:T135"/>
    <mergeCell ref="P191:T191"/>
    <mergeCell ref="A121:O122"/>
    <mergeCell ref="D243:E243"/>
    <mergeCell ref="P349:T349"/>
    <mergeCell ref="P78:V78"/>
    <mergeCell ref="D452:E452"/>
    <mergeCell ref="P371:V371"/>
    <mergeCell ref="D252:E252"/>
    <mergeCell ref="A112:Z112"/>
    <mergeCell ref="P421:T421"/>
    <mergeCell ref="P494:V494"/>
    <mergeCell ref="P430:T430"/>
    <mergeCell ref="P350:V350"/>
    <mergeCell ref="A175:Z175"/>
    <mergeCell ref="P410:V410"/>
    <mergeCell ref="P174:V174"/>
    <mergeCell ref="P481:V481"/>
    <mergeCell ref="D493:E493"/>
    <mergeCell ref="P2:W3"/>
    <mergeCell ref="A23:O24"/>
    <mergeCell ref="D10:E10"/>
    <mergeCell ref="D34:E34"/>
    <mergeCell ref="F10:G10"/>
    <mergeCell ref="P137:V137"/>
    <mergeCell ref="A249:Z249"/>
    <mergeCell ref="A282:Z282"/>
    <mergeCell ref="D209:E209"/>
    <mergeCell ref="P188:V188"/>
    <mergeCell ref="D274:E274"/>
    <mergeCell ref="D245:E245"/>
    <mergeCell ref="D301:E301"/>
    <mergeCell ref="D165:E165"/>
    <mergeCell ref="P75:T75"/>
    <mergeCell ref="P317:T317"/>
    <mergeCell ref="A484:O485"/>
    <mergeCell ref="P354:T354"/>
    <mergeCell ref="D226:E226"/>
    <mergeCell ref="D164:E164"/>
    <mergeCell ref="A106:Z106"/>
    <mergeCell ref="A400:O401"/>
    <mergeCell ref="D170:E170"/>
    <mergeCell ref="P132:V132"/>
    <mergeCell ref="A173:O174"/>
    <mergeCell ref="A266:Z266"/>
    <mergeCell ref="D131:E131"/>
    <mergeCell ref="P235:V235"/>
    <mergeCell ref="P404:T404"/>
    <mergeCell ref="P252:T252"/>
    <mergeCell ref="A424:Z424"/>
    <mergeCell ref="D473:E473"/>
    <mergeCell ref="P336:T336"/>
    <mergeCell ref="P423:V423"/>
    <mergeCell ref="A248:Z248"/>
    <mergeCell ref="P146:T146"/>
    <mergeCell ref="A263:O264"/>
    <mergeCell ref="D223:E223"/>
    <mergeCell ref="P181:T181"/>
    <mergeCell ref="P166:T16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180:Z180"/>
    <mergeCell ref="P200:V200"/>
    <mergeCell ref="A190:Z190"/>
    <mergeCell ref="P224:T224"/>
    <mergeCell ref="D172:E172"/>
    <mergeCell ref="P88:T88"/>
    <mergeCell ref="P102:T102"/>
    <mergeCell ref="P189:V189"/>
    <mergeCell ref="A185:Z185"/>
    <mergeCell ref="P196:T196"/>
    <mergeCell ref="D147:E147"/>
    <mergeCell ref="P116:T116"/>
    <mergeCell ref="D224:E224"/>
    <mergeCell ref="P103:T103"/>
    <mergeCell ref="P268:T26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  <mergeCell ref="P81:T8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2025-10-20T08:41:31Z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