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10,25 Ост СЫР филиалы\"/>
    </mc:Choice>
  </mc:AlternateContent>
  <xr:revisionPtr revIDLastSave="0" documentId="13_ncr:1_{7528461E-8295-449D-B064-56E0159565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" i="1" l="1"/>
  <c r="Q32" i="1"/>
  <c r="Q31" i="1"/>
  <c r="Q11" i="1"/>
  <c r="Q43" i="1" l="1"/>
  <c r="P45" i="1" l="1"/>
  <c r="P6" i="1"/>
  <c r="P7" i="1"/>
  <c r="P8" i="1"/>
  <c r="AG8" i="1" s="1"/>
  <c r="P42" i="1"/>
  <c r="P43" i="1"/>
  <c r="P9" i="1"/>
  <c r="P10" i="1"/>
  <c r="AG10" i="1" s="1"/>
  <c r="P11" i="1"/>
  <c r="P12" i="1"/>
  <c r="P13" i="1"/>
  <c r="Q13" i="1" s="1"/>
  <c r="P14" i="1"/>
  <c r="Q14" i="1" s="1"/>
  <c r="AG14" i="1" s="1"/>
  <c r="P15" i="1"/>
  <c r="Q15" i="1" s="1"/>
  <c r="P16" i="1"/>
  <c r="Q16" i="1" s="1"/>
  <c r="AG16" i="1" s="1"/>
  <c r="P17" i="1"/>
  <c r="P18" i="1"/>
  <c r="AG18" i="1" s="1"/>
  <c r="P19" i="1"/>
  <c r="Q19" i="1" s="1"/>
  <c r="P20" i="1"/>
  <c r="Q20" i="1" s="1"/>
  <c r="AG20" i="1" s="1"/>
  <c r="P21" i="1"/>
  <c r="P22" i="1"/>
  <c r="AG22" i="1" s="1"/>
  <c r="P23" i="1"/>
  <c r="P24" i="1"/>
  <c r="Q24" i="1" s="1"/>
  <c r="P25" i="1"/>
  <c r="P26" i="1"/>
  <c r="P27" i="1"/>
  <c r="P28" i="1"/>
  <c r="P29" i="1"/>
  <c r="P30" i="1"/>
  <c r="Q30" i="1" s="1"/>
  <c r="P31" i="1"/>
  <c r="P32" i="1"/>
  <c r="P33" i="1"/>
  <c r="P34" i="1"/>
  <c r="P35" i="1"/>
  <c r="P36" i="1"/>
  <c r="P37" i="1"/>
  <c r="P38" i="1"/>
  <c r="P39" i="1"/>
  <c r="P40" i="1"/>
  <c r="P44" i="1"/>
  <c r="U44" i="1" s="1"/>
  <c r="L40" i="1"/>
  <c r="L39" i="1"/>
  <c r="L38" i="1"/>
  <c r="L37" i="1"/>
  <c r="L36" i="1"/>
  <c r="L35" i="1"/>
  <c r="L34" i="1"/>
  <c r="L33" i="1"/>
  <c r="AG32" i="1"/>
  <c r="L32" i="1"/>
  <c r="AG31" i="1"/>
  <c r="L31" i="1"/>
  <c r="AG30" i="1"/>
  <c r="L30" i="1"/>
  <c r="AG29" i="1"/>
  <c r="L29" i="1"/>
  <c r="AG28" i="1"/>
  <c r="L28" i="1"/>
  <c r="AG27" i="1"/>
  <c r="L27" i="1"/>
  <c r="L26" i="1"/>
  <c r="L25" i="1"/>
  <c r="AG24" i="1"/>
  <c r="L24" i="1"/>
  <c r="L23" i="1"/>
  <c r="L22" i="1"/>
  <c r="L21" i="1"/>
  <c r="L20" i="1"/>
  <c r="AG19" i="1"/>
  <c r="L19" i="1"/>
  <c r="L18" i="1"/>
  <c r="AG17" i="1"/>
  <c r="L17" i="1"/>
  <c r="L16" i="1"/>
  <c r="AG15" i="1"/>
  <c r="L15" i="1"/>
  <c r="L14" i="1"/>
  <c r="AG13" i="1"/>
  <c r="L13" i="1"/>
  <c r="L12" i="1"/>
  <c r="AG11" i="1"/>
  <c r="L11" i="1"/>
  <c r="L10" i="1"/>
  <c r="AG9" i="1"/>
  <c r="L9" i="1"/>
  <c r="AG43" i="1"/>
  <c r="L43" i="1"/>
  <c r="AG42" i="1"/>
  <c r="L42" i="1"/>
  <c r="L8" i="1"/>
  <c r="AG7" i="1"/>
  <c r="L7" i="1"/>
  <c r="L6" i="1"/>
  <c r="AG45" i="1"/>
  <c r="L45" i="1"/>
  <c r="AG44" i="1"/>
  <c r="L44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AG39" i="1" l="1"/>
  <c r="AG37" i="1"/>
  <c r="AG35" i="1"/>
  <c r="AG33" i="1"/>
  <c r="L5" i="1"/>
  <c r="T44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43" i="1"/>
  <c r="U43" i="1"/>
  <c r="T8" i="1"/>
  <c r="U8" i="1"/>
  <c r="T6" i="1"/>
  <c r="U6" i="1"/>
  <c r="U39" i="1"/>
  <c r="U37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42" i="1"/>
  <c r="U42" i="1"/>
  <c r="T7" i="1"/>
  <c r="U7" i="1"/>
  <c r="T45" i="1"/>
  <c r="U45" i="1"/>
  <c r="P5" i="1"/>
  <c r="AG5" i="1" l="1"/>
  <c r="T37" i="1"/>
  <c r="T35" i="1"/>
  <c r="T39" i="1"/>
  <c r="Q5" i="1"/>
</calcChain>
</file>

<file path=xl/sharedStrings.xml><?xml version="1.0" encoding="utf-8"?>
<sst xmlns="http://schemas.openxmlformats.org/spreadsheetml/2006/main" count="159" uniqueCount="94">
  <si>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</si>
  <si>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</si>
  <si>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</si>
  <si>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</si>
  <si>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</si>
  <si>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</si>
  <si>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</si>
  <si>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</si>
  <si>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</si>
  <si>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</si>
  <si>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</si>
  <si>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</si>
  <si>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</si>
  <si>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</si>
  <si>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</si>
  <si>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</si>
  <si>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</si>
  <si>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</si>
  <si>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</si>
  <si>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</si>
  <si>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</si>
  <si>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</si>
  <si>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</si>
  <si>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</si>
  <si>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20,10,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</si>
  <si>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</si>
  <si>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</si>
  <si>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</si>
  <si>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</si>
  <si>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</si>
  <si>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</si>
  <si>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</si>
  <si>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</si>
  <si>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</si>
  <si>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</si>
  <si>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4421577 Спред растительно-сливочный "Сливочный вкус" 82,5% 180гр  Останкино</t>
  </si>
  <si>
    <t>шт</t>
  </si>
  <si>
    <t>4421584 Спред растительно-сливочный "Сливочный вкус" 72,5% 180гр  Останкино</t>
  </si>
  <si>
    <t>нужно увеличить продажи!!!</t>
  </si>
  <si>
    <t>9988421 Творожный Сыр 60 % С маринованными огурчиками и укропом  Останкино</t>
  </si>
  <si>
    <t>вывод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</si>
  <si>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</si>
  <si>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</si>
  <si>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</si>
  <si>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</si>
  <si>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</si>
  <si>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</si>
  <si>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</si>
  <si>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</si>
  <si>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</si>
  <si>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</si>
  <si>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</si>
  <si>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</si>
  <si>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</si>
  <si>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</si>
  <si>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</si>
  <si>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на заводе брак, следующие отгрузки не раньше ноября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</si>
  <si>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</si>
  <si>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</si>
  <si>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</si>
  <si>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</si>
  <si>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</si>
  <si>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нужно увеличить продажи / заказ под грацию (100 кг)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</si>
  <si>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</si>
  <si>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</si>
  <si>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</si>
  <si>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</si>
  <si>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</si>
  <si>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</si>
  <si>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</si>
  <si>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</si>
  <si>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</si>
  <si>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</si>
  <si>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</si>
  <si>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11,08,25 завод не отгрузил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</si>
  <si>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</si>
  <si>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</si>
  <si>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</si>
  <si>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</si>
  <si>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</si>
  <si>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</si>
  <si>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</si>
  <si>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</si>
  <si>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нужно увеличить продажи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</si>
  <si>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</si>
  <si>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</si>
  <si>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</si>
  <si>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</si>
  <si>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</si>
  <si>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(105 кг)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</si>
  <si>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</si>
  <si>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19,08,25 списание 47 шт. (сроки)</t>
    </r>
  </si>
  <si>
    <t>20,10,25 заказ под клиента (520кг)</t>
  </si>
  <si>
    <t>20,10,25 заказ под клиента (500кг)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</si>
</sst>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4.710937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3133.6579999999999</v>
      </c>
      <c r="F5" s="4">
        <f>SUM(F6:F496)</f>
        <v>6042.1720000000005</v>
      </c>
      <c r="G5" s="7"/>
      <c r="H5" s="1"/>
      <c r="I5" s="1"/>
      <c r="J5" s="1"/>
      <c r="K5" s="4">
        <f t="shared" ref="K5:R5" si="0">SUM(K6:K496)</f>
        <v>3367.4179999999997</v>
      </c>
      <c r="L5" s="4">
        <f t="shared" si="0"/>
        <v>-233.76000000000005</v>
      </c>
      <c r="M5" s="4">
        <f t="shared" si="0"/>
        <v>0</v>
      </c>
      <c r="N5" s="4">
        <f t="shared" si="0"/>
        <v>0</v>
      </c>
      <c r="O5" s="4">
        <f t="shared" si="0"/>
        <v>3344</v>
      </c>
      <c r="P5" s="4">
        <f t="shared" si="0"/>
        <v>626.73159999999996</v>
      </c>
      <c r="Q5" s="4">
        <f t="shared" si="0"/>
        <v>4148.0739999999996</v>
      </c>
      <c r="R5" s="4">
        <f t="shared" si="0"/>
        <v>0</v>
      </c>
      <c r="S5" s="1"/>
      <c r="T5" s="1"/>
      <c r="U5" s="1"/>
      <c r="V5" s="4">
        <f t="shared" ref="V5:AE5" si="1">SUM(V6:V496)</f>
        <v>578.43240000000003</v>
      </c>
      <c r="W5" s="4">
        <f t="shared" si="1"/>
        <v>651.78820000000007</v>
      </c>
      <c r="X5" s="4">
        <f t="shared" si="1"/>
        <v>607.52499999999998</v>
      </c>
      <c r="Y5" s="4">
        <f t="shared" si="1"/>
        <v>587.25520000000006</v>
      </c>
      <c r="Z5" s="4">
        <f t="shared" si="1"/>
        <v>695.52400000000011</v>
      </c>
      <c r="AA5" s="4">
        <f t="shared" si="1"/>
        <v>678.72020000000009</v>
      </c>
      <c r="AB5" s="4">
        <f t="shared" si="1"/>
        <v>569.31039999999996</v>
      </c>
      <c r="AC5" s="4">
        <f t="shared" si="1"/>
        <v>619.20240000000013</v>
      </c>
      <c r="AD5" s="4">
        <f t="shared" si="1"/>
        <v>574.73900000000003</v>
      </c>
      <c r="AE5" s="4">
        <f t="shared" si="1"/>
        <v>742.83040000000017</v>
      </c>
      <c r="AF5" s="1"/>
      <c r="AG5" s="4">
        <f>SUM(AG6:AG496)</f>
        <v>1487.154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39</v>
      </c>
      <c r="B6" s="15" t="s">
        <v>36</v>
      </c>
      <c r="C6" s="15"/>
      <c r="D6" s="15"/>
      <c r="E6" s="15">
        <v>-6</v>
      </c>
      <c r="F6" s="15"/>
      <c r="G6" s="16">
        <v>0</v>
      </c>
      <c r="H6" s="15">
        <v>180</v>
      </c>
      <c r="I6" s="15" t="s">
        <v>40</v>
      </c>
      <c r="J6" s="15"/>
      <c r="K6" s="15"/>
      <c r="L6" s="15">
        <f t="shared" ref="L6:L40" si="2">E6-K6</f>
        <v>-6</v>
      </c>
      <c r="M6" s="15"/>
      <c r="N6" s="15"/>
      <c r="O6" s="15">
        <v>0</v>
      </c>
      <c r="P6" s="15">
        <f t="shared" ref="P6:P40" si="3">E6/5</f>
        <v>-1.2</v>
      </c>
      <c r="Q6" s="17"/>
      <c r="R6" s="17"/>
      <c r="S6" s="15"/>
      <c r="T6" s="15">
        <f t="shared" ref="T6:T40" si="4">(F6+O6+Q6)/P6</f>
        <v>0</v>
      </c>
      <c r="U6" s="15">
        <f t="shared" ref="U6:U40" si="5">(F6+O6)/P6</f>
        <v>0</v>
      </c>
      <c r="V6" s="15">
        <v>0</v>
      </c>
      <c r="W6" s="15">
        <v>0.6</v>
      </c>
      <c r="X6" s="15">
        <v>1.2</v>
      </c>
      <c r="Y6" s="15">
        <v>0.4</v>
      </c>
      <c r="Z6" s="15">
        <v>1.8</v>
      </c>
      <c r="AA6" s="15">
        <v>4.5999999999999996</v>
      </c>
      <c r="AB6" s="15">
        <v>1</v>
      </c>
      <c r="AC6" s="15">
        <v>1.2</v>
      </c>
      <c r="AD6" s="15">
        <v>2</v>
      </c>
      <c r="AE6" s="15">
        <v>1</v>
      </c>
      <c r="AF6" s="15"/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36</v>
      </c>
      <c r="C7" s="1">
        <v>36</v>
      </c>
      <c r="D7" s="1">
        <v>132</v>
      </c>
      <c r="E7" s="1">
        <v>21</v>
      </c>
      <c r="F7" s="1">
        <v>110</v>
      </c>
      <c r="G7" s="7">
        <v>0.18</v>
      </c>
      <c r="H7" s="1">
        <v>270</v>
      </c>
      <c r="I7" s="1">
        <v>9988438</v>
      </c>
      <c r="J7" s="1"/>
      <c r="K7" s="1">
        <v>22</v>
      </c>
      <c r="L7" s="1">
        <f t="shared" si="2"/>
        <v>-1</v>
      </c>
      <c r="M7" s="1"/>
      <c r="N7" s="1"/>
      <c r="O7" s="1">
        <v>16</v>
      </c>
      <c r="P7" s="1">
        <f t="shared" si="3"/>
        <v>4.2</v>
      </c>
      <c r="Q7" s="9"/>
      <c r="R7" s="9"/>
      <c r="S7" s="1"/>
      <c r="T7" s="1">
        <f t="shared" si="4"/>
        <v>30</v>
      </c>
      <c r="U7" s="1">
        <f t="shared" si="5"/>
        <v>30</v>
      </c>
      <c r="V7" s="1">
        <v>7</v>
      </c>
      <c r="W7" s="1">
        <v>7.4</v>
      </c>
      <c r="X7" s="1">
        <v>8.6</v>
      </c>
      <c r="Y7" s="1">
        <v>7.6</v>
      </c>
      <c r="Z7" s="1">
        <v>2.8</v>
      </c>
      <c r="AA7" s="1">
        <v>7.2</v>
      </c>
      <c r="AB7" s="1">
        <v>3.8</v>
      </c>
      <c r="AC7" s="1">
        <v>6.6</v>
      </c>
      <c r="AD7" s="1">
        <v>4.2</v>
      </c>
      <c r="AE7" s="1">
        <v>5.8</v>
      </c>
      <c r="AF7" s="1"/>
      <c r="AG7" s="1">
        <f t="shared" ref="AG7:AG11" si="6"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36</v>
      </c>
      <c r="C8" s="1">
        <v>12</v>
      </c>
      <c r="D8" s="1">
        <v>147</v>
      </c>
      <c r="E8" s="1">
        <v>25</v>
      </c>
      <c r="F8" s="1">
        <v>131</v>
      </c>
      <c r="G8" s="7">
        <v>0.18</v>
      </c>
      <c r="H8" s="1">
        <v>270</v>
      </c>
      <c r="I8" s="1">
        <v>9988445</v>
      </c>
      <c r="J8" s="1"/>
      <c r="K8" s="1">
        <v>25</v>
      </c>
      <c r="L8" s="1">
        <f t="shared" si="2"/>
        <v>0</v>
      </c>
      <c r="M8" s="1"/>
      <c r="N8" s="1"/>
      <c r="O8" s="1">
        <v>0</v>
      </c>
      <c r="P8" s="1">
        <f t="shared" si="3"/>
        <v>5</v>
      </c>
      <c r="Q8" s="9"/>
      <c r="R8" s="9"/>
      <c r="S8" s="1"/>
      <c r="T8" s="1">
        <f t="shared" si="4"/>
        <v>26.2</v>
      </c>
      <c r="U8" s="1">
        <f t="shared" si="5"/>
        <v>26.2</v>
      </c>
      <c r="V8" s="1">
        <v>7.6</v>
      </c>
      <c r="W8" s="1">
        <v>6.4</v>
      </c>
      <c r="X8" s="1">
        <v>9.4</v>
      </c>
      <c r="Y8" s="1">
        <v>3.4</v>
      </c>
      <c r="Z8" s="1">
        <v>7.2</v>
      </c>
      <c r="AA8" s="1">
        <v>6.6</v>
      </c>
      <c r="AB8" s="1">
        <v>4.4000000000000004</v>
      </c>
      <c r="AC8" s="1">
        <v>4.4000000000000004</v>
      </c>
      <c r="AD8" s="1">
        <v>4.4000000000000004</v>
      </c>
      <c r="AE8" s="1">
        <v>5</v>
      </c>
      <c r="AF8" s="1"/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36</v>
      </c>
      <c r="C9" s="1">
        <v>50</v>
      </c>
      <c r="D9" s="1">
        <v>2</v>
      </c>
      <c r="E9" s="1">
        <v>4</v>
      </c>
      <c r="F9" s="1">
        <v>48</v>
      </c>
      <c r="G9" s="7">
        <v>0.4</v>
      </c>
      <c r="H9" s="1">
        <v>270</v>
      </c>
      <c r="I9" s="1">
        <v>9988452</v>
      </c>
      <c r="J9" s="1"/>
      <c r="K9" s="1">
        <v>4</v>
      </c>
      <c r="L9" s="1">
        <f t="shared" si="2"/>
        <v>0</v>
      </c>
      <c r="M9" s="1"/>
      <c r="N9" s="1"/>
      <c r="O9" s="1">
        <v>0</v>
      </c>
      <c r="P9" s="1">
        <f t="shared" si="3"/>
        <v>0.8</v>
      </c>
      <c r="Q9" s="9"/>
      <c r="R9" s="9"/>
      <c r="S9" s="1"/>
      <c r="T9" s="1">
        <f t="shared" si="4"/>
        <v>60</v>
      </c>
      <c r="U9" s="1">
        <f t="shared" si="5"/>
        <v>60</v>
      </c>
      <c r="V9" s="1">
        <v>1.8</v>
      </c>
      <c r="W9" s="1">
        <v>1</v>
      </c>
      <c r="X9" s="1">
        <v>1.8</v>
      </c>
      <c r="Y9" s="1">
        <v>1.8</v>
      </c>
      <c r="Z9" s="1">
        <v>4</v>
      </c>
      <c r="AA9" s="1">
        <v>2</v>
      </c>
      <c r="AB9" s="1">
        <v>1.2</v>
      </c>
      <c r="AC9" s="1">
        <v>3.6</v>
      </c>
      <c r="AD9" s="1">
        <v>3</v>
      </c>
      <c r="AE9" s="1">
        <v>8.8000000000000007</v>
      </c>
      <c r="AF9" s="25" t="s">
        <v>38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36</v>
      </c>
      <c r="C10" s="1">
        <v>26</v>
      </c>
      <c r="D10" s="1"/>
      <c r="E10" s="1"/>
      <c r="F10" s="1">
        <v>26</v>
      </c>
      <c r="G10" s="7">
        <v>0.4</v>
      </c>
      <c r="H10" s="1">
        <v>270</v>
      </c>
      <c r="I10" s="1">
        <v>9988476</v>
      </c>
      <c r="J10" s="1"/>
      <c r="K10" s="1"/>
      <c r="L10" s="1">
        <f t="shared" si="2"/>
        <v>0</v>
      </c>
      <c r="M10" s="1"/>
      <c r="N10" s="1"/>
      <c r="O10" s="1">
        <v>0</v>
      </c>
      <c r="P10" s="1">
        <f t="shared" si="3"/>
        <v>0</v>
      </c>
      <c r="Q10" s="9"/>
      <c r="R10" s="9"/>
      <c r="S10" s="1"/>
      <c r="T10" s="1" t="e">
        <f t="shared" si="4"/>
        <v>#DIV/0!</v>
      </c>
      <c r="U10" s="1" t="e">
        <f t="shared" si="5"/>
        <v>#DIV/0!</v>
      </c>
      <c r="V10" s="1">
        <v>0</v>
      </c>
      <c r="W10" s="1">
        <v>0</v>
      </c>
      <c r="X10" s="1">
        <v>0.4</v>
      </c>
      <c r="Y10" s="1">
        <v>0</v>
      </c>
      <c r="Z10" s="1">
        <v>0</v>
      </c>
      <c r="AA10" s="1">
        <v>-0.2</v>
      </c>
      <c r="AB10" s="1">
        <v>0</v>
      </c>
      <c r="AC10" s="1">
        <v>0.4</v>
      </c>
      <c r="AD10" s="1">
        <v>-0.2</v>
      </c>
      <c r="AE10" s="1">
        <v>-0.2</v>
      </c>
      <c r="AF10" s="26" t="s">
        <v>91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36</v>
      </c>
      <c r="C11" s="1">
        <v>63</v>
      </c>
      <c r="D11" s="1">
        <v>25</v>
      </c>
      <c r="E11" s="1">
        <v>66</v>
      </c>
      <c r="F11" s="1">
        <v>9</v>
      </c>
      <c r="G11" s="7">
        <v>0.18</v>
      </c>
      <c r="H11" s="1">
        <v>150</v>
      </c>
      <c r="I11" s="1">
        <v>5034819</v>
      </c>
      <c r="J11" s="1"/>
      <c r="K11" s="1">
        <v>88</v>
      </c>
      <c r="L11" s="1">
        <f t="shared" si="2"/>
        <v>-22</v>
      </c>
      <c r="M11" s="1"/>
      <c r="N11" s="1"/>
      <c r="O11" s="1">
        <v>0</v>
      </c>
      <c r="P11" s="1">
        <f t="shared" si="3"/>
        <v>13.2</v>
      </c>
      <c r="Q11" s="9">
        <f>16*P11-O11-F11</f>
        <v>202.2</v>
      </c>
      <c r="R11" s="9"/>
      <c r="S11" s="1"/>
      <c r="T11" s="1">
        <f t="shared" si="4"/>
        <v>16</v>
      </c>
      <c r="U11" s="1">
        <f t="shared" si="5"/>
        <v>0.68181818181818188</v>
      </c>
      <c r="V11" s="1">
        <v>12.6</v>
      </c>
      <c r="W11" s="1">
        <v>19</v>
      </c>
      <c r="X11" s="1">
        <v>13.4</v>
      </c>
      <c r="Y11" s="1">
        <v>15.6</v>
      </c>
      <c r="Z11" s="1">
        <v>18.8</v>
      </c>
      <c r="AA11" s="1">
        <v>7.8</v>
      </c>
      <c r="AB11" s="1">
        <v>14.2</v>
      </c>
      <c r="AC11" s="1">
        <v>20</v>
      </c>
      <c r="AD11" s="1">
        <v>11.2</v>
      </c>
      <c r="AE11" s="1">
        <v>15.6</v>
      </c>
      <c r="AF11" s="1"/>
      <c r="AG11" s="1">
        <f t="shared" si="6"/>
        <v>36.395999999999994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1" t="s">
        <v>48</v>
      </c>
      <c r="B12" s="21" t="s">
        <v>49</v>
      </c>
      <c r="C12" s="21"/>
      <c r="D12" s="21"/>
      <c r="E12" s="21"/>
      <c r="F12" s="21"/>
      <c r="G12" s="22">
        <v>0</v>
      </c>
      <c r="H12" s="21">
        <v>150</v>
      </c>
      <c r="I12" s="21">
        <v>5041251</v>
      </c>
      <c r="J12" s="21"/>
      <c r="K12" s="21"/>
      <c r="L12" s="21">
        <f t="shared" si="2"/>
        <v>0</v>
      </c>
      <c r="M12" s="21"/>
      <c r="N12" s="21"/>
      <c r="O12" s="21">
        <v>0</v>
      </c>
      <c r="P12" s="21">
        <f t="shared" si="3"/>
        <v>0</v>
      </c>
      <c r="Q12" s="23"/>
      <c r="R12" s="23"/>
      <c r="S12" s="21"/>
      <c r="T12" s="21" t="e">
        <f t="shared" si="4"/>
        <v>#DIV/0!</v>
      </c>
      <c r="U12" s="21" t="e">
        <f t="shared" si="5"/>
        <v>#DIV/0!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 t="s">
        <v>50</v>
      </c>
      <c r="AG12" s="2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36</v>
      </c>
      <c r="C13" s="1">
        <v>60</v>
      </c>
      <c r="D13" s="1">
        <v>189</v>
      </c>
      <c r="E13" s="1">
        <v>49</v>
      </c>
      <c r="F13" s="1">
        <v>183</v>
      </c>
      <c r="G13" s="7">
        <v>0.1</v>
      </c>
      <c r="H13" s="1">
        <v>90</v>
      </c>
      <c r="I13" s="1">
        <v>8444163</v>
      </c>
      <c r="J13" s="1"/>
      <c r="K13" s="1">
        <v>47</v>
      </c>
      <c r="L13" s="1">
        <f t="shared" si="2"/>
        <v>2</v>
      </c>
      <c r="M13" s="1"/>
      <c r="N13" s="1"/>
      <c r="O13" s="1">
        <v>0</v>
      </c>
      <c r="P13" s="1">
        <f t="shared" si="3"/>
        <v>9.8000000000000007</v>
      </c>
      <c r="Q13" s="9">
        <f t="shared" ref="Q13:Q19" si="7">20*P13-O13-F13</f>
        <v>13</v>
      </c>
      <c r="R13" s="9"/>
      <c r="S13" s="1"/>
      <c r="T13" s="1">
        <f t="shared" si="4"/>
        <v>20</v>
      </c>
      <c r="U13" s="1">
        <f t="shared" si="5"/>
        <v>18.673469387755102</v>
      </c>
      <c r="V13" s="1">
        <v>11.4</v>
      </c>
      <c r="W13" s="1">
        <v>14.6</v>
      </c>
      <c r="X13" s="1">
        <v>13.2</v>
      </c>
      <c r="Y13" s="1">
        <v>13.8</v>
      </c>
      <c r="Z13" s="1">
        <v>14.4</v>
      </c>
      <c r="AA13" s="1">
        <v>17.399999999999999</v>
      </c>
      <c r="AB13" s="1">
        <v>17.399999999999999</v>
      </c>
      <c r="AC13" s="1">
        <v>14.2</v>
      </c>
      <c r="AD13" s="1">
        <v>20.8</v>
      </c>
      <c r="AE13" s="1">
        <v>30.6</v>
      </c>
      <c r="AF13" s="1"/>
      <c r="AG13" s="1">
        <f t="shared" ref="AG13:AG20" si="8">G13*Q13</f>
        <v>1.3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36</v>
      </c>
      <c r="C14" s="1">
        <v>185</v>
      </c>
      <c r="D14" s="1">
        <v>260</v>
      </c>
      <c r="E14" s="1">
        <v>145</v>
      </c>
      <c r="F14" s="1">
        <v>260</v>
      </c>
      <c r="G14" s="7">
        <v>0.18</v>
      </c>
      <c r="H14" s="1">
        <v>150</v>
      </c>
      <c r="I14" s="1">
        <v>5038411</v>
      </c>
      <c r="J14" s="1"/>
      <c r="K14" s="1">
        <v>147</v>
      </c>
      <c r="L14" s="1">
        <f t="shared" si="2"/>
        <v>-2</v>
      </c>
      <c r="M14" s="1"/>
      <c r="N14" s="1"/>
      <c r="O14" s="1">
        <v>100</v>
      </c>
      <c r="P14" s="1">
        <f t="shared" si="3"/>
        <v>29</v>
      </c>
      <c r="Q14" s="9">
        <f t="shared" si="7"/>
        <v>220</v>
      </c>
      <c r="R14" s="9"/>
      <c r="S14" s="1"/>
      <c r="T14" s="1">
        <f t="shared" si="4"/>
        <v>20</v>
      </c>
      <c r="U14" s="1">
        <f t="shared" si="5"/>
        <v>12.413793103448276</v>
      </c>
      <c r="V14" s="1">
        <v>24.8</v>
      </c>
      <c r="W14" s="1">
        <v>22</v>
      </c>
      <c r="X14" s="1">
        <v>30</v>
      </c>
      <c r="Y14" s="1">
        <v>24.8</v>
      </c>
      <c r="Z14" s="1">
        <v>28.8</v>
      </c>
      <c r="AA14" s="1">
        <v>37</v>
      </c>
      <c r="AB14" s="1">
        <v>21.8</v>
      </c>
      <c r="AC14" s="1">
        <v>37</v>
      </c>
      <c r="AD14" s="1">
        <v>36.4</v>
      </c>
      <c r="AE14" s="1">
        <v>41.2</v>
      </c>
      <c r="AF14" s="1"/>
      <c r="AG14" s="1">
        <f t="shared" si="8"/>
        <v>39.6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36</v>
      </c>
      <c r="C15" s="1">
        <v>289</v>
      </c>
      <c r="D15" s="1">
        <v>490</v>
      </c>
      <c r="E15" s="1">
        <v>137</v>
      </c>
      <c r="F15" s="1">
        <v>449</v>
      </c>
      <c r="G15" s="7">
        <v>0.18</v>
      </c>
      <c r="H15" s="1">
        <v>150</v>
      </c>
      <c r="I15" s="1">
        <v>5038459</v>
      </c>
      <c r="J15" s="1"/>
      <c r="K15" s="1">
        <v>178</v>
      </c>
      <c r="L15" s="1">
        <f t="shared" si="2"/>
        <v>-41</v>
      </c>
      <c r="M15" s="1"/>
      <c r="N15" s="1"/>
      <c r="O15" s="1">
        <v>0</v>
      </c>
      <c r="P15" s="1">
        <f t="shared" si="3"/>
        <v>27.4</v>
      </c>
      <c r="Q15" s="9">
        <f t="shared" si="7"/>
        <v>99</v>
      </c>
      <c r="R15" s="9"/>
      <c r="S15" s="1"/>
      <c r="T15" s="1">
        <f t="shared" si="4"/>
        <v>20</v>
      </c>
      <c r="U15" s="1">
        <f t="shared" si="5"/>
        <v>16.386861313868614</v>
      </c>
      <c r="V15" s="1">
        <v>27.6</v>
      </c>
      <c r="W15" s="1">
        <v>35</v>
      </c>
      <c r="X15" s="1">
        <v>46</v>
      </c>
      <c r="Y15" s="1">
        <v>42.4</v>
      </c>
      <c r="Z15" s="1">
        <v>43.8</v>
      </c>
      <c r="AA15" s="1">
        <v>55.4</v>
      </c>
      <c r="AB15" s="1">
        <v>38.799999999999997</v>
      </c>
      <c r="AC15" s="1">
        <v>42.2</v>
      </c>
      <c r="AD15" s="1">
        <v>38.799999999999997</v>
      </c>
      <c r="AE15" s="1">
        <v>46.2</v>
      </c>
      <c r="AF15" s="1"/>
      <c r="AG15" s="1">
        <f t="shared" si="8"/>
        <v>17.82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36</v>
      </c>
      <c r="C16" s="1">
        <v>144</v>
      </c>
      <c r="D16" s="1">
        <v>69</v>
      </c>
      <c r="E16" s="1">
        <v>69</v>
      </c>
      <c r="F16" s="1">
        <v>117</v>
      </c>
      <c r="G16" s="7">
        <v>0.18</v>
      </c>
      <c r="H16" s="1">
        <v>150</v>
      </c>
      <c r="I16" s="1">
        <v>5038831</v>
      </c>
      <c r="J16" s="1"/>
      <c r="K16" s="1">
        <v>92</v>
      </c>
      <c r="L16" s="1">
        <f t="shared" si="2"/>
        <v>-23</v>
      </c>
      <c r="M16" s="1"/>
      <c r="N16" s="1"/>
      <c r="O16" s="1">
        <v>10</v>
      </c>
      <c r="P16" s="1">
        <f t="shared" si="3"/>
        <v>13.8</v>
      </c>
      <c r="Q16" s="9">
        <f t="shared" si="7"/>
        <v>149</v>
      </c>
      <c r="R16" s="9"/>
      <c r="S16" s="1"/>
      <c r="T16" s="1">
        <f t="shared" si="4"/>
        <v>20</v>
      </c>
      <c r="U16" s="1">
        <f t="shared" si="5"/>
        <v>9.2028985507246368</v>
      </c>
      <c r="V16" s="1">
        <v>10.199999999999999</v>
      </c>
      <c r="W16" s="1">
        <v>14</v>
      </c>
      <c r="X16" s="1">
        <v>15.2</v>
      </c>
      <c r="Y16" s="1">
        <v>8</v>
      </c>
      <c r="Z16" s="1">
        <v>20.399999999999999</v>
      </c>
      <c r="AA16" s="1">
        <v>16.8</v>
      </c>
      <c r="AB16" s="1">
        <v>12.6</v>
      </c>
      <c r="AC16" s="1">
        <v>17.8</v>
      </c>
      <c r="AD16" s="1">
        <v>21.4</v>
      </c>
      <c r="AE16" s="1">
        <v>22.4</v>
      </c>
      <c r="AF16" s="1"/>
      <c r="AG16" s="1">
        <f t="shared" si="8"/>
        <v>26.82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36</v>
      </c>
      <c r="C17" s="1"/>
      <c r="D17" s="1"/>
      <c r="E17" s="1">
        <v>-4</v>
      </c>
      <c r="F17" s="1"/>
      <c r="G17" s="7">
        <v>0.18</v>
      </c>
      <c r="H17" s="1">
        <v>120</v>
      </c>
      <c r="I17" s="1">
        <v>5038855</v>
      </c>
      <c r="J17" s="1"/>
      <c r="K17" s="1">
        <v>30</v>
      </c>
      <c r="L17" s="1">
        <f t="shared" si="2"/>
        <v>-34</v>
      </c>
      <c r="M17" s="1"/>
      <c r="N17" s="1"/>
      <c r="O17" s="1">
        <v>0</v>
      </c>
      <c r="P17" s="1">
        <f t="shared" si="3"/>
        <v>-0.8</v>
      </c>
      <c r="Q17" s="9"/>
      <c r="R17" s="9"/>
      <c r="S17" s="1"/>
      <c r="T17" s="1">
        <f t="shared" si="4"/>
        <v>0</v>
      </c>
      <c r="U17" s="1">
        <f t="shared" si="5"/>
        <v>0</v>
      </c>
      <c r="V17" s="1">
        <v>-0.4</v>
      </c>
      <c r="W17" s="1">
        <v>10.4</v>
      </c>
      <c r="X17" s="1">
        <v>-4</v>
      </c>
      <c r="Y17" s="1">
        <v>11</v>
      </c>
      <c r="Z17" s="1">
        <v>14.6</v>
      </c>
      <c r="AA17" s="1">
        <v>10.4</v>
      </c>
      <c r="AB17" s="1">
        <v>13.8</v>
      </c>
      <c r="AC17" s="1">
        <v>21.4</v>
      </c>
      <c r="AD17" s="1">
        <v>11</v>
      </c>
      <c r="AE17" s="1">
        <v>27.8</v>
      </c>
      <c r="AF17" s="27" t="s">
        <v>56</v>
      </c>
      <c r="AG17" s="1">
        <f t="shared" si="8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36</v>
      </c>
      <c r="C18" s="1">
        <v>377</v>
      </c>
      <c r="D18" s="1">
        <v>287</v>
      </c>
      <c r="E18" s="1">
        <v>258</v>
      </c>
      <c r="F18" s="1">
        <v>396</v>
      </c>
      <c r="G18" s="7">
        <v>0.18</v>
      </c>
      <c r="H18" s="1">
        <v>150</v>
      </c>
      <c r="I18" s="1">
        <v>5038435</v>
      </c>
      <c r="J18" s="1"/>
      <c r="K18" s="1">
        <v>260</v>
      </c>
      <c r="L18" s="1">
        <f t="shared" si="2"/>
        <v>-2</v>
      </c>
      <c r="M18" s="1"/>
      <c r="N18" s="1"/>
      <c r="O18" s="1">
        <v>650</v>
      </c>
      <c r="P18" s="1">
        <f t="shared" si="3"/>
        <v>51.6</v>
      </c>
      <c r="Q18" s="9"/>
      <c r="R18" s="9"/>
      <c r="S18" s="1"/>
      <c r="T18" s="1">
        <f t="shared" si="4"/>
        <v>20.271317829457363</v>
      </c>
      <c r="U18" s="1">
        <f t="shared" si="5"/>
        <v>20.271317829457363</v>
      </c>
      <c r="V18" s="1">
        <v>64.2</v>
      </c>
      <c r="W18" s="1">
        <v>49.6</v>
      </c>
      <c r="X18" s="1">
        <v>42.6</v>
      </c>
      <c r="Y18" s="1">
        <v>44.8</v>
      </c>
      <c r="Z18" s="1">
        <v>63</v>
      </c>
      <c r="AA18" s="1">
        <v>55.8</v>
      </c>
      <c r="AB18" s="1">
        <v>46.4</v>
      </c>
      <c r="AC18" s="1">
        <v>49.4</v>
      </c>
      <c r="AD18" s="1">
        <v>60.8</v>
      </c>
      <c r="AE18" s="1">
        <v>55.4</v>
      </c>
      <c r="AF18" s="1"/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58</v>
      </c>
      <c r="B19" s="1" t="s">
        <v>36</v>
      </c>
      <c r="C19" s="1">
        <v>97</v>
      </c>
      <c r="D19" s="1">
        <v>426</v>
      </c>
      <c r="E19" s="1">
        <v>105</v>
      </c>
      <c r="F19" s="1">
        <v>369</v>
      </c>
      <c r="G19" s="7">
        <v>0.18</v>
      </c>
      <c r="H19" s="1">
        <v>120</v>
      </c>
      <c r="I19" s="1">
        <v>5038398</v>
      </c>
      <c r="J19" s="1"/>
      <c r="K19" s="1">
        <v>149</v>
      </c>
      <c r="L19" s="1">
        <f t="shared" si="2"/>
        <v>-44</v>
      </c>
      <c r="M19" s="1"/>
      <c r="N19" s="1"/>
      <c r="O19" s="1">
        <v>40</v>
      </c>
      <c r="P19" s="1">
        <f t="shared" si="3"/>
        <v>21</v>
      </c>
      <c r="Q19" s="9">
        <f t="shared" si="7"/>
        <v>11</v>
      </c>
      <c r="R19" s="9"/>
      <c r="S19" s="1"/>
      <c r="T19" s="1">
        <f t="shared" si="4"/>
        <v>20</v>
      </c>
      <c r="U19" s="1">
        <f t="shared" si="5"/>
        <v>19.476190476190474</v>
      </c>
      <c r="V19" s="1">
        <v>23</v>
      </c>
      <c r="W19" s="1">
        <v>28.2</v>
      </c>
      <c r="X19" s="1">
        <v>20.2</v>
      </c>
      <c r="Y19" s="1">
        <v>17.2</v>
      </c>
      <c r="Z19" s="1">
        <v>26.4</v>
      </c>
      <c r="AA19" s="1">
        <v>17.600000000000001</v>
      </c>
      <c r="AB19" s="1">
        <v>19.2</v>
      </c>
      <c r="AC19" s="1">
        <v>24.4</v>
      </c>
      <c r="AD19" s="1">
        <v>21</v>
      </c>
      <c r="AE19" s="1">
        <v>35</v>
      </c>
      <c r="AF19" s="1"/>
      <c r="AG19" s="1">
        <f t="shared" si="8"/>
        <v>1.98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2" t="s">
        <v>59</v>
      </c>
      <c r="B20" s="13" t="s">
        <v>49</v>
      </c>
      <c r="C20" s="13"/>
      <c r="D20" s="13"/>
      <c r="E20" s="13">
        <v>-3.282</v>
      </c>
      <c r="F20" s="14"/>
      <c r="G20" s="7">
        <v>1</v>
      </c>
      <c r="H20" s="1">
        <v>150</v>
      </c>
      <c r="I20" s="1">
        <v>8785242</v>
      </c>
      <c r="J20" s="1"/>
      <c r="K20" s="1"/>
      <c r="L20" s="1">
        <f t="shared" si="2"/>
        <v>-3.282</v>
      </c>
      <c r="M20" s="1"/>
      <c r="N20" s="1"/>
      <c r="O20" s="1">
        <v>82</v>
      </c>
      <c r="P20" s="1">
        <f t="shared" si="3"/>
        <v>-0.65639999999999998</v>
      </c>
      <c r="Q20" s="9">
        <f>20*(P20+P21)-O20-O21-F20-F21</f>
        <v>87.38600000000001</v>
      </c>
      <c r="R20" s="9"/>
      <c r="S20" s="1"/>
      <c r="T20" s="1">
        <f t="shared" si="4"/>
        <v>-258.0530164533821</v>
      </c>
      <c r="U20" s="1">
        <f t="shared" si="5"/>
        <v>-124.92382693479585</v>
      </c>
      <c r="V20" s="1">
        <v>0</v>
      </c>
      <c r="W20" s="1">
        <v>0</v>
      </c>
      <c r="X20" s="1">
        <v>0</v>
      </c>
      <c r="Y20" s="1">
        <v>0</v>
      </c>
      <c r="Z20" s="1">
        <v>-0.21679999999999999</v>
      </c>
      <c r="AA20" s="1">
        <v>0</v>
      </c>
      <c r="AB20" s="1">
        <v>0</v>
      </c>
      <c r="AC20" s="1">
        <v>0</v>
      </c>
      <c r="AD20" s="1">
        <v>0</v>
      </c>
      <c r="AE20" s="1">
        <v>-0.21199999999999999</v>
      </c>
      <c r="AF20" s="1"/>
      <c r="AG20" s="1">
        <f t="shared" si="8"/>
        <v>87.38600000000001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8" t="s">
        <v>60</v>
      </c>
      <c r="B21" s="19" t="s">
        <v>49</v>
      </c>
      <c r="C21" s="19">
        <v>72.073999999999998</v>
      </c>
      <c r="D21" s="19">
        <v>6.7939999999999996</v>
      </c>
      <c r="E21" s="19">
        <v>51.573999999999998</v>
      </c>
      <c r="F21" s="20">
        <v>23.782</v>
      </c>
      <c r="G21" s="16">
        <v>0</v>
      </c>
      <c r="H21" s="15" t="e">
        <v>#N/A</v>
      </c>
      <c r="I21" s="15" t="s">
        <v>61</v>
      </c>
      <c r="J21" s="15" t="s">
        <v>59</v>
      </c>
      <c r="K21" s="15">
        <v>48</v>
      </c>
      <c r="L21" s="15">
        <f t="shared" si="2"/>
        <v>3.5739999999999981</v>
      </c>
      <c r="M21" s="15"/>
      <c r="N21" s="15"/>
      <c r="O21" s="15">
        <v>0</v>
      </c>
      <c r="P21" s="15">
        <f t="shared" si="3"/>
        <v>10.3148</v>
      </c>
      <c r="Q21" s="17"/>
      <c r="R21" s="17"/>
      <c r="S21" s="15"/>
      <c r="T21" s="15">
        <f t="shared" si="4"/>
        <v>2.3056191104044674</v>
      </c>
      <c r="U21" s="15">
        <f t="shared" si="5"/>
        <v>2.3056191104044674</v>
      </c>
      <c r="V21" s="15">
        <v>5.8356000000000003</v>
      </c>
      <c r="W21" s="15">
        <v>4.1292</v>
      </c>
      <c r="X21" s="15">
        <v>4.0923999999999996</v>
      </c>
      <c r="Y21" s="15">
        <v>4.0232000000000001</v>
      </c>
      <c r="Z21" s="15">
        <v>2.6052</v>
      </c>
      <c r="AA21" s="15">
        <v>0.62</v>
      </c>
      <c r="AB21" s="15">
        <v>2.75</v>
      </c>
      <c r="AC21" s="15">
        <v>2.0028000000000001</v>
      </c>
      <c r="AD21" s="15">
        <v>1.9376</v>
      </c>
      <c r="AE21" s="15">
        <v>3.3184</v>
      </c>
      <c r="AF21" s="15" t="s">
        <v>62</v>
      </c>
      <c r="AG21" s="1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2" t="s">
        <v>63</v>
      </c>
      <c r="B22" s="13" t="s">
        <v>49</v>
      </c>
      <c r="C22" s="13"/>
      <c r="D22" s="13"/>
      <c r="E22" s="13"/>
      <c r="F22" s="14"/>
      <c r="G22" s="7">
        <v>1</v>
      </c>
      <c r="H22" s="1">
        <v>150</v>
      </c>
      <c r="I22" s="1">
        <v>8785235</v>
      </c>
      <c r="J22" s="1"/>
      <c r="K22" s="1"/>
      <c r="L22" s="1">
        <f t="shared" si="2"/>
        <v>0</v>
      </c>
      <c r="M22" s="1"/>
      <c r="N22" s="1"/>
      <c r="O22" s="1">
        <v>0</v>
      </c>
      <c r="P22" s="1">
        <f t="shared" si="3"/>
        <v>0</v>
      </c>
      <c r="Q22" s="9"/>
      <c r="R22" s="9"/>
      <c r="S22" s="1"/>
      <c r="T22" s="1" t="e">
        <f t="shared" si="4"/>
        <v>#DIV/0!</v>
      </c>
      <c r="U22" s="1" t="e">
        <f t="shared" si="5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/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8" t="s">
        <v>64</v>
      </c>
      <c r="B23" s="19" t="s">
        <v>49</v>
      </c>
      <c r="C23" s="19">
        <v>24.303999999999998</v>
      </c>
      <c r="D23" s="19">
        <v>171.05199999999999</v>
      </c>
      <c r="E23" s="19">
        <v>30.640999999999998</v>
      </c>
      <c r="F23" s="20">
        <v>164.715</v>
      </c>
      <c r="G23" s="16">
        <v>0</v>
      </c>
      <c r="H23" s="15" t="e">
        <v>#N/A</v>
      </c>
      <c r="I23" s="15" t="s">
        <v>61</v>
      </c>
      <c r="J23" s="15" t="s">
        <v>63</v>
      </c>
      <c r="K23" s="15">
        <v>28.5</v>
      </c>
      <c r="L23" s="15">
        <f t="shared" si="2"/>
        <v>2.1409999999999982</v>
      </c>
      <c r="M23" s="15"/>
      <c r="N23" s="15"/>
      <c r="O23" s="15">
        <v>0</v>
      </c>
      <c r="P23" s="15">
        <f t="shared" si="3"/>
        <v>6.1281999999999996</v>
      </c>
      <c r="Q23" s="17"/>
      <c r="R23" s="17"/>
      <c r="S23" s="15"/>
      <c r="T23" s="15">
        <f t="shared" si="4"/>
        <v>26.878202408537582</v>
      </c>
      <c r="U23" s="15">
        <f t="shared" si="5"/>
        <v>26.878202408537582</v>
      </c>
      <c r="V23" s="15">
        <v>4.1307999999999998</v>
      </c>
      <c r="W23" s="15">
        <v>9.4179999999999993</v>
      </c>
      <c r="X23" s="15">
        <v>2.6440000000000001</v>
      </c>
      <c r="Y23" s="15">
        <v>3.9531999999999998</v>
      </c>
      <c r="Z23" s="15">
        <v>1.998</v>
      </c>
      <c r="AA23" s="15">
        <v>6.3319999999999999</v>
      </c>
      <c r="AB23" s="15">
        <v>4.0007999999999999</v>
      </c>
      <c r="AC23" s="15">
        <v>4.8023999999999996</v>
      </c>
      <c r="AD23" s="15">
        <v>7.5872000000000002</v>
      </c>
      <c r="AE23" s="15">
        <v>2.8416000000000001</v>
      </c>
      <c r="AF23" s="15"/>
      <c r="AG23" s="15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2" t="s">
        <v>65</v>
      </c>
      <c r="B24" s="13" t="s">
        <v>49</v>
      </c>
      <c r="C24" s="13"/>
      <c r="D24" s="13"/>
      <c r="E24" s="13"/>
      <c r="F24" s="14"/>
      <c r="G24" s="7">
        <v>1</v>
      </c>
      <c r="H24" s="1">
        <v>120</v>
      </c>
      <c r="I24" s="1">
        <v>8785204</v>
      </c>
      <c r="J24" s="1"/>
      <c r="K24" s="1"/>
      <c r="L24" s="1">
        <f t="shared" si="2"/>
        <v>0</v>
      </c>
      <c r="M24" s="1"/>
      <c r="N24" s="1"/>
      <c r="O24" s="1">
        <v>495</v>
      </c>
      <c r="P24" s="1">
        <f t="shared" si="3"/>
        <v>0</v>
      </c>
      <c r="Q24" s="9">
        <f>20*(P24+P25)-O24-O25-F24-F25</f>
        <v>95.796000000000021</v>
      </c>
      <c r="R24" s="9"/>
      <c r="S24" s="1"/>
      <c r="T24" s="1" t="e">
        <f t="shared" si="4"/>
        <v>#DIV/0!</v>
      </c>
      <c r="U24" s="1" t="e">
        <f t="shared" si="5"/>
        <v>#DIV/0!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 t="s">
        <v>93</v>
      </c>
      <c r="AG24" s="1">
        <f>G24*Q24</f>
        <v>95.796000000000021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8" t="s">
        <v>66</v>
      </c>
      <c r="B25" s="19" t="s">
        <v>49</v>
      </c>
      <c r="C25" s="19">
        <v>58.284999999999997</v>
      </c>
      <c r="D25" s="19">
        <v>116.334</v>
      </c>
      <c r="E25" s="19">
        <v>152.477</v>
      </c>
      <c r="F25" s="20">
        <v>19.111999999999998</v>
      </c>
      <c r="G25" s="16">
        <v>0</v>
      </c>
      <c r="H25" s="15" t="e">
        <v>#N/A</v>
      </c>
      <c r="I25" s="15" t="s">
        <v>61</v>
      </c>
      <c r="J25" s="15" t="s">
        <v>65</v>
      </c>
      <c r="K25" s="15">
        <v>155.44800000000001</v>
      </c>
      <c r="L25" s="15">
        <f t="shared" si="2"/>
        <v>-2.9710000000000036</v>
      </c>
      <c r="M25" s="15"/>
      <c r="N25" s="15"/>
      <c r="O25" s="15">
        <v>0</v>
      </c>
      <c r="P25" s="15">
        <f t="shared" si="3"/>
        <v>30.4954</v>
      </c>
      <c r="Q25" s="17"/>
      <c r="R25" s="17"/>
      <c r="S25" s="15"/>
      <c r="T25" s="15">
        <f t="shared" si="4"/>
        <v>0.62671747214333962</v>
      </c>
      <c r="U25" s="15">
        <f t="shared" si="5"/>
        <v>0.62671747214333962</v>
      </c>
      <c r="V25" s="15">
        <v>9.7260000000000009</v>
      </c>
      <c r="W25" s="15">
        <v>10.944000000000001</v>
      </c>
      <c r="X25" s="15">
        <v>12.151999999999999</v>
      </c>
      <c r="Y25" s="15">
        <v>7.7149999999999999</v>
      </c>
      <c r="Z25" s="15">
        <v>7.4189999999999996</v>
      </c>
      <c r="AA25" s="15">
        <v>20.773</v>
      </c>
      <c r="AB25" s="15">
        <v>16.774999999999999</v>
      </c>
      <c r="AC25" s="15">
        <v>13.19</v>
      </c>
      <c r="AD25" s="15">
        <v>17.076599999999999</v>
      </c>
      <c r="AE25" s="15">
        <v>18.835599999999999</v>
      </c>
      <c r="AF25" s="15"/>
      <c r="AG25" s="15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67</v>
      </c>
      <c r="B26" s="21" t="s">
        <v>36</v>
      </c>
      <c r="C26" s="21"/>
      <c r="D26" s="21"/>
      <c r="E26" s="21"/>
      <c r="F26" s="21"/>
      <c r="G26" s="22">
        <v>0</v>
      </c>
      <c r="H26" s="21">
        <v>60</v>
      </c>
      <c r="I26" s="21">
        <v>8444170</v>
      </c>
      <c r="J26" s="21"/>
      <c r="K26" s="21">
        <v>21</v>
      </c>
      <c r="L26" s="21">
        <f t="shared" si="2"/>
        <v>-21</v>
      </c>
      <c r="M26" s="21"/>
      <c r="N26" s="21"/>
      <c r="O26" s="21">
        <v>0</v>
      </c>
      <c r="P26" s="21">
        <f t="shared" si="3"/>
        <v>0</v>
      </c>
      <c r="Q26" s="23"/>
      <c r="R26" s="23"/>
      <c r="S26" s="21"/>
      <c r="T26" s="21" t="e">
        <f t="shared" si="4"/>
        <v>#DIV/0!</v>
      </c>
      <c r="U26" s="21" t="e">
        <f t="shared" si="5"/>
        <v>#DIV/0!</v>
      </c>
      <c r="V26" s="21">
        <v>0</v>
      </c>
      <c r="W26" s="21">
        <v>0</v>
      </c>
      <c r="X26" s="21">
        <v>0</v>
      </c>
      <c r="Y26" s="21">
        <v>8.4</v>
      </c>
      <c r="Z26" s="21">
        <v>19.8</v>
      </c>
      <c r="AA26" s="21">
        <v>18.8</v>
      </c>
      <c r="AB26" s="21">
        <v>21.6</v>
      </c>
      <c r="AC26" s="21">
        <v>4.5999999999999996</v>
      </c>
      <c r="AD26" s="21">
        <v>0.8</v>
      </c>
      <c r="AE26" s="21">
        <v>36.200000000000003</v>
      </c>
      <c r="AF26" s="21" t="s">
        <v>68</v>
      </c>
      <c r="AG26" s="2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49</v>
      </c>
      <c r="C27" s="1">
        <v>134.69499999999999</v>
      </c>
      <c r="D27" s="1">
        <v>265.68599999999998</v>
      </c>
      <c r="E27" s="1">
        <v>37.405999999999999</v>
      </c>
      <c r="F27" s="1">
        <v>362.21699999999998</v>
      </c>
      <c r="G27" s="7">
        <v>1</v>
      </c>
      <c r="H27" s="1">
        <v>120</v>
      </c>
      <c r="I27" s="1">
        <v>5522704</v>
      </c>
      <c r="J27" s="1"/>
      <c r="K27" s="1">
        <v>39.5</v>
      </c>
      <c r="L27" s="1">
        <f t="shared" si="2"/>
        <v>-2.0940000000000012</v>
      </c>
      <c r="M27" s="1"/>
      <c r="N27" s="1"/>
      <c r="O27" s="1">
        <v>0</v>
      </c>
      <c r="P27" s="1">
        <f t="shared" si="3"/>
        <v>7.4811999999999994</v>
      </c>
      <c r="Q27" s="9"/>
      <c r="R27" s="9"/>
      <c r="S27" s="1"/>
      <c r="T27" s="1">
        <f t="shared" si="4"/>
        <v>48.416965192749828</v>
      </c>
      <c r="U27" s="1">
        <f t="shared" si="5"/>
        <v>48.416965192749828</v>
      </c>
      <c r="V27" s="1">
        <v>9.7886000000000006</v>
      </c>
      <c r="W27" s="1">
        <v>33.805999999999997</v>
      </c>
      <c r="X27" s="1">
        <v>10.5472</v>
      </c>
      <c r="Y27" s="1">
        <v>8.0017999999999994</v>
      </c>
      <c r="Z27" s="1">
        <v>12.8666</v>
      </c>
      <c r="AA27" s="1">
        <v>7.3601999999999999</v>
      </c>
      <c r="AB27" s="1">
        <v>6.5805999999999996</v>
      </c>
      <c r="AC27" s="1">
        <v>0.63560000000000005</v>
      </c>
      <c r="AD27" s="1">
        <v>10.3636</v>
      </c>
      <c r="AE27" s="1">
        <v>13.2126</v>
      </c>
      <c r="AF27" s="25" t="s">
        <v>38</v>
      </c>
      <c r="AG27" s="1">
        <f t="shared" ref="AG27:AG33" si="9"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70</v>
      </c>
      <c r="B28" s="1" t="s">
        <v>36</v>
      </c>
      <c r="C28" s="1">
        <v>32</v>
      </c>
      <c r="D28" s="1">
        <v>37</v>
      </c>
      <c r="E28" s="1">
        <v>9</v>
      </c>
      <c r="F28" s="1">
        <v>37</v>
      </c>
      <c r="G28" s="7">
        <v>0.14000000000000001</v>
      </c>
      <c r="H28" s="1">
        <v>180</v>
      </c>
      <c r="I28" s="1">
        <v>9988391</v>
      </c>
      <c r="J28" s="1"/>
      <c r="K28" s="1">
        <v>11</v>
      </c>
      <c r="L28" s="1">
        <f t="shared" si="2"/>
        <v>-2</v>
      </c>
      <c r="M28" s="1"/>
      <c r="N28" s="1"/>
      <c r="O28" s="1">
        <v>0</v>
      </c>
      <c r="P28" s="1">
        <f t="shared" si="3"/>
        <v>1.8</v>
      </c>
      <c r="Q28" s="9"/>
      <c r="R28" s="9"/>
      <c r="S28" s="1"/>
      <c r="T28" s="1">
        <f t="shared" si="4"/>
        <v>20.555555555555554</v>
      </c>
      <c r="U28" s="1">
        <f t="shared" si="5"/>
        <v>20.555555555555554</v>
      </c>
      <c r="V28" s="1">
        <v>2.4</v>
      </c>
      <c r="W28" s="1">
        <v>2.6</v>
      </c>
      <c r="X28" s="1">
        <v>3.6</v>
      </c>
      <c r="Y28" s="1">
        <v>3.4</v>
      </c>
      <c r="Z28" s="1">
        <v>3.6</v>
      </c>
      <c r="AA28" s="1">
        <v>0.8</v>
      </c>
      <c r="AB28" s="1">
        <v>1.4</v>
      </c>
      <c r="AC28" s="1">
        <v>5</v>
      </c>
      <c r="AD28" s="1">
        <v>1.8</v>
      </c>
      <c r="AE28" s="1">
        <v>1.8</v>
      </c>
      <c r="AF28" s="1"/>
      <c r="AG28" s="1">
        <f t="shared" si="9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36</v>
      </c>
      <c r="C29" s="1">
        <v>201</v>
      </c>
      <c r="D29" s="1">
        <v>2</v>
      </c>
      <c r="E29" s="1">
        <v>55</v>
      </c>
      <c r="F29" s="1">
        <v>144</v>
      </c>
      <c r="G29" s="7">
        <v>0.18</v>
      </c>
      <c r="H29" s="1">
        <v>270</v>
      </c>
      <c r="I29" s="1">
        <v>9988681</v>
      </c>
      <c r="J29" s="1"/>
      <c r="K29" s="1">
        <v>57</v>
      </c>
      <c r="L29" s="1">
        <f t="shared" si="2"/>
        <v>-2</v>
      </c>
      <c r="M29" s="1"/>
      <c r="N29" s="1"/>
      <c r="O29" s="1">
        <v>176</v>
      </c>
      <c r="P29" s="1">
        <f t="shared" si="3"/>
        <v>11</v>
      </c>
      <c r="Q29" s="9"/>
      <c r="R29" s="9"/>
      <c r="S29" s="1"/>
      <c r="T29" s="1">
        <f t="shared" si="4"/>
        <v>29.09090909090909</v>
      </c>
      <c r="U29" s="1">
        <f t="shared" si="5"/>
        <v>29.09090909090909</v>
      </c>
      <c r="V29" s="1">
        <v>18.8</v>
      </c>
      <c r="W29" s="1">
        <v>14.2</v>
      </c>
      <c r="X29" s="1">
        <v>18.2</v>
      </c>
      <c r="Y29" s="1">
        <v>13.4</v>
      </c>
      <c r="Z29" s="1">
        <v>9.1999999999999993</v>
      </c>
      <c r="AA29" s="1">
        <v>31.2</v>
      </c>
      <c r="AB29" s="1">
        <v>6.4</v>
      </c>
      <c r="AC29" s="1">
        <v>11.4</v>
      </c>
      <c r="AD29" s="1">
        <v>10.8</v>
      </c>
      <c r="AE29" s="1">
        <v>23.8</v>
      </c>
      <c r="AF29" s="24" t="s">
        <v>83</v>
      </c>
      <c r="AG29" s="1">
        <f t="shared" si="9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49</v>
      </c>
      <c r="C30" s="1"/>
      <c r="D30" s="1">
        <v>230.298</v>
      </c>
      <c r="E30" s="1">
        <v>204.22</v>
      </c>
      <c r="F30" s="1">
        <v>25.988</v>
      </c>
      <c r="G30" s="7">
        <v>1</v>
      </c>
      <c r="H30" s="1">
        <v>120</v>
      </c>
      <c r="I30" s="1">
        <v>8785198</v>
      </c>
      <c r="J30" s="1"/>
      <c r="K30" s="1">
        <v>203.6</v>
      </c>
      <c r="L30" s="1">
        <f t="shared" si="2"/>
        <v>0.62000000000000455</v>
      </c>
      <c r="M30" s="1"/>
      <c r="N30" s="1"/>
      <c r="O30" s="1">
        <v>0</v>
      </c>
      <c r="P30" s="1">
        <f t="shared" si="3"/>
        <v>40.844000000000001</v>
      </c>
      <c r="Q30" s="9">
        <f t="shared" ref="Q30" si="10">20*P30-O30-F30</f>
        <v>790.89200000000005</v>
      </c>
      <c r="R30" s="9"/>
      <c r="S30" s="1"/>
      <c r="T30" s="1">
        <f t="shared" si="4"/>
        <v>20.000000000000004</v>
      </c>
      <c r="U30" s="1">
        <f t="shared" si="5"/>
        <v>0.63627460581725592</v>
      </c>
      <c r="V30" s="1">
        <v>3.3115999999999999</v>
      </c>
      <c r="W30" s="1">
        <v>6.8860000000000001</v>
      </c>
      <c r="X30" s="1">
        <v>14.3264</v>
      </c>
      <c r="Y30" s="1">
        <v>16.986799999999999</v>
      </c>
      <c r="Z30" s="1">
        <v>16.252199999999998</v>
      </c>
      <c r="AA30" s="1">
        <v>11.69</v>
      </c>
      <c r="AB30" s="1">
        <v>11.795</v>
      </c>
      <c r="AC30" s="1">
        <v>15.976000000000001</v>
      </c>
      <c r="AD30" s="1">
        <v>4.3479999999999999</v>
      </c>
      <c r="AE30" s="1">
        <v>12.091200000000001</v>
      </c>
      <c r="AF30" s="1"/>
      <c r="AG30" s="1">
        <f t="shared" si="9"/>
        <v>790.89200000000005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36</v>
      </c>
      <c r="C31" s="1">
        <v>36</v>
      </c>
      <c r="D31" s="1">
        <v>402</v>
      </c>
      <c r="E31" s="1">
        <v>312</v>
      </c>
      <c r="F31" s="1">
        <v>114</v>
      </c>
      <c r="G31" s="7">
        <v>0.1</v>
      </c>
      <c r="H31" s="1">
        <v>60</v>
      </c>
      <c r="I31" s="1">
        <v>8444187</v>
      </c>
      <c r="J31" s="1"/>
      <c r="K31" s="1">
        <v>313</v>
      </c>
      <c r="L31" s="1">
        <f t="shared" si="2"/>
        <v>-1</v>
      </c>
      <c r="M31" s="1"/>
      <c r="N31" s="1"/>
      <c r="O31" s="1">
        <v>384</v>
      </c>
      <c r="P31" s="1">
        <f t="shared" si="3"/>
        <v>62.4</v>
      </c>
      <c r="Q31" s="9">
        <f>16*P31-O31-F31</f>
        <v>500.4</v>
      </c>
      <c r="R31" s="9"/>
      <c r="S31" s="1"/>
      <c r="T31" s="1">
        <f t="shared" si="4"/>
        <v>16</v>
      </c>
      <c r="U31" s="1">
        <f t="shared" si="5"/>
        <v>7.9807692307692308</v>
      </c>
      <c r="V31" s="1">
        <v>52</v>
      </c>
      <c r="W31" s="1">
        <v>43.8</v>
      </c>
      <c r="X31" s="1">
        <v>51.6</v>
      </c>
      <c r="Y31" s="1">
        <v>-0.2</v>
      </c>
      <c r="Z31" s="1">
        <v>45.2</v>
      </c>
      <c r="AA31" s="1">
        <v>72</v>
      </c>
      <c r="AB31" s="1">
        <v>-1.2</v>
      </c>
      <c r="AC31" s="1">
        <v>-0.2</v>
      </c>
      <c r="AD31" s="1">
        <v>-2</v>
      </c>
      <c r="AE31" s="1">
        <v>1.2</v>
      </c>
      <c r="AF31" s="1" t="s">
        <v>74</v>
      </c>
      <c r="AG31" s="1">
        <f t="shared" si="9"/>
        <v>50.04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75</v>
      </c>
      <c r="B32" s="1" t="s">
        <v>36</v>
      </c>
      <c r="C32" s="1">
        <v>202</v>
      </c>
      <c r="D32" s="1">
        <v>307</v>
      </c>
      <c r="E32" s="1">
        <v>201</v>
      </c>
      <c r="F32" s="1">
        <v>293</v>
      </c>
      <c r="G32" s="7">
        <v>0.1</v>
      </c>
      <c r="H32" s="1">
        <v>90</v>
      </c>
      <c r="I32" s="1">
        <v>8444194</v>
      </c>
      <c r="J32" s="1"/>
      <c r="K32" s="1">
        <v>203</v>
      </c>
      <c r="L32" s="1">
        <f t="shared" si="2"/>
        <v>-2</v>
      </c>
      <c r="M32" s="1"/>
      <c r="N32" s="1"/>
      <c r="O32" s="1">
        <v>216</v>
      </c>
      <c r="P32" s="1">
        <f t="shared" si="3"/>
        <v>40.200000000000003</v>
      </c>
      <c r="Q32" s="9">
        <f>18*P32-O32-F32</f>
        <v>214.60000000000002</v>
      </c>
      <c r="R32" s="9"/>
      <c r="S32" s="1"/>
      <c r="T32" s="1">
        <f t="shared" si="4"/>
        <v>18</v>
      </c>
      <c r="U32" s="1">
        <f t="shared" si="5"/>
        <v>12.661691542288557</v>
      </c>
      <c r="V32" s="1">
        <v>39</v>
      </c>
      <c r="W32" s="1">
        <v>39</v>
      </c>
      <c r="X32" s="1">
        <v>36.200000000000003</v>
      </c>
      <c r="Y32" s="1">
        <v>41.6</v>
      </c>
      <c r="Z32" s="1">
        <v>41.2</v>
      </c>
      <c r="AA32" s="1">
        <v>51.6</v>
      </c>
      <c r="AB32" s="1">
        <v>49.4</v>
      </c>
      <c r="AC32" s="1">
        <v>46</v>
      </c>
      <c r="AD32" s="1">
        <v>41.6</v>
      </c>
      <c r="AE32" s="1">
        <v>53</v>
      </c>
      <c r="AF32" s="1"/>
      <c r="AG32" s="1">
        <f t="shared" si="9"/>
        <v>21.460000000000004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76</v>
      </c>
      <c r="B33" s="13" t="s">
        <v>36</v>
      </c>
      <c r="C33" s="13">
        <v>60</v>
      </c>
      <c r="D33" s="13"/>
      <c r="E33" s="13">
        <v>24</v>
      </c>
      <c r="F33" s="14">
        <v>35</v>
      </c>
      <c r="G33" s="7">
        <v>0.2</v>
      </c>
      <c r="H33" s="1">
        <v>120</v>
      </c>
      <c r="I33" s="1" t="s">
        <v>77</v>
      </c>
      <c r="J33" s="1"/>
      <c r="K33" s="1">
        <v>24</v>
      </c>
      <c r="L33" s="1">
        <f t="shared" si="2"/>
        <v>0</v>
      </c>
      <c r="M33" s="1"/>
      <c r="N33" s="1"/>
      <c r="O33" s="1">
        <v>0</v>
      </c>
      <c r="P33" s="1">
        <f t="shared" si="3"/>
        <v>4.8</v>
      </c>
      <c r="Q33" s="9"/>
      <c r="R33" s="9"/>
      <c r="S33" s="1"/>
      <c r="T33" s="1">
        <f t="shared" si="4"/>
        <v>7.291666666666667</v>
      </c>
      <c r="U33" s="1">
        <f t="shared" si="5"/>
        <v>7.291666666666667</v>
      </c>
      <c r="V33" s="1">
        <v>4.5999999999999996</v>
      </c>
      <c r="W33" s="1">
        <v>3.6</v>
      </c>
      <c r="X33" s="1">
        <v>5.8</v>
      </c>
      <c r="Y33" s="1">
        <v>8.8000000000000007</v>
      </c>
      <c r="Z33" s="1">
        <v>7</v>
      </c>
      <c r="AA33" s="1">
        <v>0</v>
      </c>
      <c r="AB33" s="1">
        <v>0</v>
      </c>
      <c r="AC33" s="1">
        <v>-0.2</v>
      </c>
      <c r="AD33" s="1">
        <v>0</v>
      </c>
      <c r="AE33" s="1">
        <v>6.4</v>
      </c>
      <c r="AF33" s="1" t="s">
        <v>78</v>
      </c>
      <c r="AG33" s="1">
        <f t="shared" si="9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8" t="s">
        <v>79</v>
      </c>
      <c r="B34" s="19" t="s">
        <v>36</v>
      </c>
      <c r="C34" s="19"/>
      <c r="D34" s="19">
        <v>70</v>
      </c>
      <c r="E34" s="19"/>
      <c r="F34" s="20">
        <v>70</v>
      </c>
      <c r="G34" s="16">
        <v>0</v>
      </c>
      <c r="H34" s="15" t="e">
        <v>#N/A</v>
      </c>
      <c r="I34" s="15" t="s">
        <v>61</v>
      </c>
      <c r="J34" s="15" t="s">
        <v>76</v>
      </c>
      <c r="K34" s="15"/>
      <c r="L34" s="15">
        <f t="shared" si="2"/>
        <v>0</v>
      </c>
      <c r="M34" s="15"/>
      <c r="N34" s="15"/>
      <c r="O34" s="15">
        <v>0</v>
      </c>
      <c r="P34" s="15">
        <f t="shared" si="3"/>
        <v>0</v>
      </c>
      <c r="Q34" s="17"/>
      <c r="R34" s="17"/>
      <c r="S34" s="15"/>
      <c r="T34" s="15" t="e">
        <f t="shared" si="4"/>
        <v>#DIV/0!</v>
      </c>
      <c r="U34" s="15" t="e">
        <f t="shared" si="5"/>
        <v>#DIV/0!</v>
      </c>
      <c r="V34" s="15">
        <v>0</v>
      </c>
      <c r="W34" s="15">
        <v>3.8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/>
      <c r="AG34" s="15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2" t="s">
        <v>80</v>
      </c>
      <c r="B35" s="13" t="s">
        <v>49</v>
      </c>
      <c r="C35" s="13"/>
      <c r="D35" s="13"/>
      <c r="E35" s="13">
        <v>-0.87</v>
      </c>
      <c r="F35" s="14"/>
      <c r="G35" s="7">
        <v>1</v>
      </c>
      <c r="H35" s="1">
        <v>120</v>
      </c>
      <c r="I35" s="1" t="s">
        <v>81</v>
      </c>
      <c r="J35" s="1"/>
      <c r="K35" s="1"/>
      <c r="L35" s="1">
        <f t="shared" si="2"/>
        <v>-0.87</v>
      </c>
      <c r="M35" s="1"/>
      <c r="N35" s="1"/>
      <c r="O35" s="1">
        <v>525</v>
      </c>
      <c r="P35" s="1">
        <f t="shared" si="3"/>
        <v>-0.17399999999999999</v>
      </c>
      <c r="Q35" s="9"/>
      <c r="R35" s="9"/>
      <c r="S35" s="1"/>
      <c r="T35" s="1">
        <f t="shared" si="4"/>
        <v>-3017.2413793103451</v>
      </c>
      <c r="U35" s="1">
        <f t="shared" si="5"/>
        <v>-3017.2413793103451</v>
      </c>
      <c r="V35" s="1">
        <v>0</v>
      </c>
      <c r="W35" s="1">
        <v>0</v>
      </c>
      <c r="X35" s="1">
        <v>0</v>
      </c>
      <c r="Y35" s="1">
        <v>-0.128</v>
      </c>
      <c r="Z35" s="1">
        <v>1.341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 t="s">
        <v>92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8" t="s">
        <v>82</v>
      </c>
      <c r="B36" s="19" t="s">
        <v>49</v>
      </c>
      <c r="C36" s="19">
        <v>111.48</v>
      </c>
      <c r="D36" s="19">
        <v>17.515000000000001</v>
      </c>
      <c r="E36" s="19">
        <v>11.81</v>
      </c>
      <c r="F36" s="20">
        <v>96.24</v>
      </c>
      <c r="G36" s="16">
        <v>0</v>
      </c>
      <c r="H36" s="15" t="e">
        <v>#N/A</v>
      </c>
      <c r="I36" s="15" t="s">
        <v>61</v>
      </c>
      <c r="J36" s="15" t="s">
        <v>80</v>
      </c>
      <c r="K36" s="15">
        <v>15</v>
      </c>
      <c r="L36" s="15">
        <f t="shared" si="2"/>
        <v>-3.1899999999999995</v>
      </c>
      <c r="M36" s="15"/>
      <c r="N36" s="15"/>
      <c r="O36" s="15">
        <v>0</v>
      </c>
      <c r="P36" s="15">
        <f t="shared" si="3"/>
        <v>2.3620000000000001</v>
      </c>
      <c r="Q36" s="17"/>
      <c r="R36" s="17"/>
      <c r="S36" s="15"/>
      <c r="T36" s="15">
        <f t="shared" si="4"/>
        <v>40.745131244707871</v>
      </c>
      <c r="U36" s="15">
        <f t="shared" si="5"/>
        <v>40.745131244707871</v>
      </c>
      <c r="V36" s="15">
        <v>11.4948</v>
      </c>
      <c r="W36" s="15">
        <v>5.7145999999999999</v>
      </c>
      <c r="X36" s="15">
        <v>2.4870000000000001</v>
      </c>
      <c r="Y36" s="15">
        <v>6.4</v>
      </c>
      <c r="Z36" s="15">
        <v>10.334199999999999</v>
      </c>
      <c r="AA36" s="15">
        <v>6.3449999999999998</v>
      </c>
      <c r="AB36" s="15">
        <v>4.4089999999999998</v>
      </c>
      <c r="AC36" s="15">
        <v>10.528</v>
      </c>
      <c r="AD36" s="15">
        <v>6.0259999999999998</v>
      </c>
      <c r="AE36" s="15">
        <v>13.343</v>
      </c>
      <c r="AF36" s="24" t="s">
        <v>83</v>
      </c>
      <c r="AG36" s="15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2" t="s">
        <v>84</v>
      </c>
      <c r="B37" s="13" t="s">
        <v>36</v>
      </c>
      <c r="C37" s="13"/>
      <c r="D37" s="13"/>
      <c r="E37" s="13"/>
      <c r="F37" s="14"/>
      <c r="G37" s="7">
        <v>0.2</v>
      </c>
      <c r="H37" s="1">
        <v>120</v>
      </c>
      <c r="I37" s="1" t="s">
        <v>85</v>
      </c>
      <c r="J37" s="1"/>
      <c r="K37" s="1"/>
      <c r="L37" s="1">
        <f t="shared" si="2"/>
        <v>0</v>
      </c>
      <c r="M37" s="1"/>
      <c r="N37" s="1"/>
      <c r="O37" s="1">
        <v>0</v>
      </c>
      <c r="P37" s="1">
        <f t="shared" si="3"/>
        <v>0</v>
      </c>
      <c r="Q37" s="9"/>
      <c r="R37" s="9"/>
      <c r="S37" s="1"/>
      <c r="T37" s="1" t="e">
        <f t="shared" si="4"/>
        <v>#DIV/0!</v>
      </c>
      <c r="U37" s="1" t="e">
        <f t="shared" si="5"/>
        <v>#DIV/0!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-0.2</v>
      </c>
      <c r="AD37" s="1">
        <v>0</v>
      </c>
      <c r="AE37" s="1">
        <v>0.4</v>
      </c>
      <c r="AF37" s="1"/>
      <c r="AG37" s="1">
        <f>G37*Q37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8" t="s">
        <v>86</v>
      </c>
      <c r="B38" s="19" t="s">
        <v>36</v>
      </c>
      <c r="C38" s="19">
        <v>98</v>
      </c>
      <c r="D38" s="19">
        <v>102</v>
      </c>
      <c r="E38" s="19">
        <v>29</v>
      </c>
      <c r="F38" s="20">
        <v>167</v>
      </c>
      <c r="G38" s="16">
        <v>0</v>
      </c>
      <c r="H38" s="15" t="e">
        <v>#N/A</v>
      </c>
      <c r="I38" s="15" t="s">
        <v>61</v>
      </c>
      <c r="J38" s="15" t="s">
        <v>84</v>
      </c>
      <c r="K38" s="15">
        <v>29</v>
      </c>
      <c r="L38" s="15">
        <f t="shared" si="2"/>
        <v>0</v>
      </c>
      <c r="M38" s="15"/>
      <c r="N38" s="15"/>
      <c r="O38" s="15">
        <v>0</v>
      </c>
      <c r="P38" s="15">
        <f t="shared" si="3"/>
        <v>5.8</v>
      </c>
      <c r="Q38" s="17"/>
      <c r="R38" s="17"/>
      <c r="S38" s="15"/>
      <c r="T38" s="15">
        <f t="shared" si="4"/>
        <v>28.793103448275861</v>
      </c>
      <c r="U38" s="15">
        <f t="shared" si="5"/>
        <v>28.793103448275861</v>
      </c>
      <c r="V38" s="15">
        <v>7</v>
      </c>
      <c r="W38" s="15">
        <v>11.2</v>
      </c>
      <c r="X38" s="15">
        <v>6.8</v>
      </c>
      <c r="Y38" s="15">
        <v>7.8</v>
      </c>
      <c r="Z38" s="15">
        <v>12.6</v>
      </c>
      <c r="AA38" s="15">
        <v>12.4</v>
      </c>
      <c r="AB38" s="15">
        <v>10.4</v>
      </c>
      <c r="AC38" s="15">
        <v>8.8000000000000007</v>
      </c>
      <c r="AD38" s="15">
        <v>7.4</v>
      </c>
      <c r="AE38" s="15">
        <v>13.8</v>
      </c>
      <c r="AF38" s="15" t="s">
        <v>83</v>
      </c>
      <c r="AG38" s="15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2" t="s">
        <v>87</v>
      </c>
      <c r="B39" s="13" t="s">
        <v>49</v>
      </c>
      <c r="C39" s="13">
        <v>-3.5779999999999998</v>
      </c>
      <c r="D39" s="13">
        <v>3.5779999999999998</v>
      </c>
      <c r="E39" s="13"/>
      <c r="F39" s="14"/>
      <c r="G39" s="7">
        <v>1</v>
      </c>
      <c r="H39" s="1">
        <v>120</v>
      </c>
      <c r="I39" s="1" t="s">
        <v>88</v>
      </c>
      <c r="J39" s="1"/>
      <c r="K39" s="1"/>
      <c r="L39" s="1">
        <f t="shared" si="2"/>
        <v>0</v>
      </c>
      <c r="M39" s="1"/>
      <c r="N39" s="1"/>
      <c r="O39" s="1">
        <v>0</v>
      </c>
      <c r="P39" s="1">
        <f t="shared" si="3"/>
        <v>0</v>
      </c>
      <c r="Q39" s="9"/>
      <c r="R39" s="9"/>
      <c r="S39" s="1"/>
      <c r="T39" s="1" t="e">
        <f t="shared" si="4"/>
        <v>#DIV/0!</v>
      </c>
      <c r="U39" s="1" t="e">
        <f t="shared" si="5"/>
        <v>#DIV/0!</v>
      </c>
      <c r="V39" s="1">
        <v>5.0952000000000002</v>
      </c>
      <c r="W39" s="1">
        <v>33.57</v>
      </c>
      <c r="X39" s="1">
        <v>21.876000000000001</v>
      </c>
      <c r="Y39" s="1">
        <v>30.5032</v>
      </c>
      <c r="Z39" s="1">
        <v>-7.5399999999999995E-2</v>
      </c>
      <c r="AA39" s="1">
        <v>0</v>
      </c>
      <c r="AB39" s="1">
        <v>0</v>
      </c>
      <c r="AC39" s="1">
        <v>-0.73240000000000005</v>
      </c>
      <c r="AD39" s="1">
        <v>0</v>
      </c>
      <c r="AE39" s="1">
        <v>0</v>
      </c>
      <c r="AF39" s="1" t="s">
        <v>89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8" t="s">
        <v>90</v>
      </c>
      <c r="B40" s="19" t="s">
        <v>49</v>
      </c>
      <c r="C40" s="19">
        <v>186.02</v>
      </c>
      <c r="D40" s="19">
        <v>407.78</v>
      </c>
      <c r="E40" s="19">
        <v>106.682</v>
      </c>
      <c r="F40" s="20">
        <v>487.11799999999999</v>
      </c>
      <c r="G40" s="16">
        <v>0</v>
      </c>
      <c r="H40" s="15" t="e">
        <v>#N/A</v>
      </c>
      <c r="I40" s="15" t="s">
        <v>61</v>
      </c>
      <c r="J40" s="15" t="s">
        <v>87</v>
      </c>
      <c r="K40" s="15">
        <v>107.37</v>
      </c>
      <c r="L40" s="15">
        <f t="shared" si="2"/>
        <v>-0.68800000000000239</v>
      </c>
      <c r="M40" s="15"/>
      <c r="N40" s="15"/>
      <c r="O40" s="15">
        <v>0</v>
      </c>
      <c r="P40" s="15">
        <f t="shared" si="3"/>
        <v>21.336400000000001</v>
      </c>
      <c r="Q40" s="17"/>
      <c r="R40" s="17"/>
      <c r="S40" s="15"/>
      <c r="T40" s="15">
        <f t="shared" si="4"/>
        <v>22.830374383682344</v>
      </c>
      <c r="U40" s="15">
        <f t="shared" si="5"/>
        <v>22.830374383682344</v>
      </c>
      <c r="V40" s="15">
        <v>15.8498</v>
      </c>
      <c r="W40" s="15">
        <v>0.72040000000000004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/>
      <c r="AG40" s="15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43</v>
      </c>
      <c r="B42" s="1" t="s">
        <v>36</v>
      </c>
      <c r="C42" s="1">
        <v>354</v>
      </c>
      <c r="D42" s="1">
        <v>125</v>
      </c>
      <c r="E42" s="1">
        <v>321</v>
      </c>
      <c r="F42" s="1">
        <v>156</v>
      </c>
      <c r="G42" s="7">
        <v>0.18</v>
      </c>
      <c r="H42" s="1">
        <v>120</v>
      </c>
      <c r="I42" s="1"/>
      <c r="J42" s="1"/>
      <c r="K42" s="1">
        <v>322</v>
      </c>
      <c r="L42" s="1">
        <f>E42-K42</f>
        <v>-1</v>
      </c>
      <c r="M42" s="1"/>
      <c r="N42" s="1"/>
      <c r="O42" s="1">
        <v>100</v>
      </c>
      <c r="P42" s="1">
        <f>E42/5</f>
        <v>64.2</v>
      </c>
      <c r="Q42" s="9">
        <f>19*P42-O42-F42</f>
        <v>963.8</v>
      </c>
      <c r="R42" s="9"/>
      <c r="S42" s="1"/>
      <c r="T42" s="1">
        <f>(F42+O42+Q42)/P42</f>
        <v>19</v>
      </c>
      <c r="U42" s="1">
        <f>(F42+O42)/P42</f>
        <v>3.9875389408099688</v>
      </c>
      <c r="V42" s="1">
        <v>51.4</v>
      </c>
      <c r="W42" s="1">
        <v>62.6</v>
      </c>
      <c r="X42" s="1">
        <v>50.8</v>
      </c>
      <c r="Y42" s="1">
        <v>65.400000000000006</v>
      </c>
      <c r="Z42" s="1">
        <v>64.8</v>
      </c>
      <c r="AA42" s="1">
        <v>42.8</v>
      </c>
      <c r="AB42" s="1">
        <v>45.2</v>
      </c>
      <c r="AC42" s="1">
        <v>77.2</v>
      </c>
      <c r="AD42" s="1">
        <v>48.4</v>
      </c>
      <c r="AE42" s="1">
        <v>46.4</v>
      </c>
      <c r="AF42" s="1">
        <v>2860</v>
      </c>
      <c r="AG42" s="1">
        <f>G42*Q42</f>
        <v>173.48399999999998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44</v>
      </c>
      <c r="B43" s="1" t="s">
        <v>36</v>
      </c>
      <c r="C43" s="1">
        <v>1377</v>
      </c>
      <c r="D43" s="1">
        <v>865</v>
      </c>
      <c r="E43" s="1">
        <v>692</v>
      </c>
      <c r="F43" s="1">
        <v>1417</v>
      </c>
      <c r="G43" s="7">
        <v>0.18</v>
      </c>
      <c r="H43" s="1">
        <v>120</v>
      </c>
      <c r="I43" s="1"/>
      <c r="J43" s="1"/>
      <c r="K43" s="1">
        <v>716</v>
      </c>
      <c r="L43" s="1">
        <f>E43-K43</f>
        <v>-24</v>
      </c>
      <c r="M43" s="1"/>
      <c r="N43" s="1"/>
      <c r="O43" s="1">
        <v>550</v>
      </c>
      <c r="P43" s="1">
        <f>E43/5</f>
        <v>138.4</v>
      </c>
      <c r="Q43" s="9">
        <f t="shared" ref="Q43" si="11">20*P43-O43-F43</f>
        <v>801</v>
      </c>
      <c r="R43" s="9"/>
      <c r="S43" s="1"/>
      <c r="T43" s="1">
        <f>(F43+O43+Q43)/P43</f>
        <v>20</v>
      </c>
      <c r="U43" s="1">
        <f>(F43+O43)/P43</f>
        <v>14.212427745664739</v>
      </c>
      <c r="V43" s="1">
        <v>136.80000000000001</v>
      </c>
      <c r="W43" s="1">
        <v>141.4</v>
      </c>
      <c r="X43" s="1">
        <v>156.4</v>
      </c>
      <c r="Y43" s="1">
        <v>159.4</v>
      </c>
      <c r="Z43" s="1">
        <v>165.8</v>
      </c>
      <c r="AA43" s="1">
        <v>151.19999999999999</v>
      </c>
      <c r="AB43" s="1">
        <v>170.6</v>
      </c>
      <c r="AC43" s="1">
        <v>138.4</v>
      </c>
      <c r="AD43" s="1">
        <v>143.4</v>
      </c>
      <c r="AE43" s="1">
        <v>173.4</v>
      </c>
      <c r="AF43" s="1">
        <v>2860</v>
      </c>
      <c r="AG43" s="1">
        <f>G43*Q43</f>
        <v>144.18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35</v>
      </c>
      <c r="B44" s="1" t="s">
        <v>36</v>
      </c>
      <c r="C44" s="1">
        <v>178</v>
      </c>
      <c r="D44" s="1">
        <v>2</v>
      </c>
      <c r="E44" s="1">
        <v>12</v>
      </c>
      <c r="F44" s="1">
        <v>168</v>
      </c>
      <c r="G44" s="7">
        <v>0.18</v>
      </c>
      <c r="H44" s="1"/>
      <c r="I44" s="1">
        <v>4421577</v>
      </c>
      <c r="J44" s="1"/>
      <c r="K44" s="1">
        <v>12</v>
      </c>
      <c r="L44" s="1">
        <f>E44-K44</f>
        <v>0</v>
      </c>
      <c r="M44" s="1"/>
      <c r="N44" s="1"/>
      <c r="O44" s="1"/>
      <c r="P44" s="1">
        <f>E44/5</f>
        <v>2.4</v>
      </c>
      <c r="Q44" s="9"/>
      <c r="R44" s="9"/>
      <c r="S44" s="1"/>
      <c r="T44" s="1">
        <f>(F44+O44+Q44)/P44</f>
        <v>70</v>
      </c>
      <c r="U44" s="1">
        <f>(F44+O44)/P44</f>
        <v>70</v>
      </c>
      <c r="V44" s="1">
        <v>9.4</v>
      </c>
      <c r="W44" s="1">
        <v>7.6</v>
      </c>
      <c r="X44" s="1">
        <v>6</v>
      </c>
      <c r="Y44" s="1">
        <v>4.2</v>
      </c>
      <c r="Z44" s="1">
        <v>16.600000000000001</v>
      </c>
      <c r="AA44" s="1">
        <v>1.6</v>
      </c>
      <c r="AB44" s="1">
        <v>10</v>
      </c>
      <c r="AC44" s="1">
        <v>21.8</v>
      </c>
      <c r="AD44" s="1">
        <v>21.6</v>
      </c>
      <c r="AE44" s="1">
        <v>13.2</v>
      </c>
      <c r="AF44" s="25" t="s">
        <v>38</v>
      </c>
      <c r="AG44" s="1">
        <f>G44*Q44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37</v>
      </c>
      <c r="B45" s="1" t="s">
        <v>36</v>
      </c>
      <c r="C45" s="1">
        <v>135</v>
      </c>
      <c r="D45" s="1">
        <v>60</v>
      </c>
      <c r="E45" s="1">
        <v>19</v>
      </c>
      <c r="F45" s="1">
        <v>164</v>
      </c>
      <c r="G45" s="7">
        <v>0.18</v>
      </c>
      <c r="H45" s="1"/>
      <c r="I45" s="1">
        <v>4421584</v>
      </c>
      <c r="J45" s="1"/>
      <c r="K45" s="1">
        <v>20</v>
      </c>
      <c r="L45" s="1">
        <f>E45-K45</f>
        <v>-1</v>
      </c>
      <c r="M45" s="1"/>
      <c r="N45" s="1"/>
      <c r="O45" s="1"/>
      <c r="P45" s="1">
        <f>E45/5</f>
        <v>3.8</v>
      </c>
      <c r="Q45" s="9"/>
      <c r="R45" s="9"/>
      <c r="S45" s="1"/>
      <c r="T45" s="1">
        <f>(F45+O45+Q45)/P45</f>
        <v>43.15789473684211</v>
      </c>
      <c r="U45" s="1">
        <f>(F45+O45)/P45</f>
        <v>43.15789473684211</v>
      </c>
      <c r="V45" s="1">
        <v>2</v>
      </c>
      <c r="W45" s="1">
        <v>8.6</v>
      </c>
      <c r="X45" s="1">
        <v>6</v>
      </c>
      <c r="Y45" s="1">
        <v>6.8</v>
      </c>
      <c r="Z45" s="1">
        <v>11.2</v>
      </c>
      <c r="AA45" s="1">
        <v>4.8</v>
      </c>
      <c r="AB45" s="1">
        <v>14.6</v>
      </c>
      <c r="AC45" s="1">
        <v>17.600000000000001</v>
      </c>
      <c r="AD45" s="1">
        <v>18.8</v>
      </c>
      <c r="AE45" s="1">
        <v>15.2</v>
      </c>
      <c r="AF45" s="25" t="s">
        <v>38</v>
      </c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</sheetData>
  <autoFilter ref="A3:AG40" xr:uid="{5ABA1E4F-F31E-440A-9D7D-04AC9D8728B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2025-10-20T09:18:09Z</dcterms:created>
  <dcterms:modified xsi:type="dcterms:W3CDTF">2025-10-20T13:16:31Z</dcterms:modified>
</cp:coreProperties>
</file>