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ООО Аист ЗПФ НВ на ближ с филиалами\"/>
    </mc:Choice>
  </mc:AlternateContent>
  <xr:revisionPtr revIDLastSave="0" documentId="13_ncr:1_{4C860021-3445-4DA2-ABC2-83998DFFE7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23" i="2"/>
  <c r="X322" i="2"/>
  <c r="BO321" i="2"/>
  <c r="BM321" i="2"/>
  <c r="Z321" i="2"/>
  <c r="Z322" i="2" s="1"/>
  <c r="Y321" i="2"/>
  <c r="X318" i="2"/>
  <c r="X317" i="2"/>
  <c r="BO316" i="2"/>
  <c r="BM316" i="2"/>
  <c r="Z316" i="2"/>
  <c r="Y316" i="2"/>
  <c r="BN316" i="2" s="1"/>
  <c r="BO315" i="2"/>
  <c r="BM315" i="2"/>
  <c r="Z315" i="2"/>
  <c r="Y315" i="2"/>
  <c r="BN315" i="2" s="1"/>
  <c r="BO314" i="2"/>
  <c r="BM314" i="2"/>
  <c r="Z314" i="2"/>
  <c r="Y314" i="2"/>
  <c r="BN314" i="2" s="1"/>
  <c r="BO313" i="2"/>
  <c r="BM313" i="2"/>
  <c r="Z313" i="2"/>
  <c r="Y313" i="2"/>
  <c r="BP313" i="2" s="1"/>
  <c r="BO312" i="2"/>
  <c r="BM312" i="2"/>
  <c r="Z312" i="2"/>
  <c r="Y312" i="2"/>
  <c r="BN312" i="2" s="1"/>
  <c r="BO311" i="2"/>
  <c r="BM311" i="2"/>
  <c r="Z311" i="2"/>
  <c r="Y311" i="2"/>
  <c r="BN311" i="2" s="1"/>
  <c r="BO310" i="2"/>
  <c r="BM310" i="2"/>
  <c r="Z310" i="2"/>
  <c r="Y310" i="2"/>
  <c r="BP310" i="2" s="1"/>
  <c r="BO309" i="2"/>
  <c r="BM309" i="2"/>
  <c r="Z309" i="2"/>
  <c r="Y309" i="2"/>
  <c r="BN309" i="2" s="1"/>
  <c r="BO308" i="2"/>
  <c r="BM308" i="2"/>
  <c r="Z308" i="2"/>
  <c r="Y308" i="2"/>
  <c r="BN308" i="2" s="1"/>
  <c r="P308" i="2"/>
  <c r="BO307" i="2"/>
  <c r="BM307" i="2"/>
  <c r="Z307" i="2"/>
  <c r="Y307" i="2"/>
  <c r="BN307" i="2" s="1"/>
  <c r="BO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P304" i="2"/>
  <c r="BO303" i="2"/>
  <c r="BM303" i="2"/>
  <c r="Z303" i="2"/>
  <c r="Y303" i="2"/>
  <c r="BP303" i="2" s="1"/>
  <c r="BO302" i="2"/>
  <c r="BM302" i="2"/>
  <c r="Z302" i="2"/>
  <c r="Y302" i="2"/>
  <c r="BP302" i="2" s="1"/>
  <c r="BO301" i="2"/>
  <c r="BM301" i="2"/>
  <c r="Z301" i="2"/>
  <c r="Y301" i="2"/>
  <c r="BP301" i="2" s="1"/>
  <c r="P301" i="2"/>
  <c r="BO300" i="2"/>
  <c r="BM300" i="2"/>
  <c r="Z300" i="2"/>
  <c r="Y300" i="2"/>
  <c r="BO299" i="2"/>
  <c r="BM299" i="2"/>
  <c r="Z299" i="2"/>
  <c r="Y299" i="2"/>
  <c r="X297" i="2"/>
  <c r="X296" i="2"/>
  <c r="BO295" i="2"/>
  <c r="BM295" i="2"/>
  <c r="Z295" i="2"/>
  <c r="Y295" i="2"/>
  <c r="P295" i="2"/>
  <c r="BO294" i="2"/>
  <c r="BM294" i="2"/>
  <c r="Z294" i="2"/>
  <c r="Y294" i="2"/>
  <c r="BP294" i="2" s="1"/>
  <c r="P294" i="2"/>
  <c r="BO293" i="2"/>
  <c r="BM293" i="2"/>
  <c r="Z293" i="2"/>
  <c r="Y293" i="2"/>
  <c r="X291" i="2"/>
  <c r="X290" i="2"/>
  <c r="BO289" i="2"/>
  <c r="BM289" i="2"/>
  <c r="Z289" i="2"/>
  <c r="Y289" i="2"/>
  <c r="BN289" i="2" s="1"/>
  <c r="BO288" i="2"/>
  <c r="BM288" i="2"/>
  <c r="Z288" i="2"/>
  <c r="Z290" i="2" s="1"/>
  <c r="Y288" i="2"/>
  <c r="P288" i="2"/>
  <c r="X286" i="2"/>
  <c r="X285" i="2"/>
  <c r="BO284" i="2"/>
  <c r="BM284" i="2"/>
  <c r="Z284" i="2"/>
  <c r="Z285" i="2" s="1"/>
  <c r="Y284" i="2"/>
  <c r="Y285" i="2" s="1"/>
  <c r="P284" i="2"/>
  <c r="X282" i="2"/>
  <c r="X281" i="2"/>
  <c r="BO280" i="2"/>
  <c r="BM280" i="2"/>
  <c r="Z280" i="2"/>
  <c r="Y280" i="2"/>
  <c r="BO279" i="2"/>
  <c r="BM279" i="2"/>
  <c r="Z279" i="2"/>
  <c r="Y279" i="2"/>
  <c r="BP279" i="2" s="1"/>
  <c r="BO278" i="2"/>
  <c r="BM278" i="2"/>
  <c r="Z278" i="2"/>
  <c r="Z281" i="2" s="1"/>
  <c r="Y278" i="2"/>
  <c r="X274" i="2"/>
  <c r="X273" i="2"/>
  <c r="BO272" i="2"/>
  <c r="BM272" i="2"/>
  <c r="Z272" i="2"/>
  <c r="Z273" i="2" s="1"/>
  <c r="Y272" i="2"/>
  <c r="Y273" i="2" s="1"/>
  <c r="P272" i="2"/>
  <c r="X270" i="2"/>
  <c r="X269" i="2"/>
  <c r="BO268" i="2"/>
  <c r="BM268" i="2"/>
  <c r="Z268" i="2"/>
  <c r="Z269" i="2" s="1"/>
  <c r="Y268" i="2"/>
  <c r="P268" i="2"/>
  <c r="X264" i="2"/>
  <c r="X263" i="2"/>
  <c r="BP262" i="2"/>
  <c r="BO262" i="2"/>
  <c r="BN262" i="2"/>
  <c r="BM262" i="2"/>
  <c r="Z262" i="2"/>
  <c r="Y262" i="2"/>
  <c r="P262" i="2"/>
  <c r="BO261" i="2"/>
  <c r="BM261" i="2"/>
  <c r="Z261" i="2"/>
  <c r="Y261" i="2"/>
  <c r="P261" i="2"/>
  <c r="X257" i="2"/>
  <c r="X256" i="2"/>
  <c r="BO255" i="2"/>
  <c r="BM255" i="2"/>
  <c r="Z255" i="2"/>
  <c r="Z256" i="2" s="1"/>
  <c r="Y255" i="2"/>
  <c r="Y257" i="2" s="1"/>
  <c r="P255" i="2"/>
  <c r="X251" i="2"/>
  <c r="X250" i="2"/>
  <c r="BO249" i="2"/>
  <c r="BM249" i="2"/>
  <c r="Z249" i="2"/>
  <c r="Y249" i="2"/>
  <c r="BN249" i="2" s="1"/>
  <c r="P249" i="2"/>
  <c r="BO248" i="2"/>
  <c r="BM248" i="2"/>
  <c r="Z248" i="2"/>
  <c r="Y248" i="2"/>
  <c r="Y250" i="2" s="1"/>
  <c r="P248" i="2"/>
  <c r="X245" i="2"/>
  <c r="X244" i="2"/>
  <c r="BO243" i="2"/>
  <c r="BM243" i="2"/>
  <c r="Z243" i="2"/>
  <c r="Y243" i="2"/>
  <c r="BN243" i="2" s="1"/>
  <c r="P243" i="2"/>
  <c r="BO242" i="2"/>
  <c r="BM242" i="2"/>
  <c r="Z242" i="2"/>
  <c r="Y242" i="2"/>
  <c r="P242" i="2"/>
  <c r="BO241" i="2"/>
  <c r="BM241" i="2"/>
  <c r="Z241" i="2"/>
  <c r="Y241" i="2"/>
  <c r="BP241" i="2" s="1"/>
  <c r="P241" i="2"/>
  <c r="X239" i="2"/>
  <c r="X238" i="2"/>
  <c r="BO237" i="2"/>
  <c r="BM237" i="2"/>
  <c r="Z237" i="2"/>
  <c r="Z238" i="2" s="1"/>
  <c r="Y237" i="2"/>
  <c r="P237" i="2"/>
  <c r="X234" i="2"/>
  <c r="X233" i="2"/>
  <c r="BO232" i="2"/>
  <c r="BM232" i="2"/>
  <c r="Z232" i="2"/>
  <c r="Z233" i="2" s="1"/>
  <c r="Y232" i="2"/>
  <c r="Y234" i="2" s="1"/>
  <c r="X229" i="2"/>
  <c r="X228" i="2"/>
  <c r="BO227" i="2"/>
  <c r="BM227" i="2"/>
  <c r="Z227" i="2"/>
  <c r="Y227" i="2"/>
  <c r="BN227" i="2" s="1"/>
  <c r="P227" i="2"/>
  <c r="BO226" i="2"/>
  <c r="BM226" i="2"/>
  <c r="Z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Z224" i="2"/>
  <c r="Y224" i="2"/>
  <c r="BP224" i="2" s="1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BN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P214" i="2"/>
  <c r="X211" i="2"/>
  <c r="X210" i="2"/>
  <c r="BP209" i="2"/>
  <c r="BO209" i="2"/>
  <c r="BN209" i="2"/>
  <c r="BM209" i="2"/>
  <c r="Z209" i="2"/>
  <c r="Y209" i="2"/>
  <c r="P209" i="2"/>
  <c r="BO208" i="2"/>
  <c r="BM208" i="2"/>
  <c r="Z208" i="2"/>
  <c r="Y208" i="2"/>
  <c r="P208" i="2"/>
  <c r="BO207" i="2"/>
  <c r="BM207" i="2"/>
  <c r="Z207" i="2"/>
  <c r="Z210" i="2" s="1"/>
  <c r="Y207" i="2"/>
  <c r="P207" i="2"/>
  <c r="X204" i="2"/>
  <c r="X203" i="2"/>
  <c r="BO202" i="2"/>
  <c r="BM202" i="2"/>
  <c r="Z202" i="2"/>
  <c r="Y202" i="2"/>
  <c r="P202" i="2"/>
  <c r="BO201" i="2"/>
  <c r="BM201" i="2"/>
  <c r="Z201" i="2"/>
  <c r="Y201" i="2"/>
  <c r="BN201" i="2" s="1"/>
  <c r="P201" i="2"/>
  <c r="BO200" i="2"/>
  <c r="BM200" i="2"/>
  <c r="Z200" i="2"/>
  <c r="Y200" i="2"/>
  <c r="P200" i="2"/>
  <c r="BO199" i="2"/>
  <c r="BM199" i="2"/>
  <c r="Z199" i="2"/>
  <c r="Y199" i="2"/>
  <c r="BP199" i="2" s="1"/>
  <c r="P199" i="2"/>
  <c r="X197" i="2"/>
  <c r="X196" i="2"/>
  <c r="BO195" i="2"/>
  <c r="BM195" i="2"/>
  <c r="Z195" i="2"/>
  <c r="Z196" i="2" s="1"/>
  <c r="Y195" i="2"/>
  <c r="X191" i="2"/>
  <c r="X190" i="2"/>
  <c r="BO189" i="2"/>
  <c r="BM189" i="2"/>
  <c r="Z189" i="2"/>
  <c r="Z190" i="2" s="1"/>
  <c r="Y189" i="2"/>
  <c r="Y191" i="2" s="1"/>
  <c r="X187" i="2"/>
  <c r="X186" i="2"/>
  <c r="BO185" i="2"/>
  <c r="BM185" i="2"/>
  <c r="Z185" i="2"/>
  <c r="Y185" i="2"/>
  <c r="P185" i="2"/>
  <c r="BO184" i="2"/>
  <c r="BM184" i="2"/>
  <c r="Z184" i="2"/>
  <c r="Y184" i="2"/>
  <c r="BP184" i="2" s="1"/>
  <c r="P184" i="2"/>
  <c r="BO183" i="2"/>
  <c r="BM183" i="2"/>
  <c r="Z183" i="2"/>
  <c r="Y183" i="2"/>
  <c r="P183" i="2"/>
  <c r="X179" i="2"/>
  <c r="X178" i="2"/>
  <c r="BO177" i="2"/>
  <c r="BM177" i="2"/>
  <c r="Z177" i="2"/>
  <c r="Y177" i="2"/>
  <c r="P177" i="2"/>
  <c r="BO176" i="2"/>
  <c r="BM176" i="2"/>
  <c r="Z176" i="2"/>
  <c r="Y176" i="2"/>
  <c r="P176" i="2"/>
  <c r="X174" i="2"/>
  <c r="X173" i="2"/>
  <c r="BP172" i="2"/>
  <c r="BO172" i="2"/>
  <c r="BN172" i="2"/>
  <c r="BM172" i="2"/>
  <c r="Z172" i="2"/>
  <c r="Y172" i="2"/>
  <c r="P172" i="2"/>
  <c r="BO171" i="2"/>
  <c r="BM171" i="2"/>
  <c r="Z171" i="2"/>
  <c r="Y171" i="2"/>
  <c r="P171" i="2"/>
  <c r="BO170" i="2"/>
  <c r="BM170" i="2"/>
  <c r="Z170" i="2"/>
  <c r="Y170" i="2"/>
  <c r="BP170" i="2" s="1"/>
  <c r="BP169" i="2"/>
  <c r="BO169" i="2"/>
  <c r="BN169" i="2"/>
  <c r="BM169" i="2"/>
  <c r="Z169" i="2"/>
  <c r="Z173" i="2" s="1"/>
  <c r="Y169" i="2"/>
  <c r="X166" i="2"/>
  <c r="X165" i="2"/>
  <c r="BO164" i="2"/>
  <c r="BM164" i="2"/>
  <c r="Z164" i="2"/>
  <c r="Z165" i="2" s="1"/>
  <c r="Y164" i="2"/>
  <c r="Y165" i="2" s="1"/>
  <c r="X160" i="2"/>
  <c r="X159" i="2"/>
  <c r="BO158" i="2"/>
  <c r="BM158" i="2"/>
  <c r="Z158" i="2"/>
  <c r="Z159" i="2" s="1"/>
  <c r="Y158" i="2"/>
  <c r="P158" i="2"/>
  <c r="X155" i="2"/>
  <c r="X154" i="2"/>
  <c r="BO153" i="2"/>
  <c r="BM153" i="2"/>
  <c r="Z153" i="2"/>
  <c r="Z154" i="2" s="1"/>
  <c r="Y153" i="2"/>
  <c r="Y155" i="2" s="1"/>
  <c r="P153" i="2"/>
  <c r="X150" i="2"/>
  <c r="X149" i="2"/>
  <c r="BO148" i="2"/>
  <c r="BM148" i="2"/>
  <c r="Z148" i="2"/>
  <c r="Z149" i="2" s="1"/>
  <c r="Y148" i="2"/>
  <c r="P148" i="2"/>
  <c r="X145" i="2"/>
  <c r="X144" i="2"/>
  <c r="BO143" i="2"/>
  <c r="BM143" i="2"/>
  <c r="Z143" i="2"/>
  <c r="Z144" i="2" s="1"/>
  <c r="Y143" i="2"/>
  <c r="Y145" i="2" s="1"/>
  <c r="P143" i="2"/>
  <c r="X140" i="2"/>
  <c r="X139" i="2"/>
  <c r="BO138" i="2"/>
  <c r="BM138" i="2"/>
  <c r="Z138" i="2"/>
  <c r="Y138" i="2"/>
  <c r="BO137" i="2"/>
  <c r="BM137" i="2"/>
  <c r="Z137" i="2"/>
  <c r="Y137" i="2"/>
  <c r="BO136" i="2"/>
  <c r="BM136" i="2"/>
  <c r="Z136" i="2"/>
  <c r="Z139" i="2" s="1"/>
  <c r="Y136" i="2"/>
  <c r="BP136" i="2" s="1"/>
  <c r="P136" i="2"/>
  <c r="X133" i="2"/>
  <c r="X132" i="2"/>
  <c r="BO131" i="2"/>
  <c r="BM131" i="2"/>
  <c r="Z131" i="2"/>
  <c r="Y131" i="2"/>
  <c r="BP131" i="2" s="1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BP124" i="2" s="1"/>
  <c r="P124" i="2"/>
  <c r="X121" i="2"/>
  <c r="X120" i="2"/>
  <c r="BO119" i="2"/>
  <c r="BM119" i="2"/>
  <c r="Z119" i="2"/>
  <c r="Z120" i="2" s="1"/>
  <c r="Y119" i="2"/>
  <c r="Y121" i="2" s="1"/>
  <c r="P119" i="2"/>
  <c r="X117" i="2"/>
  <c r="X116" i="2"/>
  <c r="BO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Z113" i="2"/>
  <c r="Y113" i="2"/>
  <c r="BN113" i="2" s="1"/>
  <c r="P113" i="2"/>
  <c r="BO112" i="2"/>
  <c r="BM112" i="2"/>
  <c r="Z112" i="2"/>
  <c r="Y112" i="2"/>
  <c r="P112" i="2"/>
  <c r="BO111" i="2"/>
  <c r="BM111" i="2"/>
  <c r="Z111" i="2"/>
  <c r="Y111" i="2"/>
  <c r="BP111" i="2" s="1"/>
  <c r="P111" i="2"/>
  <c r="BO110" i="2"/>
  <c r="BM110" i="2"/>
  <c r="Z110" i="2"/>
  <c r="Y110" i="2"/>
  <c r="P110" i="2"/>
  <c r="X107" i="2"/>
  <c r="X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N98" i="2" s="1"/>
  <c r="BO97" i="2"/>
  <c r="BM97" i="2"/>
  <c r="Z97" i="2"/>
  <c r="Y97" i="2"/>
  <c r="BN97" i="2" s="1"/>
  <c r="BO96" i="2"/>
  <c r="BM96" i="2"/>
  <c r="Z96" i="2"/>
  <c r="Y96" i="2"/>
  <c r="BN96" i="2" s="1"/>
  <c r="BO95" i="2"/>
  <c r="BM95" i="2"/>
  <c r="Z95" i="2"/>
  <c r="Y95" i="2"/>
  <c r="BO94" i="2"/>
  <c r="BM94" i="2"/>
  <c r="Z94" i="2"/>
  <c r="Y94" i="2"/>
  <c r="X91" i="2"/>
  <c r="X90" i="2"/>
  <c r="BO89" i="2"/>
  <c r="BM89" i="2"/>
  <c r="Z89" i="2"/>
  <c r="Y89" i="2"/>
  <c r="P89" i="2"/>
  <c r="BO88" i="2"/>
  <c r="BM88" i="2"/>
  <c r="Z88" i="2"/>
  <c r="Y88" i="2"/>
  <c r="P88" i="2"/>
  <c r="X85" i="2"/>
  <c r="X84" i="2"/>
  <c r="BO83" i="2"/>
  <c r="BM83" i="2"/>
  <c r="Z83" i="2"/>
  <c r="Y83" i="2"/>
  <c r="P83" i="2"/>
  <c r="BO82" i="2"/>
  <c r="BM82" i="2"/>
  <c r="Z82" i="2"/>
  <c r="Y82" i="2"/>
  <c r="BN82" i="2" s="1"/>
  <c r="P82" i="2"/>
  <c r="X79" i="2"/>
  <c r="X78" i="2"/>
  <c r="BO77" i="2"/>
  <c r="BM77" i="2"/>
  <c r="Z77" i="2"/>
  <c r="Y77" i="2"/>
  <c r="P77" i="2"/>
  <c r="BO76" i="2"/>
  <c r="BM76" i="2"/>
  <c r="Z76" i="2"/>
  <c r="Z78" i="2" s="1"/>
  <c r="Y76" i="2"/>
  <c r="BP76" i="2" s="1"/>
  <c r="P76" i="2"/>
  <c r="X73" i="2"/>
  <c r="X72" i="2"/>
  <c r="BO71" i="2"/>
  <c r="BM71" i="2"/>
  <c r="Z71" i="2"/>
  <c r="Y71" i="2"/>
  <c r="P71" i="2"/>
  <c r="BO70" i="2"/>
  <c r="BM70" i="2"/>
  <c r="Z70" i="2"/>
  <c r="Y70" i="2"/>
  <c r="BP70" i="2" s="1"/>
  <c r="P70" i="2"/>
  <c r="BO69" i="2"/>
  <c r="BM69" i="2"/>
  <c r="Z69" i="2"/>
  <c r="Y69" i="2"/>
  <c r="P69" i="2"/>
  <c r="X67" i="2"/>
  <c r="X66" i="2"/>
  <c r="BO65" i="2"/>
  <c r="BM65" i="2"/>
  <c r="Z65" i="2"/>
  <c r="Z66" i="2" s="1"/>
  <c r="Y65" i="2"/>
  <c r="BP65" i="2" s="1"/>
  <c r="P65" i="2"/>
  <c r="BO64" i="2"/>
  <c r="BM64" i="2"/>
  <c r="Z64" i="2"/>
  <c r="Y64" i="2"/>
  <c r="P64" i="2"/>
  <c r="X62" i="2"/>
  <c r="X61" i="2"/>
  <c r="BO60" i="2"/>
  <c r="BM60" i="2"/>
  <c r="Z60" i="2"/>
  <c r="Z61" i="2" s="1"/>
  <c r="Y60" i="2"/>
  <c r="Y61" i="2" s="1"/>
  <c r="P60" i="2"/>
  <c r="X58" i="2"/>
  <c r="X57" i="2"/>
  <c r="BO56" i="2"/>
  <c r="BM56" i="2"/>
  <c r="Z56" i="2"/>
  <c r="Z57" i="2" s="1"/>
  <c r="Y56" i="2"/>
  <c r="Y57" i="2" s="1"/>
  <c r="P56" i="2"/>
  <c r="X54" i="2"/>
  <c r="X53" i="2"/>
  <c r="BO52" i="2"/>
  <c r="BM52" i="2"/>
  <c r="Z52" i="2"/>
  <c r="Z53" i="2" s="1"/>
  <c r="Y52" i="2"/>
  <c r="BN52" i="2" s="1"/>
  <c r="P52" i="2"/>
  <c r="X49" i="2"/>
  <c r="X48" i="2"/>
  <c r="BO47" i="2"/>
  <c r="BM47" i="2"/>
  <c r="Z47" i="2"/>
  <c r="Y47" i="2"/>
  <c r="BN47" i="2" s="1"/>
  <c r="P47" i="2"/>
  <c r="BO46" i="2"/>
  <c r="BM46" i="2"/>
  <c r="Z46" i="2"/>
  <c r="Y46" i="2"/>
  <c r="BN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Y34" i="2"/>
  <c r="Y37" i="2" s="1"/>
  <c r="P34" i="2"/>
  <c r="X31" i="2"/>
  <c r="X30" i="2"/>
  <c r="BO29" i="2"/>
  <c r="BM29" i="2"/>
  <c r="Z29" i="2"/>
  <c r="Z30" i="2" s="1"/>
  <c r="Y29" i="2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P22" i="2"/>
  <c r="H10" i="2"/>
  <c r="A9" i="2"/>
  <c r="F10" i="2" s="1"/>
  <c r="D7" i="2"/>
  <c r="Q6" i="2"/>
  <c r="P2" i="2"/>
  <c r="Z37" i="2" l="1"/>
  <c r="Z106" i="2"/>
  <c r="BN104" i="2"/>
  <c r="BN119" i="2"/>
  <c r="BP119" i="2"/>
  <c r="Y120" i="2"/>
  <c r="Z126" i="2"/>
  <c r="BN125" i="2"/>
  <c r="Z132" i="2"/>
  <c r="BN131" i="2"/>
  <c r="BN143" i="2"/>
  <c r="BP143" i="2"/>
  <c r="Y144" i="2"/>
  <c r="BN153" i="2"/>
  <c r="BP153" i="2"/>
  <c r="Y154" i="2"/>
  <c r="BN255" i="2"/>
  <c r="BP255" i="2"/>
  <c r="Y256" i="2"/>
  <c r="Y318" i="2"/>
  <c r="BN301" i="2"/>
  <c r="BN303" i="2"/>
  <c r="Z203" i="2"/>
  <c r="Z90" i="2"/>
  <c r="Z84" i="2"/>
  <c r="Y58" i="2"/>
  <c r="BP56" i="2"/>
  <c r="BN56" i="2"/>
  <c r="BP82" i="2"/>
  <c r="Y85" i="2"/>
  <c r="BP83" i="2"/>
  <c r="Y84" i="2"/>
  <c r="BN94" i="2"/>
  <c r="Y101" i="2"/>
  <c r="BP94" i="2"/>
  <c r="Y117" i="2"/>
  <c r="BP110" i="2"/>
  <c r="BN110" i="2"/>
  <c r="BP114" i="2"/>
  <c r="BP115" i="2"/>
  <c r="BN115" i="2"/>
  <c r="Y127" i="2"/>
  <c r="Y132" i="2"/>
  <c r="Y133" i="2"/>
  <c r="BP137" i="2"/>
  <c r="BN137" i="2"/>
  <c r="BP138" i="2"/>
  <c r="BN138" i="2"/>
  <c r="BP148" i="2"/>
  <c r="Y149" i="2"/>
  <c r="BP171" i="2"/>
  <c r="BN171" i="2"/>
  <c r="BP176" i="2"/>
  <c r="BN176" i="2"/>
  <c r="BP185" i="2"/>
  <c r="BN185" i="2"/>
  <c r="BP202" i="2"/>
  <c r="BN202" i="2"/>
  <c r="BP208" i="2"/>
  <c r="BN208" i="2"/>
  <c r="Y220" i="2"/>
  <c r="BP214" i="2"/>
  <c r="BN214" i="2"/>
  <c r="BP216" i="2"/>
  <c r="BP217" i="2"/>
  <c r="Y264" i="2"/>
  <c r="BP261" i="2"/>
  <c r="BN261" i="2"/>
  <c r="Y263" i="2"/>
  <c r="BP295" i="2"/>
  <c r="BN295" i="2"/>
  <c r="BP300" i="2"/>
  <c r="BN300" i="2"/>
  <c r="BP304" i="2"/>
  <c r="BN304" i="2"/>
  <c r="BP308" i="2"/>
  <c r="BP314" i="2"/>
  <c r="BP34" i="2"/>
  <c r="BP35" i="2"/>
  <c r="Y38" i="2"/>
  <c r="Y48" i="2"/>
  <c r="BP45" i="2"/>
  <c r="BP46" i="2"/>
  <c r="Y49" i="2"/>
  <c r="Y54" i="2"/>
  <c r="Y53" i="2"/>
  <c r="BP52" i="2"/>
  <c r="Y62" i="2"/>
  <c r="Y66" i="2"/>
  <c r="BP64" i="2"/>
  <c r="BN64" i="2"/>
  <c r="Y67" i="2"/>
  <c r="BP69" i="2"/>
  <c r="BN69" i="2"/>
  <c r="BN88" i="2"/>
  <c r="Y90" i="2"/>
  <c r="BP88" i="2"/>
  <c r="Y91" i="2"/>
  <c r="BP89" i="2"/>
  <c r="BN89" i="2"/>
  <c r="BP97" i="2"/>
  <c r="Y160" i="2"/>
  <c r="Y159" i="2"/>
  <c r="BP158" i="2"/>
  <c r="BN158" i="2"/>
  <c r="Z250" i="2"/>
  <c r="Z263" i="2"/>
  <c r="Y269" i="2"/>
  <c r="Y270" i="2"/>
  <c r="BP268" i="2"/>
  <c r="BN268" i="2"/>
  <c r="Y281" i="2"/>
  <c r="BP278" i="2"/>
  <c r="BN278" i="2"/>
  <c r="BP280" i="2"/>
  <c r="BN280" i="2"/>
  <c r="Y282" i="2"/>
  <c r="Y286" i="2"/>
  <c r="Y290" i="2"/>
  <c r="BP288" i="2"/>
  <c r="BN288" i="2"/>
  <c r="Y291" i="2"/>
  <c r="Z296" i="2"/>
  <c r="BP311" i="2"/>
  <c r="Z72" i="2"/>
  <c r="Z100" i="2"/>
  <c r="Y100" i="2"/>
  <c r="BP95" i="2"/>
  <c r="BP98" i="2"/>
  <c r="Y106" i="2"/>
  <c r="Z116" i="2"/>
  <c r="Y174" i="2"/>
  <c r="Z178" i="2"/>
  <c r="Y179" i="2"/>
  <c r="Z186" i="2"/>
  <c r="Y211" i="2"/>
  <c r="Z220" i="2"/>
  <c r="BP227" i="2"/>
  <c r="Z244" i="2"/>
  <c r="BP248" i="2"/>
  <c r="Y251" i="2"/>
  <c r="Y296" i="2"/>
  <c r="BP293" i="2"/>
  <c r="Y297" i="2"/>
  <c r="Z317" i="2"/>
  <c r="BP309" i="2"/>
  <c r="BP312" i="2"/>
  <c r="BP315" i="2"/>
  <c r="BP242" i="2"/>
  <c r="BN242" i="2"/>
  <c r="Y79" i="2"/>
  <c r="Y78" i="2"/>
  <c r="BP77" i="2"/>
  <c r="BN77" i="2"/>
  <c r="Y204" i="2"/>
  <c r="BP200" i="2"/>
  <c r="BN200" i="2"/>
  <c r="Y31" i="2"/>
  <c r="Y30" i="2"/>
  <c r="BP29" i="2"/>
  <c r="BN29" i="2"/>
  <c r="Y73" i="2"/>
  <c r="Y72" i="2"/>
  <c r="BP71" i="2"/>
  <c r="BN71" i="2"/>
  <c r="Y239" i="2"/>
  <c r="Y238" i="2"/>
  <c r="BP237" i="2"/>
  <c r="BN237" i="2"/>
  <c r="Y187" i="2"/>
  <c r="BP183" i="2"/>
  <c r="Y186" i="2"/>
  <c r="BN183" i="2"/>
  <c r="Y116" i="2"/>
  <c r="BP112" i="2"/>
  <c r="BN112" i="2"/>
  <c r="Y24" i="2"/>
  <c r="Y23" i="2"/>
  <c r="BP22" i="2"/>
  <c r="BN22" i="2"/>
  <c r="X328" i="2"/>
  <c r="Y197" i="2"/>
  <c r="Y196" i="2"/>
  <c r="BP195" i="2"/>
  <c r="BN195" i="2"/>
  <c r="Y245" i="2"/>
  <c r="X325" i="2"/>
  <c r="X324" i="2"/>
  <c r="Z48" i="2"/>
  <c r="Z228" i="2"/>
  <c r="Y323" i="2"/>
  <c r="Y322" i="2"/>
  <c r="BP321" i="2"/>
  <c r="BN321" i="2"/>
  <c r="X326" i="2"/>
  <c r="BP306" i="2"/>
  <c r="BN306" i="2"/>
  <c r="Y107" i="2"/>
  <c r="Y166" i="2"/>
  <c r="Y228" i="2"/>
  <c r="Y274" i="2"/>
  <c r="Y150" i="2"/>
  <c r="Y203" i="2"/>
  <c r="BN83" i="2"/>
  <c r="BN95" i="2"/>
  <c r="Y126" i="2"/>
  <c r="Y229" i="2"/>
  <c r="BN248" i="2"/>
  <c r="BN293" i="2"/>
  <c r="BN44" i="2"/>
  <c r="BN226" i="2"/>
  <c r="BN232" i="2"/>
  <c r="BN310" i="2"/>
  <c r="BN313" i="2"/>
  <c r="BP232" i="2"/>
  <c r="H9" i="2"/>
  <c r="BN60" i="2"/>
  <c r="BN99" i="2"/>
  <c r="BP113" i="2"/>
  <c r="BN124" i="2"/>
  <c r="Y139" i="2"/>
  <c r="BN170" i="2"/>
  <c r="BN279" i="2"/>
  <c r="BN284" i="2"/>
  <c r="BN294" i="2"/>
  <c r="BP316" i="2"/>
  <c r="J9" i="2"/>
  <c r="BN42" i="2"/>
  <c r="BN164" i="2"/>
  <c r="BP201" i="2"/>
  <c r="BN224" i="2"/>
  <c r="Y233" i="2"/>
  <c r="BP243" i="2"/>
  <c r="BN272" i="2"/>
  <c r="BN302" i="2"/>
  <c r="A10" i="2"/>
  <c r="BP36" i="2"/>
  <c r="BP47" i="2"/>
  <c r="BP60" i="2"/>
  <c r="BN70" i="2"/>
  <c r="BN111" i="2"/>
  <c r="BN136" i="2"/>
  <c r="BN148" i="2"/>
  <c r="Y190" i="2"/>
  <c r="BP207" i="2"/>
  <c r="BP218" i="2"/>
  <c r="BP249" i="2"/>
  <c r="BP284" i="2"/>
  <c r="BP289" i="2"/>
  <c r="BP299" i="2"/>
  <c r="BN305" i="2"/>
  <c r="Y317" i="2"/>
  <c r="BN184" i="2"/>
  <c r="F9" i="2"/>
  <c r="BP177" i="2"/>
  <c r="BP307" i="2"/>
  <c r="Y173" i="2"/>
  <c r="BP189" i="2"/>
  <c r="BN207" i="2"/>
  <c r="Y210" i="2"/>
  <c r="BN299" i="2"/>
  <c r="BN65" i="2"/>
  <c r="BP96" i="2"/>
  <c r="BN105" i="2"/>
  <c r="BN130" i="2"/>
  <c r="Y178" i="2"/>
  <c r="BN28" i="2"/>
  <c r="BN76" i="2"/>
  <c r="Y140" i="2"/>
  <c r="BP164" i="2"/>
  <c r="BN199" i="2"/>
  <c r="BN241" i="2"/>
  <c r="Y244" i="2"/>
  <c r="BP272" i="2"/>
  <c r="Y221" i="2"/>
  <c r="BN177" i="2"/>
  <c r="BN215" i="2"/>
  <c r="BN189" i="2"/>
  <c r="BN34" i="2"/>
  <c r="Z329" i="2" l="1"/>
  <c r="Y325" i="2"/>
  <c r="Y324" i="2"/>
  <c r="X327" i="2"/>
  <c r="Y326" i="2"/>
  <c r="Y328" i="2"/>
  <c r="Y327" i="2" l="1"/>
  <c r="A337" i="2" l="1"/>
  <c r="C337" i="2"/>
  <c r="B337" i="2"/>
</calcChain>
</file>

<file path=xl/sharedStrings.xml><?xml version="1.0" encoding="utf-8"?>
<sst xmlns="http://schemas.openxmlformats.org/spreadsheetml/2006/main" count="2137" uniqueCount="516">
  <si>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</si>
  <si>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</si>
  <si>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</si>
  <si>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</si>
  <si>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</si>
  <si>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</si>
  <si>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</si>
  <si>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</si>
  <si>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</si>
  <si>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</si>
  <si>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</si>
  <si>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</si>
  <si>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</si>
  <si>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</si>
  <si>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</si>
  <si>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</si>
  <si>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</si>
  <si>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</si>
  <si>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</si>
  <si>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</si>
  <si>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</si>
  <si>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</si>
  <si>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</si>
  <si>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</si>
  <si>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</si>
  <si>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</si>
  <si>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</si>
  <si>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</si>
  <si>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</si>
  <si>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</si>
  <si>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</si>
  <si>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</si>
  <si>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</si>
  <si>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</si>
  <si>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</si>
  <si>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</si>
  <si>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</si>
  <si>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</si>
  <si>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</si>
  <si>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</si>
  <si>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</si>
  <si>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</si>
  <si>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</si>
  <si>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</si>
  <si>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</si>
  <si>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</si>
  <si>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</si>
  <si>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</si>
  <si>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</si>
  <si>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</si>
  <si>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</si>
  <si>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</si>
  <si>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</si>
  <si>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</si>
  <si>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</si>
  <si>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</si>
  <si>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</si>
  <si>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</si>
  <si>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</si>
  <si>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</si>
  <si>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</si>
  <si>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</si>
  <si>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</si>
  <si>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</si>
  <si>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</si>
  <si>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</si>
  <si>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</si>
  <si>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</si>
  <si>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</si>
  <si>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</si>
  <si>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</si>
  <si>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20.06.2025</t>
  </si>
  <si>
    <t>19.06.2025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</si>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</sst>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08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45831</v>
      </c>
      <c r="R5" s="341"/>
      <c r="T5" s="342" t="s">
        <v>3</v>
      </c>
      <c r="U5" s="343"/>
      <c r="V5" s="344" t="s">
        <v>484</v>
      </c>
      <c r="W5" s="345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6" t="s">
        <v>497</v>
      </c>
      <c r="E6" s="346"/>
      <c r="F6" s="346"/>
      <c r="G6" s="346"/>
      <c r="H6" s="346"/>
      <c r="I6" s="346"/>
      <c r="J6" s="346"/>
      <c r="K6" s="346"/>
      <c r="L6" s="346"/>
      <c r="M6" s="346"/>
      <c r="N6" s="76"/>
      <c r="P6" s="27" t="s">
        <v>27</v>
      </c>
      <c r="Q6" s="347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348" t="s">
        <v>5</v>
      </c>
      <c r="U6" s="349"/>
      <c r="V6" s="350" t="s">
        <v>73</v>
      </c>
      <c r="W6" s="35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6" t="str">
        <f>IFERROR(VLOOKUP(DeliveryAddress,Table,3,0),1)</f>
        <v>5</v>
      </c>
      <c r="E7" s="357"/>
      <c r="F7" s="357"/>
      <c r="G7" s="357"/>
      <c r="H7" s="357"/>
      <c r="I7" s="357"/>
      <c r="J7" s="357"/>
      <c r="K7" s="357"/>
      <c r="L7" s="357"/>
      <c r="M7" s="358"/>
      <c r="N7" s="77"/>
      <c r="P7" s="29"/>
      <c r="Q7" s="48"/>
      <c r="R7" s="48"/>
      <c r="T7" s="348"/>
      <c r="U7" s="349"/>
      <c r="V7" s="352"/>
      <c r="W7" s="353"/>
      <c r="AB7" s="59"/>
      <c r="AC7" s="59"/>
      <c r="AD7" s="59"/>
      <c r="AE7" s="59"/>
    </row>
    <row r="8" spans="1:32" s="17" customFormat="1" ht="25.5" customHeight="1" x14ac:dyDescent="0.2">
      <c r="A8" s="359" t="s">
        <v>58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78"/>
      <c r="P8" s="27" t="s">
        <v>11</v>
      </c>
      <c r="Q8" s="361">
        <v>0.41666666666666669</v>
      </c>
      <c r="R8" s="361"/>
      <c r="T8" s="348"/>
      <c r="U8" s="349"/>
      <c r="V8" s="352"/>
      <c r="W8" s="353"/>
      <c r="AB8" s="59"/>
      <c r="AC8" s="59"/>
      <c r="AD8" s="59"/>
      <c r="AE8" s="59"/>
    </row>
    <row r="9" spans="1:32" s="17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363" t="s">
        <v>46</v>
      </c>
      <c r="E9" s="364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73"/>
      <c r="P9" s="31" t="s">
        <v>15</v>
      </c>
      <c r="Q9" s="366"/>
      <c r="R9" s="366"/>
      <c r="T9" s="348"/>
      <c r="U9" s="349"/>
      <c r="V9" s="354"/>
      <c r="W9" s="35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363"/>
      <c r="E10" s="364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367" t="str">
        <f>IFERROR(VLOOKUP($D$10,Proxy,2,FALSE),"")</f>
        <v/>
      </c>
      <c r="I10" s="367"/>
      <c r="J10" s="367"/>
      <c r="K10" s="367"/>
      <c r="L10" s="367"/>
      <c r="M10" s="367"/>
      <c r="N10" s="74"/>
      <c r="P10" s="31" t="s">
        <v>32</v>
      </c>
      <c r="Q10" s="368"/>
      <c r="R10" s="368"/>
      <c r="U10" s="29" t="s">
        <v>12</v>
      </c>
      <c r="V10" s="369" t="s">
        <v>74</v>
      </c>
      <c r="W10" s="37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1"/>
      <c r="R11" s="371"/>
      <c r="U11" s="29" t="s">
        <v>28</v>
      </c>
      <c r="V11" s="372" t="s">
        <v>55</v>
      </c>
      <c r="W11" s="37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3" t="s">
        <v>75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79"/>
      <c r="P12" s="27" t="s">
        <v>30</v>
      </c>
      <c r="Q12" s="361"/>
      <c r="R12" s="361"/>
      <c r="S12" s="28"/>
      <c r="T12"/>
      <c r="U12" s="29" t="s">
        <v>46</v>
      </c>
      <c r="V12" s="374"/>
      <c r="W12" s="374"/>
      <c r="X12"/>
      <c r="AB12" s="59"/>
      <c r="AC12" s="59"/>
      <c r="AD12" s="59"/>
      <c r="AE12" s="59"/>
    </row>
    <row r="13" spans="1:32" s="17" customFormat="1" ht="23.25" customHeight="1" x14ac:dyDescent="0.2">
      <c r="A13" s="373" t="s">
        <v>76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79"/>
      <c r="O13" s="31"/>
      <c r="P13" s="31" t="s">
        <v>31</v>
      </c>
      <c r="Q13" s="372"/>
      <c r="R13" s="37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3" t="s">
        <v>77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5" t="s">
        <v>78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80"/>
      <c r="O15"/>
      <c r="P15" s="376" t="s">
        <v>61</v>
      </c>
      <c r="Q15" s="376"/>
      <c r="R15" s="376"/>
      <c r="S15" s="376"/>
      <c r="T15" s="37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7"/>
      <c r="Q16" s="377"/>
      <c r="R16" s="377"/>
      <c r="S16" s="377"/>
      <c r="T16" s="3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0" t="s">
        <v>59</v>
      </c>
      <c r="B17" s="380" t="s">
        <v>49</v>
      </c>
      <c r="C17" s="382" t="s">
        <v>48</v>
      </c>
      <c r="D17" s="384" t="s">
        <v>50</v>
      </c>
      <c r="E17" s="385"/>
      <c r="F17" s="380" t="s">
        <v>21</v>
      </c>
      <c r="G17" s="380" t="s">
        <v>24</v>
      </c>
      <c r="H17" s="380" t="s">
        <v>22</v>
      </c>
      <c r="I17" s="380" t="s">
        <v>23</v>
      </c>
      <c r="J17" s="380" t="s">
        <v>16</v>
      </c>
      <c r="K17" s="380" t="s">
        <v>69</v>
      </c>
      <c r="L17" s="380" t="s">
        <v>67</v>
      </c>
      <c r="M17" s="380" t="s">
        <v>2</v>
      </c>
      <c r="N17" s="380" t="s">
        <v>66</v>
      </c>
      <c r="O17" s="380" t="s">
        <v>25</v>
      </c>
      <c r="P17" s="384" t="s">
        <v>17</v>
      </c>
      <c r="Q17" s="388"/>
      <c r="R17" s="388"/>
      <c r="S17" s="388"/>
      <c r="T17" s="385"/>
      <c r="U17" s="378" t="s">
        <v>56</v>
      </c>
      <c r="V17" s="379"/>
      <c r="W17" s="380" t="s">
        <v>6</v>
      </c>
      <c r="X17" s="380" t="s">
        <v>41</v>
      </c>
      <c r="Y17" s="390" t="s">
        <v>54</v>
      </c>
      <c r="Z17" s="392" t="s">
        <v>18</v>
      </c>
      <c r="AA17" s="394" t="s">
        <v>60</v>
      </c>
      <c r="AB17" s="394" t="s">
        <v>19</v>
      </c>
      <c r="AC17" s="394" t="s">
        <v>68</v>
      </c>
      <c r="AD17" s="396" t="s">
        <v>57</v>
      </c>
      <c r="AE17" s="397"/>
      <c r="AF17" s="398"/>
      <c r="AG17" s="85"/>
      <c r="BD17" s="84" t="s">
        <v>64</v>
      </c>
    </row>
    <row r="18" spans="1:68" ht="14.25" customHeight="1" x14ac:dyDescent="0.2">
      <c r="A18" s="381"/>
      <c r="B18" s="381"/>
      <c r="C18" s="383"/>
      <c r="D18" s="386"/>
      <c r="E18" s="387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6"/>
      <c r="Q18" s="389"/>
      <c r="R18" s="389"/>
      <c r="S18" s="389"/>
      <c r="T18" s="387"/>
      <c r="U18" s="86" t="s">
        <v>44</v>
      </c>
      <c r="V18" s="86" t="s">
        <v>43</v>
      </c>
      <c r="W18" s="381"/>
      <c r="X18" s="381"/>
      <c r="Y18" s="391"/>
      <c r="Z18" s="393"/>
      <c r="AA18" s="395"/>
      <c r="AB18" s="395"/>
      <c r="AC18" s="395"/>
      <c r="AD18" s="399"/>
      <c r="AE18" s="400"/>
      <c r="AF18" s="401"/>
      <c r="AG18" s="85"/>
      <c r="BD18" s="84"/>
    </row>
    <row r="19" spans="1:68" ht="27.75" customHeight="1" x14ac:dyDescent="0.2">
      <c r="A19" s="402" t="s">
        <v>79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54"/>
      <c r="AB19" s="54"/>
      <c r="AC19" s="54"/>
    </row>
    <row r="20" spans="1:68" ht="16.5" customHeight="1" x14ac:dyDescent="0.25">
      <c r="A20" s="403" t="s">
        <v>79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65"/>
      <c r="AB20" s="65"/>
      <c r="AC20" s="82"/>
    </row>
    <row r="21" spans="1:68" ht="14.25" customHeight="1" x14ac:dyDescent="0.25">
      <c r="A21" s="404" t="s">
        <v>80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05">
        <v>4607111035752</v>
      </c>
      <c r="E22" s="40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7"/>
      <c r="R22" s="407"/>
      <c r="S22" s="407"/>
      <c r="T22" s="40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2"/>
      <c r="B23" s="412"/>
      <c r="C23" s="412"/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409" t="s">
        <v>40</v>
      </c>
      <c r="Q23" s="410"/>
      <c r="R23" s="410"/>
      <c r="S23" s="410"/>
      <c r="T23" s="410"/>
      <c r="U23" s="410"/>
      <c r="V23" s="41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2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409" t="s">
        <v>40</v>
      </c>
      <c r="Q24" s="410"/>
      <c r="R24" s="410"/>
      <c r="S24" s="410"/>
      <c r="T24" s="410"/>
      <c r="U24" s="410"/>
      <c r="V24" s="41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2" t="s">
        <v>45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54"/>
      <c r="AB25" s="54"/>
      <c r="AC25" s="54"/>
    </row>
    <row r="26" spans="1:68" ht="16.5" customHeight="1" x14ac:dyDescent="0.25">
      <c r="A26" s="403" t="s">
        <v>88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403"/>
      <c r="AA26" s="65"/>
      <c r="AB26" s="65"/>
      <c r="AC26" s="82"/>
    </row>
    <row r="27" spans="1:68" ht="14.25" customHeight="1" x14ac:dyDescent="0.25">
      <c r="A27" s="404" t="s">
        <v>89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405">
        <v>4607111036537</v>
      </c>
      <c r="E28" s="40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7"/>
      <c r="R28" s="407"/>
      <c r="S28" s="407"/>
      <c r="T28" s="40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405">
        <v>4607111036605</v>
      </c>
      <c r="E29" s="40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7"/>
      <c r="R29" s="407"/>
      <c r="S29" s="407"/>
      <c r="T29" s="408"/>
      <c r="U29" s="39" t="s">
        <v>46</v>
      </c>
      <c r="V29" s="39" t="s">
        <v>46</v>
      </c>
      <c r="W29" s="40" t="s">
        <v>39</v>
      </c>
      <c r="X29" s="58">
        <v>28</v>
      </c>
      <c r="Y29" s="55">
        <f>IFERROR(IF(X29="","",X29),"")</f>
        <v>28</v>
      </c>
      <c r="Z29" s="41">
        <f>IFERROR(IF(X29="","",X29*0.00941),"")</f>
        <v>0.26347999999999999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53.810400000000001</v>
      </c>
      <c r="BN29" s="81">
        <f>IFERROR(Y29*I29,"0")</f>
        <v>53.810400000000001</v>
      </c>
      <c r="BO29" s="81">
        <f>IFERROR(X29/J29,"0")</f>
        <v>0.2</v>
      </c>
      <c r="BP29" s="81">
        <f>IFERROR(Y29/J29,"0")</f>
        <v>0.2</v>
      </c>
    </row>
    <row r="30" spans="1:68" x14ac:dyDescent="0.2">
      <c r="A30" s="412"/>
      <c r="B30" s="412"/>
      <c r="C30" s="412"/>
      <c r="D30" s="412"/>
      <c r="E30" s="412"/>
      <c r="F30" s="412"/>
      <c r="G30" s="412"/>
      <c r="H30" s="412"/>
      <c r="I30" s="412"/>
      <c r="J30" s="412"/>
      <c r="K30" s="412"/>
      <c r="L30" s="412"/>
      <c r="M30" s="412"/>
      <c r="N30" s="412"/>
      <c r="O30" s="413"/>
      <c r="P30" s="409" t="s">
        <v>40</v>
      </c>
      <c r="Q30" s="410"/>
      <c r="R30" s="410"/>
      <c r="S30" s="410"/>
      <c r="T30" s="410"/>
      <c r="U30" s="410"/>
      <c r="V30" s="411"/>
      <c r="W30" s="42" t="s">
        <v>39</v>
      </c>
      <c r="X30" s="43">
        <f>IFERROR(SUM(X28:X29),"0")</f>
        <v>28</v>
      </c>
      <c r="Y30" s="43">
        <f>IFERROR(SUM(Y28:Y29),"0")</f>
        <v>28</v>
      </c>
      <c r="Z30" s="43">
        <f>IFERROR(IF(Z28="",0,Z28),"0")+IFERROR(IF(Z29="",0,Z29),"0")</f>
        <v>0.26347999999999999</v>
      </c>
      <c r="AA30" s="67"/>
      <c r="AB30" s="67"/>
      <c r="AC30" s="67"/>
    </row>
    <row r="31" spans="1:68" x14ac:dyDescent="0.2">
      <c r="A31" s="412"/>
      <c r="B31" s="412"/>
      <c r="C31" s="412"/>
      <c r="D31" s="412"/>
      <c r="E31" s="412"/>
      <c r="F31" s="412"/>
      <c r="G31" s="412"/>
      <c r="H31" s="412"/>
      <c r="I31" s="412"/>
      <c r="J31" s="412"/>
      <c r="K31" s="412"/>
      <c r="L31" s="412"/>
      <c r="M31" s="412"/>
      <c r="N31" s="412"/>
      <c r="O31" s="413"/>
      <c r="P31" s="409" t="s">
        <v>40</v>
      </c>
      <c r="Q31" s="410"/>
      <c r="R31" s="410"/>
      <c r="S31" s="410"/>
      <c r="T31" s="410"/>
      <c r="U31" s="410"/>
      <c r="V31" s="411"/>
      <c r="W31" s="42" t="s">
        <v>0</v>
      </c>
      <c r="X31" s="43">
        <f>IFERROR(SUMPRODUCT(X28:X29*H28:H29),"0")</f>
        <v>42</v>
      </c>
      <c r="Y31" s="43">
        <f>IFERROR(SUMPRODUCT(Y28:Y29*H28:H29),"0")</f>
        <v>42</v>
      </c>
      <c r="Z31" s="42"/>
      <c r="AA31" s="67"/>
      <c r="AB31" s="67"/>
      <c r="AC31" s="67"/>
    </row>
    <row r="32" spans="1:68" ht="16.5" customHeight="1" x14ac:dyDescent="0.25">
      <c r="A32" s="403" t="s">
        <v>97</v>
      </c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403"/>
      <c r="R32" s="403"/>
      <c r="S32" s="403"/>
      <c r="T32" s="403"/>
      <c r="U32" s="403"/>
      <c r="V32" s="403"/>
      <c r="W32" s="403"/>
      <c r="X32" s="403"/>
      <c r="Y32" s="403"/>
      <c r="Z32" s="403"/>
      <c r="AA32" s="65"/>
      <c r="AB32" s="65"/>
      <c r="AC32" s="82"/>
    </row>
    <row r="33" spans="1:68" ht="14.25" customHeight="1" x14ac:dyDescent="0.25">
      <c r="A33" s="404" t="s">
        <v>80</v>
      </c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405">
        <v>4620207490075</v>
      </c>
      <c r="E34" s="40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1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7"/>
      <c r="R34" s="407"/>
      <c r="S34" s="407"/>
      <c r="T34" s="40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405">
        <v>4620207490174</v>
      </c>
      <c r="E35" s="40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7"/>
      <c r="R35" s="407"/>
      <c r="S35" s="407"/>
      <c r="T35" s="40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405">
        <v>4620207490044</v>
      </c>
      <c r="E36" s="40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7"/>
      <c r="R36" s="407"/>
      <c r="S36" s="407"/>
      <c r="T36" s="40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3"/>
      <c r="P37" s="409" t="s">
        <v>40</v>
      </c>
      <c r="Q37" s="410"/>
      <c r="R37" s="410"/>
      <c r="S37" s="410"/>
      <c r="T37" s="410"/>
      <c r="U37" s="410"/>
      <c r="V37" s="41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2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3"/>
      <c r="P38" s="409" t="s">
        <v>40</v>
      </c>
      <c r="Q38" s="410"/>
      <c r="R38" s="410"/>
      <c r="S38" s="410"/>
      <c r="T38" s="410"/>
      <c r="U38" s="410"/>
      <c r="V38" s="41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03" t="s">
        <v>107</v>
      </c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403"/>
      <c r="AA39" s="65"/>
      <c r="AB39" s="65"/>
      <c r="AC39" s="82"/>
    </row>
    <row r="40" spans="1:68" ht="14.25" customHeight="1" x14ac:dyDescent="0.25">
      <c r="A40" s="404" t="s">
        <v>80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405">
        <v>4607111038999</v>
      </c>
      <c r="E41" s="405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1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7"/>
      <c r="R41" s="407"/>
      <c r="S41" s="407"/>
      <c r="T41" s="408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405">
        <v>4607111037183</v>
      </c>
      <c r="E42" s="405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7"/>
      <c r="R42" s="407"/>
      <c r="S42" s="407"/>
      <c r="T42" s="40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405">
        <v>4607111039385</v>
      </c>
      <c r="E43" s="40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7"/>
      <c r="R43" s="407"/>
      <c r="S43" s="407"/>
      <c r="T43" s="40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405">
        <v>4607111038982</v>
      </c>
      <c r="E44" s="405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7"/>
      <c r="R44" s="407"/>
      <c r="S44" s="407"/>
      <c r="T44" s="408"/>
      <c r="U44" s="39" t="s">
        <v>46</v>
      </c>
      <c r="V44" s="39" t="s">
        <v>46</v>
      </c>
      <c r="W44" s="40" t="s">
        <v>39</v>
      </c>
      <c r="X44" s="58">
        <v>24</v>
      </c>
      <c r="Y44" s="55">
        <f t="shared" si="0"/>
        <v>24</v>
      </c>
      <c r="Z44" s="41">
        <f t="shared" si="1"/>
        <v>0.372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174.86399999999998</v>
      </c>
      <c r="BN44" s="81">
        <f t="shared" si="3"/>
        <v>174.86399999999998</v>
      </c>
      <c r="BO44" s="81">
        <f t="shared" si="4"/>
        <v>0.2857142857142857</v>
      </c>
      <c r="BP44" s="81">
        <f t="shared" si="5"/>
        <v>0.2857142857142857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405">
        <v>4607111039354</v>
      </c>
      <c r="E45" s="40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7"/>
      <c r="R45" s="407"/>
      <c r="S45" s="407"/>
      <c r="T45" s="40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4301070968</v>
      </c>
      <c r="D46" s="405">
        <v>4607111036889</v>
      </c>
      <c r="E46" s="405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7"/>
      <c r="R46" s="407"/>
      <c r="S46" s="407"/>
      <c r="T46" s="40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4301071047</v>
      </c>
      <c r="D47" s="405">
        <v>4607111039330</v>
      </c>
      <c r="E47" s="405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7"/>
      <c r="R47" s="407"/>
      <c r="S47" s="407"/>
      <c r="T47" s="40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2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3"/>
      <c r="P48" s="409" t="s">
        <v>40</v>
      </c>
      <c r="Q48" s="410"/>
      <c r="R48" s="410"/>
      <c r="S48" s="410"/>
      <c r="T48" s="410"/>
      <c r="U48" s="410"/>
      <c r="V48" s="411"/>
      <c r="W48" s="42" t="s">
        <v>39</v>
      </c>
      <c r="X48" s="43">
        <f>IFERROR(SUM(X41:X47),"0")</f>
        <v>24</v>
      </c>
      <c r="Y48" s="43">
        <f>IFERROR(SUM(Y41:Y47),"0")</f>
        <v>24</v>
      </c>
      <c r="Z48" s="43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67"/>
      <c r="AB48" s="67"/>
      <c r="AC48" s="67"/>
    </row>
    <row r="49" spans="1:68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3"/>
      <c r="P49" s="409" t="s">
        <v>40</v>
      </c>
      <c r="Q49" s="410"/>
      <c r="R49" s="410"/>
      <c r="S49" s="410"/>
      <c r="T49" s="410"/>
      <c r="U49" s="410"/>
      <c r="V49" s="411"/>
      <c r="W49" s="42" t="s">
        <v>0</v>
      </c>
      <c r="X49" s="43">
        <f>IFERROR(SUMPRODUCT(X41:X47*H41:H47),"0")</f>
        <v>168</v>
      </c>
      <c r="Y49" s="43">
        <f>IFERROR(SUMPRODUCT(Y41:Y47*H41:H47),"0")</f>
        <v>168</v>
      </c>
      <c r="Z49" s="42"/>
      <c r="AA49" s="67"/>
      <c r="AB49" s="67"/>
      <c r="AC49" s="67"/>
    </row>
    <row r="50" spans="1:68" ht="16.5" customHeight="1" x14ac:dyDescent="0.25">
      <c r="A50" s="403" t="s">
        <v>124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65"/>
      <c r="AB50" s="65"/>
      <c r="AC50" s="82"/>
    </row>
    <row r="51" spans="1:68" ht="14.25" customHeight="1" x14ac:dyDescent="0.25">
      <c r="A51" s="404" t="s">
        <v>80</v>
      </c>
      <c r="B51" s="404"/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66"/>
      <c r="AB51" s="66"/>
      <c r="AC51" s="83"/>
    </row>
    <row r="52" spans="1:68" ht="16.5" customHeight="1" x14ac:dyDescent="0.25">
      <c r="A52" s="63" t="s">
        <v>125</v>
      </c>
      <c r="B52" s="63" t="s">
        <v>126</v>
      </c>
      <c r="C52" s="36">
        <v>4301071073</v>
      </c>
      <c r="D52" s="405">
        <v>4620207490822</v>
      </c>
      <c r="E52" s="405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85</v>
      </c>
      <c r="L52" s="37" t="s">
        <v>86</v>
      </c>
      <c r="M52" s="38" t="s">
        <v>84</v>
      </c>
      <c r="N52" s="38"/>
      <c r="O52" s="37">
        <v>365</v>
      </c>
      <c r="P52" s="42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7"/>
      <c r="R52" s="407"/>
      <c r="S52" s="407"/>
      <c r="T52" s="408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87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12"/>
      <c r="B53" s="412"/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3"/>
      <c r="P53" s="409" t="s">
        <v>40</v>
      </c>
      <c r="Q53" s="410"/>
      <c r="R53" s="410"/>
      <c r="S53" s="410"/>
      <c r="T53" s="410"/>
      <c r="U53" s="410"/>
      <c r="V53" s="411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12"/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3"/>
      <c r="P54" s="409" t="s">
        <v>40</v>
      </c>
      <c r="Q54" s="410"/>
      <c r="R54" s="410"/>
      <c r="S54" s="410"/>
      <c r="T54" s="410"/>
      <c r="U54" s="410"/>
      <c r="V54" s="411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04" t="s">
        <v>128</v>
      </c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66"/>
      <c r="AB55" s="66"/>
      <c r="AC55" s="83"/>
    </row>
    <row r="56" spans="1:68" ht="16.5" customHeight="1" x14ac:dyDescent="0.25">
      <c r="A56" s="63" t="s">
        <v>129</v>
      </c>
      <c r="B56" s="63" t="s">
        <v>130</v>
      </c>
      <c r="C56" s="36">
        <v>4301100087</v>
      </c>
      <c r="D56" s="405">
        <v>4607111039743</v>
      </c>
      <c r="E56" s="405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94</v>
      </c>
      <c r="L56" s="37" t="s">
        <v>86</v>
      </c>
      <c r="M56" s="38" t="s">
        <v>84</v>
      </c>
      <c r="N56" s="38"/>
      <c r="O56" s="37">
        <v>365</v>
      </c>
      <c r="P56" s="42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7"/>
      <c r="R56" s="407"/>
      <c r="S56" s="407"/>
      <c r="T56" s="408"/>
      <c r="U56" s="39" t="s">
        <v>46</v>
      </c>
      <c r="V56" s="39" t="s">
        <v>46</v>
      </c>
      <c r="W56" s="40" t="s">
        <v>39</v>
      </c>
      <c r="X56" s="58">
        <v>56</v>
      </c>
      <c r="Y56" s="55">
        <f>IFERROR(IF(X56="","",X56),"")</f>
        <v>56</v>
      </c>
      <c r="Z56" s="41">
        <f>IFERROR(IF(X56="","",X56*0.00941),"")</f>
        <v>0.52695999999999998</v>
      </c>
      <c r="AA56" s="68" t="s">
        <v>46</v>
      </c>
      <c r="AB56" s="69" t="s">
        <v>46</v>
      </c>
      <c r="AC56" s="117" t="s">
        <v>131</v>
      </c>
      <c r="AG56" s="81"/>
      <c r="AJ56" s="87" t="s">
        <v>87</v>
      </c>
      <c r="AK56" s="87">
        <v>1</v>
      </c>
      <c r="BB56" s="118" t="s">
        <v>93</v>
      </c>
      <c r="BM56" s="81">
        <f>IFERROR(X56*I56,"0")</f>
        <v>131.04</v>
      </c>
      <c r="BN56" s="81">
        <f>IFERROR(Y56*I56,"0")</f>
        <v>131.04</v>
      </c>
      <c r="BO56" s="81">
        <f>IFERROR(X56/J56,"0")</f>
        <v>0.30769230769230771</v>
      </c>
      <c r="BP56" s="81">
        <f>IFERROR(Y56/J56,"0")</f>
        <v>0.30769230769230771</v>
      </c>
    </row>
    <row r="57" spans="1:68" x14ac:dyDescent="0.2">
      <c r="A57" s="412"/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3"/>
      <c r="P57" s="409" t="s">
        <v>40</v>
      </c>
      <c r="Q57" s="410"/>
      <c r="R57" s="410"/>
      <c r="S57" s="410"/>
      <c r="T57" s="410"/>
      <c r="U57" s="410"/>
      <c r="V57" s="411"/>
      <c r="W57" s="42" t="s">
        <v>39</v>
      </c>
      <c r="X57" s="43">
        <f>IFERROR(SUM(X56:X56),"0")</f>
        <v>56</v>
      </c>
      <c r="Y57" s="43">
        <f>IFERROR(SUM(Y56:Y56),"0")</f>
        <v>56</v>
      </c>
      <c r="Z57" s="43">
        <f>IFERROR(IF(Z56="",0,Z56),"0")</f>
        <v>0.52695999999999998</v>
      </c>
      <c r="AA57" s="67"/>
      <c r="AB57" s="67"/>
      <c r="AC57" s="67"/>
    </row>
    <row r="58" spans="1:68" x14ac:dyDescent="0.2">
      <c r="A58" s="412"/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3"/>
      <c r="P58" s="409" t="s">
        <v>40</v>
      </c>
      <c r="Q58" s="410"/>
      <c r="R58" s="410"/>
      <c r="S58" s="410"/>
      <c r="T58" s="410"/>
      <c r="U58" s="410"/>
      <c r="V58" s="411"/>
      <c r="W58" s="42" t="s">
        <v>0</v>
      </c>
      <c r="X58" s="43">
        <f>IFERROR(SUMPRODUCT(X56:X56*H56:H56),"0")</f>
        <v>60.480000000000004</v>
      </c>
      <c r="Y58" s="43">
        <f>IFERROR(SUMPRODUCT(Y56:Y56*H56:H56),"0")</f>
        <v>60.480000000000004</v>
      </c>
      <c r="Z58" s="42"/>
      <c r="AA58" s="67"/>
      <c r="AB58" s="67"/>
      <c r="AC58" s="67"/>
    </row>
    <row r="59" spans="1:68" ht="14.25" customHeight="1" x14ac:dyDescent="0.25">
      <c r="A59" s="404" t="s">
        <v>89</v>
      </c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66"/>
      <c r="AB59" s="66"/>
      <c r="AC59" s="83"/>
    </row>
    <row r="60" spans="1:68" ht="16.5" customHeight="1" x14ac:dyDescent="0.25">
      <c r="A60" s="63" t="s">
        <v>132</v>
      </c>
      <c r="B60" s="63" t="s">
        <v>133</v>
      </c>
      <c r="C60" s="36">
        <v>4301132194</v>
      </c>
      <c r="D60" s="405">
        <v>4607111039712</v>
      </c>
      <c r="E60" s="405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94</v>
      </c>
      <c r="L60" s="37" t="s">
        <v>86</v>
      </c>
      <c r="M60" s="38" t="s">
        <v>84</v>
      </c>
      <c r="N60" s="38"/>
      <c r="O60" s="37">
        <v>365</v>
      </c>
      <c r="P60" s="42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7"/>
      <c r="R60" s="407"/>
      <c r="S60" s="407"/>
      <c r="T60" s="408"/>
      <c r="U60" s="39" t="s">
        <v>46</v>
      </c>
      <c r="V60" s="39" t="s">
        <v>46</v>
      </c>
      <c r="W60" s="40" t="s">
        <v>39</v>
      </c>
      <c r="X60" s="58">
        <v>42</v>
      </c>
      <c r="Y60" s="55">
        <f>IFERROR(IF(X60="","",X60),"")</f>
        <v>42</v>
      </c>
      <c r="Z60" s="41">
        <f>IFERROR(IF(X60="","",X60*0.00941),"")</f>
        <v>0.39522000000000002</v>
      </c>
      <c r="AA60" s="68" t="s">
        <v>46</v>
      </c>
      <c r="AB60" s="69" t="s">
        <v>46</v>
      </c>
      <c r="AC60" s="119" t="s">
        <v>134</v>
      </c>
      <c r="AG60" s="81"/>
      <c r="AJ60" s="87" t="s">
        <v>87</v>
      </c>
      <c r="AK60" s="87">
        <v>1</v>
      </c>
      <c r="BB60" s="120" t="s">
        <v>93</v>
      </c>
      <c r="BM60" s="81">
        <f>IFERROR(X60*I60,"0")</f>
        <v>65.52</v>
      </c>
      <c r="BN60" s="81">
        <f>IFERROR(Y60*I60,"0")</f>
        <v>65.52</v>
      </c>
      <c r="BO60" s="81">
        <f>IFERROR(X60/J60,"0")</f>
        <v>0.3</v>
      </c>
      <c r="BP60" s="81">
        <f>IFERROR(Y60/J60,"0")</f>
        <v>0.3</v>
      </c>
    </row>
    <row r="61" spans="1:68" x14ac:dyDescent="0.2">
      <c r="A61" s="412"/>
      <c r="B61" s="412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3"/>
      <c r="P61" s="409" t="s">
        <v>40</v>
      </c>
      <c r="Q61" s="410"/>
      <c r="R61" s="410"/>
      <c r="S61" s="410"/>
      <c r="T61" s="410"/>
      <c r="U61" s="410"/>
      <c r="V61" s="411"/>
      <c r="W61" s="42" t="s">
        <v>39</v>
      </c>
      <c r="X61" s="43">
        <f>IFERROR(SUM(X60:X60),"0")</f>
        <v>42</v>
      </c>
      <c r="Y61" s="43">
        <f>IFERROR(SUM(Y60:Y60),"0")</f>
        <v>42</v>
      </c>
      <c r="Z61" s="43">
        <f>IFERROR(IF(Z60="",0,Z60),"0")</f>
        <v>0.39522000000000002</v>
      </c>
      <c r="AA61" s="67"/>
      <c r="AB61" s="67"/>
      <c r="AC61" s="67"/>
    </row>
    <row r="62" spans="1:68" x14ac:dyDescent="0.2">
      <c r="A62" s="412"/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3"/>
      <c r="P62" s="409" t="s">
        <v>40</v>
      </c>
      <c r="Q62" s="410"/>
      <c r="R62" s="410"/>
      <c r="S62" s="410"/>
      <c r="T62" s="410"/>
      <c r="U62" s="410"/>
      <c r="V62" s="411"/>
      <c r="W62" s="42" t="s">
        <v>0</v>
      </c>
      <c r="X62" s="43">
        <f>IFERROR(SUMPRODUCT(X60:X60*H60:H60),"0")</f>
        <v>50.4</v>
      </c>
      <c r="Y62" s="43">
        <f>IFERROR(SUMPRODUCT(Y60:Y60*H60:H60),"0")</f>
        <v>50.4</v>
      </c>
      <c r="Z62" s="42"/>
      <c r="AA62" s="67"/>
      <c r="AB62" s="67"/>
      <c r="AC62" s="67"/>
    </row>
    <row r="63" spans="1:68" ht="14.25" customHeight="1" x14ac:dyDescent="0.25">
      <c r="A63" s="404" t="s">
        <v>135</v>
      </c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66"/>
      <c r="AB63" s="66"/>
      <c r="AC63" s="83"/>
    </row>
    <row r="64" spans="1:68" ht="16.5" customHeight="1" x14ac:dyDescent="0.25">
      <c r="A64" s="63" t="s">
        <v>136</v>
      </c>
      <c r="B64" s="63" t="s">
        <v>137</v>
      </c>
      <c r="C64" s="36">
        <v>4301136018</v>
      </c>
      <c r="D64" s="405">
        <v>4607111037008</v>
      </c>
      <c r="E64" s="405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94</v>
      </c>
      <c r="L64" s="37" t="s">
        <v>86</v>
      </c>
      <c r="M64" s="38" t="s">
        <v>84</v>
      </c>
      <c r="N64" s="38"/>
      <c r="O64" s="37">
        <v>365</v>
      </c>
      <c r="P64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7"/>
      <c r="R64" s="407"/>
      <c r="S64" s="407"/>
      <c r="T64" s="40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138</v>
      </c>
      <c r="AG64" s="81"/>
      <c r="AJ64" s="87" t="s">
        <v>87</v>
      </c>
      <c r="AK64" s="87">
        <v>1</v>
      </c>
      <c r="BB64" s="122" t="s">
        <v>93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139</v>
      </c>
      <c r="B65" s="63" t="s">
        <v>140</v>
      </c>
      <c r="C65" s="36">
        <v>4301136015</v>
      </c>
      <c r="D65" s="405">
        <v>4607111037398</v>
      </c>
      <c r="E65" s="405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94</v>
      </c>
      <c r="L65" s="37" t="s">
        <v>86</v>
      </c>
      <c r="M65" s="38" t="s">
        <v>84</v>
      </c>
      <c r="N65" s="38"/>
      <c r="O65" s="37">
        <v>365</v>
      </c>
      <c r="P65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7"/>
      <c r="R65" s="407"/>
      <c r="S65" s="407"/>
      <c r="T65" s="408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138</v>
      </c>
      <c r="AG65" s="81"/>
      <c r="AJ65" s="87" t="s">
        <v>87</v>
      </c>
      <c r="AK65" s="87">
        <v>1</v>
      </c>
      <c r="BB65" s="124" t="s">
        <v>93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12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3"/>
      <c r="P66" s="409" t="s">
        <v>40</v>
      </c>
      <c r="Q66" s="410"/>
      <c r="R66" s="410"/>
      <c r="S66" s="410"/>
      <c r="T66" s="410"/>
      <c r="U66" s="410"/>
      <c r="V66" s="411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12"/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3"/>
      <c r="P67" s="409" t="s">
        <v>40</v>
      </c>
      <c r="Q67" s="410"/>
      <c r="R67" s="410"/>
      <c r="S67" s="410"/>
      <c r="T67" s="410"/>
      <c r="U67" s="410"/>
      <c r="V67" s="411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04" t="s">
        <v>141</v>
      </c>
      <c r="B68" s="404"/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66"/>
      <c r="AB68" s="66"/>
      <c r="AC68" s="83"/>
    </row>
    <row r="69" spans="1:68" ht="16.5" customHeight="1" x14ac:dyDescent="0.25">
      <c r="A69" s="63" t="s">
        <v>142</v>
      </c>
      <c r="B69" s="63" t="s">
        <v>143</v>
      </c>
      <c r="C69" s="36">
        <v>4301135664</v>
      </c>
      <c r="D69" s="405">
        <v>4607111039705</v>
      </c>
      <c r="E69" s="405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94</v>
      </c>
      <c r="L69" s="37" t="s">
        <v>86</v>
      </c>
      <c r="M69" s="38" t="s">
        <v>84</v>
      </c>
      <c r="N69" s="38"/>
      <c r="O69" s="37">
        <v>365</v>
      </c>
      <c r="P69" s="4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7"/>
      <c r="R69" s="407"/>
      <c r="S69" s="407"/>
      <c r="T69" s="40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138</v>
      </c>
      <c r="AG69" s="81"/>
      <c r="AJ69" s="87" t="s">
        <v>87</v>
      </c>
      <c r="AK69" s="87">
        <v>1</v>
      </c>
      <c r="BB69" s="126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144</v>
      </c>
      <c r="B70" s="63" t="s">
        <v>145</v>
      </c>
      <c r="C70" s="36">
        <v>4301135665</v>
      </c>
      <c r="D70" s="405">
        <v>4607111039729</v>
      </c>
      <c r="E70" s="40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3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7"/>
      <c r="R70" s="407"/>
      <c r="S70" s="407"/>
      <c r="T70" s="408"/>
      <c r="U70" s="39" t="s">
        <v>46</v>
      </c>
      <c r="V70" s="39" t="s">
        <v>46</v>
      </c>
      <c r="W70" s="40" t="s">
        <v>39</v>
      </c>
      <c r="X70" s="58">
        <v>70</v>
      </c>
      <c r="Y70" s="55">
        <f>IFERROR(IF(X70="","",X70),"")</f>
        <v>70</v>
      </c>
      <c r="Z70" s="41">
        <f>IFERROR(IF(X70="","",X70*0.00941),"")</f>
        <v>0.65869999999999995</v>
      </c>
      <c r="AA70" s="68" t="s">
        <v>46</v>
      </c>
      <c r="AB70" s="69" t="s">
        <v>46</v>
      </c>
      <c r="AC70" s="127" t="s">
        <v>146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109.2</v>
      </c>
      <c r="BN70" s="81">
        <f>IFERROR(Y70*I70,"0")</f>
        <v>109.2</v>
      </c>
      <c r="BO70" s="81">
        <f>IFERROR(X70/J70,"0")</f>
        <v>0.5</v>
      </c>
      <c r="BP70" s="81">
        <f>IFERROR(Y70/J70,"0")</f>
        <v>0.5</v>
      </c>
    </row>
    <row r="71" spans="1:68" ht="27" customHeight="1" x14ac:dyDescent="0.25">
      <c r="A71" s="63" t="s">
        <v>147</v>
      </c>
      <c r="B71" s="63" t="s">
        <v>148</v>
      </c>
      <c r="C71" s="36">
        <v>4301135702</v>
      </c>
      <c r="D71" s="405">
        <v>4620207490228</v>
      </c>
      <c r="E71" s="40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3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7"/>
      <c r="R71" s="407"/>
      <c r="S71" s="407"/>
      <c r="T71" s="408"/>
      <c r="U71" s="39" t="s">
        <v>46</v>
      </c>
      <c r="V71" s="39" t="s">
        <v>46</v>
      </c>
      <c r="W71" s="40" t="s">
        <v>39</v>
      </c>
      <c r="X71" s="58">
        <v>70</v>
      </c>
      <c r="Y71" s="55">
        <f>IFERROR(IF(X71="","",X71),"")</f>
        <v>70</v>
      </c>
      <c r="Z71" s="41">
        <f>IFERROR(IF(X71="","",X71*0.00941),"")</f>
        <v>0.65869999999999995</v>
      </c>
      <c r="AA71" s="68" t="s">
        <v>46</v>
      </c>
      <c r="AB71" s="69" t="s">
        <v>46</v>
      </c>
      <c r="AC71" s="129" t="s">
        <v>146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109.2</v>
      </c>
      <c r="BN71" s="81">
        <f>IFERROR(Y71*I71,"0")</f>
        <v>109.2</v>
      </c>
      <c r="BO71" s="81">
        <f>IFERROR(X71/J71,"0")</f>
        <v>0.5</v>
      </c>
      <c r="BP71" s="81">
        <f>IFERROR(Y71/J71,"0")</f>
        <v>0.5</v>
      </c>
    </row>
    <row r="72" spans="1:68" x14ac:dyDescent="0.2">
      <c r="A72" s="412"/>
      <c r="B72" s="412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3"/>
      <c r="P72" s="409" t="s">
        <v>40</v>
      </c>
      <c r="Q72" s="410"/>
      <c r="R72" s="410"/>
      <c r="S72" s="410"/>
      <c r="T72" s="410"/>
      <c r="U72" s="410"/>
      <c r="V72" s="411"/>
      <c r="W72" s="42" t="s">
        <v>39</v>
      </c>
      <c r="X72" s="43">
        <f>IFERROR(SUM(X69:X71),"0")</f>
        <v>140</v>
      </c>
      <c r="Y72" s="43">
        <f>IFERROR(SUM(Y69:Y71),"0")</f>
        <v>140</v>
      </c>
      <c r="Z72" s="43">
        <f>IFERROR(IF(Z69="",0,Z69),"0")+IFERROR(IF(Z70="",0,Z70),"0")+IFERROR(IF(Z71="",0,Z71),"0")</f>
        <v>1.3173999999999999</v>
      </c>
      <c r="AA72" s="67"/>
      <c r="AB72" s="67"/>
      <c r="AC72" s="67"/>
    </row>
    <row r="73" spans="1:68" x14ac:dyDescent="0.2">
      <c r="A73" s="412"/>
      <c r="B73" s="412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3"/>
      <c r="P73" s="409" t="s">
        <v>40</v>
      </c>
      <c r="Q73" s="410"/>
      <c r="R73" s="410"/>
      <c r="S73" s="410"/>
      <c r="T73" s="410"/>
      <c r="U73" s="410"/>
      <c r="V73" s="411"/>
      <c r="W73" s="42" t="s">
        <v>0</v>
      </c>
      <c r="X73" s="43">
        <f>IFERROR(SUMPRODUCT(X69:X71*H69:H71),"0")</f>
        <v>168</v>
      </c>
      <c r="Y73" s="43">
        <f>IFERROR(SUMPRODUCT(Y69:Y71*H69:H71),"0")</f>
        <v>168</v>
      </c>
      <c r="Z73" s="42"/>
      <c r="AA73" s="67"/>
      <c r="AB73" s="67"/>
      <c r="AC73" s="67"/>
    </row>
    <row r="74" spans="1:68" ht="16.5" customHeight="1" x14ac:dyDescent="0.25">
      <c r="A74" s="403" t="s">
        <v>149</v>
      </c>
      <c r="B74" s="403"/>
      <c r="C74" s="403"/>
      <c r="D74" s="403"/>
      <c r="E74" s="403"/>
      <c r="F74" s="403"/>
      <c r="G74" s="403"/>
      <c r="H74" s="403"/>
      <c r="I74" s="403"/>
      <c r="J74" s="403"/>
      <c r="K74" s="403"/>
      <c r="L74" s="403"/>
      <c r="M74" s="403"/>
      <c r="N74" s="403"/>
      <c r="O74" s="403"/>
      <c r="P74" s="403"/>
      <c r="Q74" s="403"/>
      <c r="R74" s="403"/>
      <c r="S74" s="403"/>
      <c r="T74" s="403"/>
      <c r="U74" s="403"/>
      <c r="V74" s="403"/>
      <c r="W74" s="403"/>
      <c r="X74" s="403"/>
      <c r="Y74" s="403"/>
      <c r="Z74" s="403"/>
      <c r="AA74" s="65"/>
      <c r="AB74" s="65"/>
      <c r="AC74" s="82"/>
    </row>
    <row r="75" spans="1:68" ht="14.25" customHeight="1" x14ac:dyDescent="0.25">
      <c r="A75" s="404" t="s">
        <v>80</v>
      </c>
      <c r="B75" s="404"/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66"/>
      <c r="AB75" s="66"/>
      <c r="AC75" s="83"/>
    </row>
    <row r="76" spans="1:68" ht="27" customHeight="1" x14ac:dyDescent="0.25">
      <c r="A76" s="63" t="s">
        <v>150</v>
      </c>
      <c r="B76" s="63" t="s">
        <v>151</v>
      </c>
      <c r="C76" s="36">
        <v>4301070977</v>
      </c>
      <c r="D76" s="405">
        <v>4607111037411</v>
      </c>
      <c r="E76" s="405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153</v>
      </c>
      <c r="L76" s="37" t="s">
        <v>86</v>
      </c>
      <c r="M76" s="38" t="s">
        <v>84</v>
      </c>
      <c r="N76" s="38"/>
      <c r="O76" s="37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7"/>
      <c r="R76" s="407"/>
      <c r="S76" s="407"/>
      <c r="T76" s="408"/>
      <c r="U76" s="39" t="s">
        <v>46</v>
      </c>
      <c r="V76" s="39" t="s">
        <v>46</v>
      </c>
      <c r="W76" s="40" t="s">
        <v>39</v>
      </c>
      <c r="X76" s="58">
        <v>54</v>
      </c>
      <c r="Y76" s="55">
        <f>IFERROR(IF(X76="","",X76),"")</f>
        <v>54</v>
      </c>
      <c r="Z76" s="41">
        <f>IFERROR(IF(X76="","",X76*0.00502),"")</f>
        <v>0.27107999999999999</v>
      </c>
      <c r="AA76" s="68" t="s">
        <v>46</v>
      </c>
      <c r="AB76" s="69" t="s">
        <v>46</v>
      </c>
      <c r="AC76" s="131" t="s">
        <v>152</v>
      </c>
      <c r="AG76" s="81"/>
      <c r="AJ76" s="87" t="s">
        <v>87</v>
      </c>
      <c r="AK76" s="87">
        <v>1</v>
      </c>
      <c r="BB76" s="132" t="s">
        <v>70</v>
      </c>
      <c r="BM76" s="81">
        <f>IFERROR(X76*I76,"0")</f>
        <v>151.9128</v>
      </c>
      <c r="BN76" s="81">
        <f>IFERROR(Y76*I76,"0")</f>
        <v>151.9128</v>
      </c>
      <c r="BO76" s="81">
        <f>IFERROR(X76/J76,"0")</f>
        <v>0.23076923076923078</v>
      </c>
      <c r="BP76" s="81">
        <f>IFERROR(Y76/J76,"0")</f>
        <v>0.23076923076923078</v>
      </c>
    </row>
    <row r="77" spans="1:68" ht="27" customHeight="1" x14ac:dyDescent="0.25">
      <c r="A77" s="63" t="s">
        <v>154</v>
      </c>
      <c r="B77" s="63" t="s">
        <v>155</v>
      </c>
      <c r="C77" s="36">
        <v>4301070981</v>
      </c>
      <c r="D77" s="405">
        <v>4607111036728</v>
      </c>
      <c r="E77" s="405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85</v>
      </c>
      <c r="L77" s="37" t="s">
        <v>86</v>
      </c>
      <c r="M77" s="38" t="s">
        <v>84</v>
      </c>
      <c r="N77" s="38"/>
      <c r="O77" s="37">
        <v>180</v>
      </c>
      <c r="P77" s="4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7"/>
      <c r="R77" s="407"/>
      <c r="S77" s="407"/>
      <c r="T77" s="408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152</v>
      </c>
      <c r="AG77" s="81"/>
      <c r="AJ77" s="87" t="s">
        <v>87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2"/>
      <c r="B78" s="412"/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3"/>
      <c r="P78" s="409" t="s">
        <v>40</v>
      </c>
      <c r="Q78" s="410"/>
      <c r="R78" s="410"/>
      <c r="S78" s="410"/>
      <c r="T78" s="410"/>
      <c r="U78" s="410"/>
      <c r="V78" s="411"/>
      <c r="W78" s="42" t="s">
        <v>39</v>
      </c>
      <c r="X78" s="43">
        <f>IFERROR(SUM(X76:X77),"0")</f>
        <v>54</v>
      </c>
      <c r="Y78" s="43">
        <f>IFERROR(SUM(Y76:Y77),"0")</f>
        <v>54</v>
      </c>
      <c r="Z78" s="43">
        <f>IFERROR(IF(Z76="",0,Z76),"0")+IFERROR(IF(Z77="",0,Z77),"0")</f>
        <v>0.27107999999999999</v>
      </c>
      <c r="AA78" s="67"/>
      <c r="AB78" s="67"/>
      <c r="AC78" s="67"/>
    </row>
    <row r="79" spans="1:68" x14ac:dyDescent="0.2">
      <c r="A79" s="412"/>
      <c r="B79" s="412"/>
      <c r="C79" s="412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3"/>
      <c r="P79" s="409" t="s">
        <v>40</v>
      </c>
      <c r="Q79" s="410"/>
      <c r="R79" s="410"/>
      <c r="S79" s="410"/>
      <c r="T79" s="410"/>
      <c r="U79" s="410"/>
      <c r="V79" s="411"/>
      <c r="W79" s="42" t="s">
        <v>0</v>
      </c>
      <c r="X79" s="43">
        <f>IFERROR(SUMPRODUCT(X76:X77*H76:H77),"0")</f>
        <v>145.80000000000001</v>
      </c>
      <c r="Y79" s="43">
        <f>IFERROR(SUMPRODUCT(Y76:Y77*H76:H77),"0")</f>
        <v>145.80000000000001</v>
      </c>
      <c r="Z79" s="42"/>
      <c r="AA79" s="67"/>
      <c r="AB79" s="67"/>
      <c r="AC79" s="67"/>
    </row>
    <row r="80" spans="1:68" ht="16.5" customHeight="1" x14ac:dyDescent="0.25">
      <c r="A80" s="403" t="s">
        <v>156</v>
      </c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403"/>
      <c r="Z80" s="403"/>
      <c r="AA80" s="65"/>
      <c r="AB80" s="65"/>
      <c r="AC80" s="82"/>
    </row>
    <row r="81" spans="1:68" ht="14.25" customHeight="1" x14ac:dyDescent="0.25">
      <c r="A81" s="404" t="s">
        <v>141</v>
      </c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66"/>
      <c r="AB81" s="66"/>
      <c r="AC81" s="83"/>
    </row>
    <row r="82" spans="1:68" ht="27" customHeight="1" x14ac:dyDescent="0.25">
      <c r="A82" s="63" t="s">
        <v>157</v>
      </c>
      <c r="B82" s="63" t="s">
        <v>158</v>
      </c>
      <c r="C82" s="36">
        <v>4301135574</v>
      </c>
      <c r="D82" s="405">
        <v>4607111033659</v>
      </c>
      <c r="E82" s="40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7"/>
      <c r="R82" s="407"/>
      <c r="S82" s="407"/>
      <c r="T82" s="40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159</v>
      </c>
      <c r="AG82" s="81"/>
      <c r="AJ82" s="87" t="s">
        <v>87</v>
      </c>
      <c r="AK82" s="87">
        <v>1</v>
      </c>
      <c r="BB82" s="136" t="s">
        <v>93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160</v>
      </c>
      <c r="B83" s="63" t="s">
        <v>161</v>
      </c>
      <c r="C83" s="36">
        <v>4301135586</v>
      </c>
      <c r="D83" s="405">
        <v>4607111033659</v>
      </c>
      <c r="E83" s="405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3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7"/>
      <c r="R83" s="407"/>
      <c r="S83" s="407"/>
      <c r="T83" s="408"/>
      <c r="U83" s="39" t="s">
        <v>46</v>
      </c>
      <c r="V83" s="39" t="s">
        <v>46</v>
      </c>
      <c r="W83" s="40" t="s">
        <v>39</v>
      </c>
      <c r="X83" s="58">
        <v>14</v>
      </c>
      <c r="Y83" s="55">
        <f>IFERROR(IF(X83="","",X83),"")</f>
        <v>14</v>
      </c>
      <c r="Z83" s="41">
        <f>IFERROR(IF(X83="","",X83*0.00941),"")</f>
        <v>0.13174</v>
      </c>
      <c r="AA83" s="68" t="s">
        <v>46</v>
      </c>
      <c r="AB83" s="69" t="s">
        <v>46</v>
      </c>
      <c r="AC83" s="137" t="s">
        <v>159</v>
      </c>
      <c r="AG83" s="81"/>
      <c r="AJ83" s="87" t="s">
        <v>87</v>
      </c>
      <c r="AK83" s="87">
        <v>1</v>
      </c>
      <c r="BB83" s="138" t="s">
        <v>93</v>
      </c>
      <c r="BM83" s="81">
        <f>IFERROR(X83*I83,"0")</f>
        <v>31.1052</v>
      </c>
      <c r="BN83" s="81">
        <f>IFERROR(Y83*I83,"0")</f>
        <v>31.1052</v>
      </c>
      <c r="BO83" s="81">
        <f>IFERROR(X83/J83,"0")</f>
        <v>0.1</v>
      </c>
      <c r="BP83" s="81">
        <f>IFERROR(Y83/J83,"0")</f>
        <v>0.1</v>
      </c>
    </row>
    <row r="84" spans="1:68" x14ac:dyDescent="0.2">
      <c r="A84" s="412"/>
      <c r="B84" s="412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3"/>
      <c r="P84" s="409" t="s">
        <v>40</v>
      </c>
      <c r="Q84" s="410"/>
      <c r="R84" s="410"/>
      <c r="S84" s="410"/>
      <c r="T84" s="410"/>
      <c r="U84" s="410"/>
      <c r="V84" s="411"/>
      <c r="W84" s="42" t="s">
        <v>39</v>
      </c>
      <c r="X84" s="43">
        <f>IFERROR(SUM(X82:X83),"0")</f>
        <v>14</v>
      </c>
      <c r="Y84" s="43">
        <f>IFERROR(SUM(Y82:Y83),"0")</f>
        <v>14</v>
      </c>
      <c r="Z84" s="43">
        <f>IFERROR(IF(Z82="",0,Z82),"0")+IFERROR(IF(Z83="",0,Z83),"0")</f>
        <v>0.13174</v>
      </c>
      <c r="AA84" s="67"/>
      <c r="AB84" s="67"/>
      <c r="AC84" s="67"/>
    </row>
    <row r="85" spans="1:68" x14ac:dyDescent="0.2">
      <c r="A85" s="412"/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3"/>
      <c r="P85" s="409" t="s">
        <v>40</v>
      </c>
      <c r="Q85" s="410"/>
      <c r="R85" s="410"/>
      <c r="S85" s="410"/>
      <c r="T85" s="410"/>
      <c r="U85" s="410"/>
      <c r="V85" s="411"/>
      <c r="W85" s="42" t="s">
        <v>0</v>
      </c>
      <c r="X85" s="43">
        <f>IFERROR(SUMPRODUCT(X82:X83*H82:H83),"0")</f>
        <v>25.2</v>
      </c>
      <c r="Y85" s="43">
        <f>IFERROR(SUMPRODUCT(Y82:Y83*H82:H83),"0")</f>
        <v>25.2</v>
      </c>
      <c r="Z85" s="42"/>
      <c r="AA85" s="67"/>
      <c r="AB85" s="67"/>
      <c r="AC85" s="67"/>
    </row>
    <row r="86" spans="1:68" ht="16.5" customHeight="1" x14ac:dyDescent="0.25">
      <c r="A86" s="403" t="s">
        <v>162</v>
      </c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65"/>
      <c r="AB86" s="65"/>
      <c r="AC86" s="82"/>
    </row>
    <row r="87" spans="1:68" ht="14.25" customHeight="1" x14ac:dyDescent="0.25">
      <c r="A87" s="404" t="s">
        <v>163</v>
      </c>
      <c r="B87" s="404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66"/>
      <c r="AB87" s="66"/>
      <c r="AC87" s="83"/>
    </row>
    <row r="88" spans="1:68" ht="27" customHeight="1" x14ac:dyDescent="0.25">
      <c r="A88" s="63" t="s">
        <v>164</v>
      </c>
      <c r="B88" s="63" t="s">
        <v>165</v>
      </c>
      <c r="C88" s="36">
        <v>4301131047</v>
      </c>
      <c r="D88" s="405">
        <v>4607111034120</v>
      </c>
      <c r="E88" s="40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94</v>
      </c>
      <c r="L88" s="37" t="s">
        <v>86</v>
      </c>
      <c r="M88" s="38" t="s">
        <v>84</v>
      </c>
      <c r="N88" s="38"/>
      <c r="O88" s="37">
        <v>180</v>
      </c>
      <c r="P88" s="43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7"/>
      <c r="R88" s="407"/>
      <c r="S88" s="407"/>
      <c r="T88" s="408"/>
      <c r="U88" s="39" t="s">
        <v>46</v>
      </c>
      <c r="V88" s="39" t="s">
        <v>46</v>
      </c>
      <c r="W88" s="40" t="s">
        <v>39</v>
      </c>
      <c r="X88" s="58">
        <v>98</v>
      </c>
      <c r="Y88" s="55">
        <f>IFERROR(IF(X88="","",X88),"")</f>
        <v>98</v>
      </c>
      <c r="Z88" s="41">
        <f>IFERROR(IF(X88="","",X88*0.01788),"")</f>
        <v>1.75224</v>
      </c>
      <c r="AA88" s="68" t="s">
        <v>46</v>
      </c>
      <c r="AB88" s="69" t="s">
        <v>46</v>
      </c>
      <c r="AC88" s="139" t="s">
        <v>166</v>
      </c>
      <c r="AG88" s="81"/>
      <c r="AJ88" s="87" t="s">
        <v>87</v>
      </c>
      <c r="AK88" s="87">
        <v>1</v>
      </c>
      <c r="BB88" s="140" t="s">
        <v>93</v>
      </c>
      <c r="BM88" s="81">
        <f>IFERROR(X88*I88,"0")</f>
        <v>421.75280000000004</v>
      </c>
      <c r="BN88" s="81">
        <f>IFERROR(Y88*I88,"0")</f>
        <v>421.75280000000004</v>
      </c>
      <c r="BO88" s="81">
        <f>IFERROR(X88/J88,"0")</f>
        <v>1.4</v>
      </c>
      <c r="BP88" s="81">
        <f>IFERROR(Y88/J88,"0")</f>
        <v>1.4</v>
      </c>
    </row>
    <row r="89" spans="1:68" ht="27" customHeight="1" x14ac:dyDescent="0.25">
      <c r="A89" s="63" t="s">
        <v>167</v>
      </c>
      <c r="B89" s="63" t="s">
        <v>168</v>
      </c>
      <c r="C89" s="36">
        <v>4301131046</v>
      </c>
      <c r="D89" s="405">
        <v>4607111034137</v>
      </c>
      <c r="E89" s="40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3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7"/>
      <c r="R89" s="407"/>
      <c r="S89" s="407"/>
      <c r="T89" s="408"/>
      <c r="U89" s="39" t="s">
        <v>46</v>
      </c>
      <c r="V89" s="39" t="s">
        <v>46</v>
      </c>
      <c r="W89" s="40" t="s">
        <v>39</v>
      </c>
      <c r="X89" s="58">
        <v>98</v>
      </c>
      <c r="Y89" s="55">
        <f>IFERROR(IF(X89="","",X89),"")</f>
        <v>98</v>
      </c>
      <c r="Z89" s="41">
        <f>IFERROR(IF(X89="","",X89*0.01788),"")</f>
        <v>1.75224</v>
      </c>
      <c r="AA89" s="68" t="s">
        <v>46</v>
      </c>
      <c r="AB89" s="69" t="s">
        <v>46</v>
      </c>
      <c r="AC89" s="141" t="s">
        <v>169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421.75280000000004</v>
      </c>
      <c r="BN89" s="81">
        <f>IFERROR(Y89*I89,"0")</f>
        <v>421.75280000000004</v>
      </c>
      <c r="BO89" s="81">
        <f>IFERROR(X89/J89,"0")</f>
        <v>1.4</v>
      </c>
      <c r="BP89" s="81">
        <f>IFERROR(Y89/J89,"0")</f>
        <v>1.4</v>
      </c>
    </row>
    <row r="90" spans="1:68" x14ac:dyDescent="0.2">
      <c r="A90" s="412"/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3"/>
      <c r="P90" s="409" t="s">
        <v>40</v>
      </c>
      <c r="Q90" s="410"/>
      <c r="R90" s="410"/>
      <c r="S90" s="410"/>
      <c r="T90" s="410"/>
      <c r="U90" s="410"/>
      <c r="V90" s="411"/>
      <c r="W90" s="42" t="s">
        <v>39</v>
      </c>
      <c r="X90" s="43">
        <f>IFERROR(SUM(X88:X89),"0")</f>
        <v>196</v>
      </c>
      <c r="Y90" s="43">
        <f>IFERROR(SUM(Y88:Y89),"0")</f>
        <v>196</v>
      </c>
      <c r="Z90" s="43">
        <f>IFERROR(IF(Z88="",0,Z88),"0")+IFERROR(IF(Z89="",0,Z89),"0")</f>
        <v>3.50448</v>
      </c>
      <c r="AA90" s="67"/>
      <c r="AB90" s="67"/>
      <c r="AC90" s="67"/>
    </row>
    <row r="91" spans="1:68" x14ac:dyDescent="0.2">
      <c r="A91" s="412"/>
      <c r="B91" s="412"/>
      <c r="C91" s="412"/>
      <c r="D91" s="412"/>
      <c r="E91" s="412"/>
      <c r="F91" s="412"/>
      <c r="G91" s="412"/>
      <c r="H91" s="412"/>
      <c r="I91" s="412"/>
      <c r="J91" s="412"/>
      <c r="K91" s="412"/>
      <c r="L91" s="412"/>
      <c r="M91" s="412"/>
      <c r="N91" s="412"/>
      <c r="O91" s="413"/>
      <c r="P91" s="409" t="s">
        <v>40</v>
      </c>
      <c r="Q91" s="410"/>
      <c r="R91" s="410"/>
      <c r="S91" s="410"/>
      <c r="T91" s="410"/>
      <c r="U91" s="410"/>
      <c r="V91" s="411"/>
      <c r="W91" s="42" t="s">
        <v>0</v>
      </c>
      <c r="X91" s="43">
        <f>IFERROR(SUMPRODUCT(X88:X89*H88:H89),"0")</f>
        <v>705.6</v>
      </c>
      <c r="Y91" s="43">
        <f>IFERROR(SUMPRODUCT(Y88:Y89*H88:H89),"0")</f>
        <v>705.6</v>
      </c>
      <c r="Z91" s="42"/>
      <c r="AA91" s="67"/>
      <c r="AB91" s="67"/>
      <c r="AC91" s="67"/>
    </row>
    <row r="92" spans="1:68" ht="16.5" customHeight="1" x14ac:dyDescent="0.25">
      <c r="A92" s="403" t="s">
        <v>170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65"/>
      <c r="AB92" s="65"/>
      <c r="AC92" s="82"/>
    </row>
    <row r="93" spans="1:68" ht="14.25" customHeight="1" x14ac:dyDescent="0.25">
      <c r="A93" s="404" t="s">
        <v>141</v>
      </c>
      <c r="B93" s="404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66"/>
      <c r="AB93" s="66"/>
      <c r="AC93" s="83"/>
    </row>
    <row r="94" spans="1:68" ht="27" customHeight="1" x14ac:dyDescent="0.25">
      <c r="A94" s="63" t="s">
        <v>171</v>
      </c>
      <c r="B94" s="63" t="s">
        <v>172</v>
      </c>
      <c r="C94" s="36">
        <v>4301135763</v>
      </c>
      <c r="D94" s="405">
        <v>4620207491027</v>
      </c>
      <c r="E94" s="405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440" t="s">
        <v>173</v>
      </c>
      <c r="Q94" s="407"/>
      <c r="R94" s="407"/>
      <c r="S94" s="407"/>
      <c r="T94" s="40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87</v>
      </c>
      <c r="AK94" s="87">
        <v>1</v>
      </c>
      <c r="BB94" s="144" t="s">
        <v>93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174</v>
      </c>
      <c r="B95" s="63" t="s">
        <v>175</v>
      </c>
      <c r="C95" s="36">
        <v>4301135793</v>
      </c>
      <c r="D95" s="405">
        <v>4620207491003</v>
      </c>
      <c r="E95" s="405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41" t="s">
        <v>176</v>
      </c>
      <c r="Q95" s="407"/>
      <c r="R95" s="407"/>
      <c r="S95" s="407"/>
      <c r="T95" s="40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159</v>
      </c>
      <c r="AG95" s="81"/>
      <c r="AJ95" s="87" t="s">
        <v>87</v>
      </c>
      <c r="AK95" s="87">
        <v>1</v>
      </c>
      <c r="BB95" s="146" t="s">
        <v>93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177</v>
      </c>
      <c r="B96" s="63" t="s">
        <v>178</v>
      </c>
      <c r="C96" s="36">
        <v>4301135768</v>
      </c>
      <c r="D96" s="405">
        <v>4620207491034</v>
      </c>
      <c r="E96" s="40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42" t="s">
        <v>179</v>
      </c>
      <c r="Q96" s="407"/>
      <c r="R96" s="407"/>
      <c r="S96" s="407"/>
      <c r="T96" s="40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180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181</v>
      </c>
      <c r="B97" s="63" t="s">
        <v>182</v>
      </c>
      <c r="C97" s="36">
        <v>4301135760</v>
      </c>
      <c r="D97" s="405">
        <v>4620207491010</v>
      </c>
      <c r="E97" s="405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43" t="s">
        <v>183</v>
      </c>
      <c r="Q97" s="407"/>
      <c r="R97" s="407"/>
      <c r="S97" s="407"/>
      <c r="T97" s="40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159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184</v>
      </c>
      <c r="B98" s="63" t="s">
        <v>185</v>
      </c>
      <c r="C98" s="36">
        <v>4301135571</v>
      </c>
      <c r="D98" s="405">
        <v>4607111035028</v>
      </c>
      <c r="E98" s="405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44" t="s">
        <v>186</v>
      </c>
      <c r="Q98" s="407"/>
      <c r="R98" s="407"/>
      <c r="S98" s="407"/>
      <c r="T98" s="40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159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187</v>
      </c>
      <c r="B99" s="63" t="s">
        <v>188</v>
      </c>
      <c r="C99" s="36">
        <v>4301135285</v>
      </c>
      <c r="D99" s="405">
        <v>4607111036407</v>
      </c>
      <c r="E99" s="405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7"/>
      <c r="R99" s="407"/>
      <c r="S99" s="407"/>
      <c r="T99" s="40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189</v>
      </c>
      <c r="AG99" s="81"/>
      <c r="AJ99" s="87" t="s">
        <v>87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2"/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3"/>
      <c r="P100" s="409" t="s">
        <v>40</v>
      </c>
      <c r="Q100" s="410"/>
      <c r="R100" s="410"/>
      <c r="S100" s="410"/>
      <c r="T100" s="410"/>
      <c r="U100" s="410"/>
      <c r="V100" s="411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2"/>
      <c r="B101" s="412"/>
      <c r="C101" s="412"/>
      <c r="D101" s="412"/>
      <c r="E101" s="412"/>
      <c r="F101" s="412"/>
      <c r="G101" s="412"/>
      <c r="H101" s="412"/>
      <c r="I101" s="412"/>
      <c r="J101" s="412"/>
      <c r="K101" s="412"/>
      <c r="L101" s="412"/>
      <c r="M101" s="412"/>
      <c r="N101" s="412"/>
      <c r="O101" s="413"/>
      <c r="P101" s="409" t="s">
        <v>40</v>
      </c>
      <c r="Q101" s="410"/>
      <c r="R101" s="410"/>
      <c r="S101" s="410"/>
      <c r="T101" s="410"/>
      <c r="U101" s="410"/>
      <c r="V101" s="411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3" t="s">
        <v>190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65"/>
      <c r="AB102" s="65"/>
      <c r="AC102" s="82"/>
    </row>
    <row r="103" spans="1:68" ht="14.25" customHeight="1" x14ac:dyDescent="0.25">
      <c r="A103" s="404" t="s">
        <v>135</v>
      </c>
      <c r="B103" s="404"/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4"/>
      <c r="X103" s="404"/>
      <c r="Y103" s="404"/>
      <c r="Z103" s="404"/>
      <c r="AA103" s="66"/>
      <c r="AB103" s="66"/>
      <c r="AC103" s="83"/>
    </row>
    <row r="104" spans="1:68" ht="27" customHeight="1" x14ac:dyDescent="0.25">
      <c r="A104" s="63" t="s">
        <v>191</v>
      </c>
      <c r="B104" s="63" t="s">
        <v>192</v>
      </c>
      <c r="C104" s="36">
        <v>4301136070</v>
      </c>
      <c r="D104" s="405">
        <v>4607025784012</v>
      </c>
      <c r="E104" s="405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7"/>
      <c r="R104" s="407"/>
      <c r="S104" s="407"/>
      <c r="T104" s="408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193</v>
      </c>
      <c r="AG104" s="81"/>
      <c r="AJ104" s="87" t="s">
        <v>87</v>
      </c>
      <c r="AK104" s="87">
        <v>1</v>
      </c>
      <c r="BB104" s="156" t="s">
        <v>93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194</v>
      </c>
      <c r="B105" s="63" t="s">
        <v>195</v>
      </c>
      <c r="C105" s="36">
        <v>4301136079</v>
      </c>
      <c r="D105" s="405">
        <v>4607025784319</v>
      </c>
      <c r="E105" s="405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94</v>
      </c>
      <c r="L105" s="37" t="s">
        <v>86</v>
      </c>
      <c r="M105" s="38" t="s">
        <v>84</v>
      </c>
      <c r="N105" s="38"/>
      <c r="O105" s="37">
        <v>180</v>
      </c>
      <c r="P105" s="44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7"/>
      <c r="R105" s="407"/>
      <c r="S105" s="407"/>
      <c r="T105" s="40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159</v>
      </c>
      <c r="AG105" s="81"/>
      <c r="AJ105" s="87" t="s">
        <v>87</v>
      </c>
      <c r="AK105" s="87">
        <v>1</v>
      </c>
      <c r="BB105" s="158" t="s">
        <v>93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3"/>
      <c r="P106" s="409" t="s">
        <v>40</v>
      </c>
      <c r="Q106" s="410"/>
      <c r="R106" s="410"/>
      <c r="S106" s="410"/>
      <c r="T106" s="410"/>
      <c r="U106" s="410"/>
      <c r="V106" s="411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x14ac:dyDescent="0.2">
      <c r="A107" s="412"/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3"/>
      <c r="P107" s="409" t="s">
        <v>40</v>
      </c>
      <c r="Q107" s="410"/>
      <c r="R107" s="410"/>
      <c r="S107" s="410"/>
      <c r="T107" s="410"/>
      <c r="U107" s="410"/>
      <c r="V107" s="411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25">
      <c r="A108" s="403" t="s">
        <v>196</v>
      </c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3"/>
      <c r="P108" s="403"/>
      <c r="Q108" s="403"/>
      <c r="R108" s="403"/>
      <c r="S108" s="403"/>
      <c r="T108" s="403"/>
      <c r="U108" s="403"/>
      <c r="V108" s="403"/>
      <c r="W108" s="403"/>
      <c r="X108" s="403"/>
      <c r="Y108" s="403"/>
      <c r="Z108" s="403"/>
      <c r="AA108" s="65"/>
      <c r="AB108" s="65"/>
      <c r="AC108" s="82"/>
    </row>
    <row r="109" spans="1:68" ht="14.25" customHeight="1" x14ac:dyDescent="0.25">
      <c r="A109" s="404" t="s">
        <v>80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404"/>
      <c r="T109" s="404"/>
      <c r="U109" s="404"/>
      <c r="V109" s="404"/>
      <c r="W109" s="404"/>
      <c r="X109" s="404"/>
      <c r="Y109" s="404"/>
      <c r="Z109" s="404"/>
      <c r="AA109" s="66"/>
      <c r="AB109" s="66"/>
      <c r="AC109" s="83"/>
    </row>
    <row r="110" spans="1:68" ht="27" customHeight="1" x14ac:dyDescent="0.25">
      <c r="A110" s="63" t="s">
        <v>197</v>
      </c>
      <c r="B110" s="63" t="s">
        <v>198</v>
      </c>
      <c r="C110" s="36">
        <v>4301071074</v>
      </c>
      <c r="D110" s="405">
        <v>4620207491157</v>
      </c>
      <c r="E110" s="405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44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07"/>
      <c r="R110" s="407"/>
      <c r="S110" s="407"/>
      <c r="T110" s="408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199</v>
      </c>
      <c r="AG110" s="81"/>
      <c r="AJ110" s="87" t="s">
        <v>87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customHeight="1" x14ac:dyDescent="0.25">
      <c r="A111" s="63" t="s">
        <v>200</v>
      </c>
      <c r="B111" s="63" t="s">
        <v>201</v>
      </c>
      <c r="C111" s="36">
        <v>4301071051</v>
      </c>
      <c r="D111" s="405">
        <v>4607111039262</v>
      </c>
      <c r="E111" s="405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85</v>
      </c>
      <c r="L111" s="37" t="s">
        <v>86</v>
      </c>
      <c r="M111" s="38" t="s">
        <v>84</v>
      </c>
      <c r="N111" s="38"/>
      <c r="O111" s="37">
        <v>180</v>
      </c>
      <c r="P111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07"/>
      <c r="R111" s="407"/>
      <c r="S111" s="407"/>
      <c r="T111" s="408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152</v>
      </c>
      <c r="AG111" s="81"/>
      <c r="AJ111" s="87" t="s">
        <v>87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202</v>
      </c>
      <c r="B112" s="63" t="s">
        <v>203</v>
      </c>
      <c r="C112" s="36">
        <v>4301071038</v>
      </c>
      <c r="D112" s="405">
        <v>4607111039248</v>
      </c>
      <c r="E112" s="405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07"/>
      <c r="R112" s="407"/>
      <c r="S112" s="407"/>
      <c r="T112" s="40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152</v>
      </c>
      <c r="AG112" s="81"/>
      <c r="AJ112" s="87" t="s">
        <v>87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204</v>
      </c>
      <c r="B113" s="63" t="s">
        <v>205</v>
      </c>
      <c r="C113" s="36">
        <v>4301070976</v>
      </c>
      <c r="D113" s="405">
        <v>4607111034144</v>
      </c>
      <c r="E113" s="405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07"/>
      <c r="R113" s="407"/>
      <c r="S113" s="407"/>
      <c r="T113" s="408"/>
      <c r="U113" s="39" t="s">
        <v>46</v>
      </c>
      <c r="V113" s="39" t="s">
        <v>46</v>
      </c>
      <c r="W113" s="40" t="s">
        <v>39</v>
      </c>
      <c r="X113" s="58">
        <v>60</v>
      </c>
      <c r="Y113" s="55">
        <f t="shared" si="12"/>
        <v>60</v>
      </c>
      <c r="Z113" s="41">
        <f t="shared" si="13"/>
        <v>0.92999999999999994</v>
      </c>
      <c r="AA113" s="68" t="s">
        <v>46</v>
      </c>
      <c r="AB113" s="69" t="s">
        <v>46</v>
      </c>
      <c r="AC113" s="165" t="s">
        <v>152</v>
      </c>
      <c r="AG113" s="81"/>
      <c r="AJ113" s="87" t="s">
        <v>87</v>
      </c>
      <c r="AK113" s="87">
        <v>1</v>
      </c>
      <c r="BB113" s="166" t="s">
        <v>70</v>
      </c>
      <c r="BM113" s="81">
        <f t="shared" si="14"/>
        <v>449.15999999999997</v>
      </c>
      <c r="BN113" s="81">
        <f t="shared" si="15"/>
        <v>449.15999999999997</v>
      </c>
      <c r="BO113" s="81">
        <f t="shared" si="16"/>
        <v>0.7142857142857143</v>
      </c>
      <c r="BP113" s="81">
        <f t="shared" si="17"/>
        <v>0.7142857142857143</v>
      </c>
    </row>
    <row r="114" spans="1:68" ht="27" customHeight="1" x14ac:dyDescent="0.25">
      <c r="A114" s="63" t="s">
        <v>206</v>
      </c>
      <c r="B114" s="63" t="s">
        <v>207</v>
      </c>
      <c r="C114" s="36">
        <v>4301071049</v>
      </c>
      <c r="D114" s="405">
        <v>4607111039293</v>
      </c>
      <c r="E114" s="405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5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07"/>
      <c r="R114" s="407"/>
      <c r="S114" s="407"/>
      <c r="T114" s="408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152</v>
      </c>
      <c r="AG114" s="81"/>
      <c r="AJ114" s="87" t="s">
        <v>87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208</v>
      </c>
      <c r="B115" s="63" t="s">
        <v>209</v>
      </c>
      <c r="C115" s="36">
        <v>4301071039</v>
      </c>
      <c r="D115" s="405">
        <v>4607111039279</v>
      </c>
      <c r="E115" s="405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07"/>
      <c r="R115" s="407"/>
      <c r="S115" s="407"/>
      <c r="T115" s="40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152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2"/>
      <c r="B116" s="412"/>
      <c r="C116" s="412"/>
      <c r="D116" s="412"/>
      <c r="E116" s="412"/>
      <c r="F116" s="412"/>
      <c r="G116" s="412"/>
      <c r="H116" s="412"/>
      <c r="I116" s="412"/>
      <c r="J116" s="412"/>
      <c r="K116" s="412"/>
      <c r="L116" s="412"/>
      <c r="M116" s="412"/>
      <c r="N116" s="412"/>
      <c r="O116" s="413"/>
      <c r="P116" s="409" t="s">
        <v>40</v>
      </c>
      <c r="Q116" s="410"/>
      <c r="R116" s="410"/>
      <c r="S116" s="410"/>
      <c r="T116" s="410"/>
      <c r="U116" s="410"/>
      <c r="V116" s="411"/>
      <c r="W116" s="42" t="s">
        <v>39</v>
      </c>
      <c r="X116" s="43">
        <f>IFERROR(SUM(X110:X115),"0")</f>
        <v>60</v>
      </c>
      <c r="Y116" s="43">
        <f>IFERROR(SUM(Y110:Y115),"0")</f>
        <v>60</v>
      </c>
      <c r="Z116" s="43">
        <f>IFERROR(IF(Z110="",0,Z110),"0")+IFERROR(IF(Z111="",0,Z111),"0")+IFERROR(IF(Z112="",0,Z112),"0")+IFERROR(IF(Z113="",0,Z113),"0")+IFERROR(IF(Z114="",0,Z114),"0")+IFERROR(IF(Z115="",0,Z115),"0")</f>
        <v>0.92999999999999994</v>
      </c>
      <c r="AA116" s="67"/>
      <c r="AB116" s="67"/>
      <c r="AC116" s="67"/>
    </row>
    <row r="117" spans="1:68" x14ac:dyDescent="0.2">
      <c r="A117" s="412"/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3"/>
      <c r="P117" s="409" t="s">
        <v>40</v>
      </c>
      <c r="Q117" s="410"/>
      <c r="R117" s="410"/>
      <c r="S117" s="410"/>
      <c r="T117" s="410"/>
      <c r="U117" s="410"/>
      <c r="V117" s="411"/>
      <c r="W117" s="42" t="s">
        <v>0</v>
      </c>
      <c r="X117" s="43">
        <f>IFERROR(SUMPRODUCT(X110:X115*H110:H115),"0")</f>
        <v>432</v>
      </c>
      <c r="Y117" s="43">
        <f>IFERROR(SUMPRODUCT(Y110:Y115*H110:H115),"0")</f>
        <v>432</v>
      </c>
      <c r="Z117" s="42"/>
      <c r="AA117" s="67"/>
      <c r="AB117" s="67"/>
      <c r="AC117" s="67"/>
    </row>
    <row r="118" spans="1:68" ht="14.25" customHeight="1" x14ac:dyDescent="0.25">
      <c r="A118" s="404" t="s">
        <v>141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4301135670</v>
      </c>
      <c r="D119" s="405">
        <v>4620207490983</v>
      </c>
      <c r="E119" s="405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94</v>
      </c>
      <c r="L119" s="37" t="s">
        <v>86</v>
      </c>
      <c r="M119" s="38" t="s">
        <v>84</v>
      </c>
      <c r="N119" s="38"/>
      <c r="O119" s="37">
        <v>180</v>
      </c>
      <c r="P119" s="45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7"/>
      <c r="R119" s="407"/>
      <c r="S119" s="407"/>
      <c r="T119" s="408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212</v>
      </c>
      <c r="AG119" s="81"/>
      <c r="AJ119" s="87" t="s">
        <v>87</v>
      </c>
      <c r="AK119" s="87">
        <v>1</v>
      </c>
      <c r="BB119" s="172" t="s">
        <v>93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12"/>
      <c r="B120" s="412"/>
      <c r="C120" s="412"/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2"/>
      <c r="O120" s="413"/>
      <c r="P120" s="409" t="s">
        <v>40</v>
      </c>
      <c r="Q120" s="410"/>
      <c r="R120" s="410"/>
      <c r="S120" s="410"/>
      <c r="T120" s="410"/>
      <c r="U120" s="410"/>
      <c r="V120" s="411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412"/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3"/>
      <c r="P121" s="409" t="s">
        <v>40</v>
      </c>
      <c r="Q121" s="410"/>
      <c r="R121" s="410"/>
      <c r="S121" s="410"/>
      <c r="T121" s="410"/>
      <c r="U121" s="410"/>
      <c r="V121" s="411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403" t="s">
        <v>213</v>
      </c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403"/>
      <c r="AA122" s="65"/>
      <c r="AB122" s="65"/>
      <c r="AC122" s="82"/>
    </row>
    <row r="123" spans="1:68" ht="14.25" customHeight="1" x14ac:dyDescent="0.25">
      <c r="A123" s="404" t="s">
        <v>141</v>
      </c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4"/>
      <c r="O123" s="404"/>
      <c r="P123" s="404"/>
      <c r="Q123" s="404"/>
      <c r="R123" s="404"/>
      <c r="S123" s="404"/>
      <c r="T123" s="404"/>
      <c r="U123" s="404"/>
      <c r="V123" s="404"/>
      <c r="W123" s="404"/>
      <c r="X123" s="404"/>
      <c r="Y123" s="404"/>
      <c r="Z123" s="404"/>
      <c r="AA123" s="66"/>
      <c r="AB123" s="66"/>
      <c r="AC123" s="83"/>
    </row>
    <row r="124" spans="1:68" ht="27" customHeight="1" x14ac:dyDescent="0.25">
      <c r="A124" s="63" t="s">
        <v>214</v>
      </c>
      <c r="B124" s="63" t="s">
        <v>215</v>
      </c>
      <c r="C124" s="36">
        <v>4301135555</v>
      </c>
      <c r="D124" s="405">
        <v>4607111034014</v>
      </c>
      <c r="E124" s="40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7"/>
      <c r="R124" s="407"/>
      <c r="S124" s="407"/>
      <c r="T124" s="40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216</v>
      </c>
      <c r="AG124" s="81"/>
      <c r="AJ124" s="87" t="s">
        <v>87</v>
      </c>
      <c r="AK124" s="87">
        <v>1</v>
      </c>
      <c r="BB124" s="174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217</v>
      </c>
      <c r="B125" s="63" t="s">
        <v>218</v>
      </c>
      <c r="C125" s="36">
        <v>4301135532</v>
      </c>
      <c r="D125" s="405">
        <v>4607111033994</v>
      </c>
      <c r="E125" s="405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94</v>
      </c>
      <c r="L125" s="37" t="s">
        <v>86</v>
      </c>
      <c r="M125" s="38" t="s">
        <v>84</v>
      </c>
      <c r="N125" s="38"/>
      <c r="O125" s="37">
        <v>180</v>
      </c>
      <c r="P125" s="45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7"/>
      <c r="R125" s="407"/>
      <c r="S125" s="407"/>
      <c r="T125" s="408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159</v>
      </c>
      <c r="AG125" s="81"/>
      <c r="AJ125" s="87" t="s">
        <v>87</v>
      </c>
      <c r="AK125" s="87">
        <v>1</v>
      </c>
      <c r="BB125" s="176" t="s">
        <v>93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12"/>
      <c r="B126" s="412"/>
      <c r="C126" s="412"/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3"/>
      <c r="P126" s="409" t="s">
        <v>40</v>
      </c>
      <c r="Q126" s="410"/>
      <c r="R126" s="410"/>
      <c r="S126" s="410"/>
      <c r="T126" s="410"/>
      <c r="U126" s="410"/>
      <c r="V126" s="411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12"/>
      <c r="B127" s="412"/>
      <c r="C127" s="412"/>
      <c r="D127" s="412"/>
      <c r="E127" s="412"/>
      <c r="F127" s="412"/>
      <c r="G127" s="412"/>
      <c r="H127" s="412"/>
      <c r="I127" s="412"/>
      <c r="J127" s="412"/>
      <c r="K127" s="412"/>
      <c r="L127" s="412"/>
      <c r="M127" s="412"/>
      <c r="N127" s="412"/>
      <c r="O127" s="413"/>
      <c r="P127" s="409" t="s">
        <v>40</v>
      </c>
      <c r="Q127" s="410"/>
      <c r="R127" s="410"/>
      <c r="S127" s="410"/>
      <c r="T127" s="410"/>
      <c r="U127" s="410"/>
      <c r="V127" s="411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03" t="s">
        <v>219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403"/>
      <c r="AA128" s="65"/>
      <c r="AB128" s="65"/>
      <c r="AC128" s="82"/>
    </row>
    <row r="129" spans="1:68" ht="14.25" customHeight="1" x14ac:dyDescent="0.25">
      <c r="A129" s="404" t="s">
        <v>141</v>
      </c>
      <c r="B129" s="404"/>
      <c r="C129" s="404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04"/>
      <c r="P129" s="404"/>
      <c r="Q129" s="404"/>
      <c r="R129" s="404"/>
      <c r="S129" s="404"/>
      <c r="T129" s="404"/>
      <c r="U129" s="404"/>
      <c r="V129" s="404"/>
      <c r="W129" s="404"/>
      <c r="X129" s="404"/>
      <c r="Y129" s="404"/>
      <c r="Z129" s="404"/>
      <c r="AA129" s="66"/>
      <c r="AB129" s="66"/>
      <c r="AC129" s="83"/>
    </row>
    <row r="130" spans="1:68" ht="27" customHeight="1" x14ac:dyDescent="0.25">
      <c r="A130" s="63" t="s">
        <v>220</v>
      </c>
      <c r="B130" s="63" t="s">
        <v>221</v>
      </c>
      <c r="C130" s="36">
        <v>4301135549</v>
      </c>
      <c r="D130" s="405">
        <v>4607111039095</v>
      </c>
      <c r="E130" s="405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4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7"/>
      <c r="R130" s="407"/>
      <c r="S130" s="407"/>
      <c r="T130" s="40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222</v>
      </c>
      <c r="AG130" s="81"/>
      <c r="AJ130" s="87" t="s">
        <v>87</v>
      </c>
      <c r="AK130" s="87">
        <v>1</v>
      </c>
      <c r="BB130" s="178" t="s">
        <v>93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223</v>
      </c>
      <c r="B131" s="63" t="s">
        <v>224</v>
      </c>
      <c r="C131" s="36">
        <v>4301135550</v>
      </c>
      <c r="D131" s="405">
        <v>4607111034199</v>
      </c>
      <c r="E131" s="405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94</v>
      </c>
      <c r="L131" s="37" t="s">
        <v>86</v>
      </c>
      <c r="M131" s="38" t="s">
        <v>84</v>
      </c>
      <c r="N131" s="38"/>
      <c r="O131" s="37">
        <v>180</v>
      </c>
      <c r="P131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7"/>
      <c r="R131" s="407"/>
      <c r="S131" s="407"/>
      <c r="T131" s="408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225</v>
      </c>
      <c r="AG131" s="81"/>
      <c r="AJ131" s="87" t="s">
        <v>87</v>
      </c>
      <c r="AK131" s="87">
        <v>1</v>
      </c>
      <c r="BB131" s="180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3"/>
      <c r="P132" s="409" t="s">
        <v>40</v>
      </c>
      <c r="Q132" s="410"/>
      <c r="R132" s="410"/>
      <c r="S132" s="410"/>
      <c r="T132" s="410"/>
      <c r="U132" s="410"/>
      <c r="V132" s="411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3"/>
      <c r="P133" s="409" t="s">
        <v>40</v>
      </c>
      <c r="Q133" s="410"/>
      <c r="R133" s="410"/>
      <c r="S133" s="410"/>
      <c r="T133" s="410"/>
      <c r="U133" s="410"/>
      <c r="V133" s="411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03" t="s">
        <v>226</v>
      </c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3"/>
      <c r="P134" s="403"/>
      <c r="Q134" s="403"/>
      <c r="R134" s="403"/>
      <c r="S134" s="403"/>
      <c r="T134" s="403"/>
      <c r="U134" s="403"/>
      <c r="V134" s="403"/>
      <c r="W134" s="403"/>
      <c r="X134" s="403"/>
      <c r="Y134" s="403"/>
      <c r="Z134" s="403"/>
      <c r="AA134" s="65"/>
      <c r="AB134" s="65"/>
      <c r="AC134" s="82"/>
    </row>
    <row r="135" spans="1:68" ht="14.25" customHeight="1" x14ac:dyDescent="0.25">
      <c r="A135" s="404" t="s">
        <v>141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04"/>
      <c r="Z135" s="404"/>
      <c r="AA135" s="66"/>
      <c r="AB135" s="66"/>
      <c r="AC135" s="83"/>
    </row>
    <row r="136" spans="1:68" ht="27" customHeight="1" x14ac:dyDescent="0.25">
      <c r="A136" s="63" t="s">
        <v>227</v>
      </c>
      <c r="B136" s="63" t="s">
        <v>228</v>
      </c>
      <c r="C136" s="36">
        <v>4301135275</v>
      </c>
      <c r="D136" s="405">
        <v>4607111034380</v>
      </c>
      <c r="E136" s="405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94</v>
      </c>
      <c r="L136" s="37" t="s">
        <v>86</v>
      </c>
      <c r="M136" s="38" t="s">
        <v>84</v>
      </c>
      <c r="N136" s="38"/>
      <c r="O136" s="37">
        <v>180</v>
      </c>
      <c r="P136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07"/>
      <c r="R136" s="407"/>
      <c r="S136" s="407"/>
      <c r="T136" s="40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229</v>
      </c>
      <c r="AG136" s="81"/>
      <c r="AJ136" s="87" t="s">
        <v>87</v>
      </c>
      <c r="AK136" s="87">
        <v>1</v>
      </c>
      <c r="BB136" s="182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4301135753</v>
      </c>
      <c r="D137" s="405">
        <v>4620207490914</v>
      </c>
      <c r="E137" s="405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94</v>
      </c>
      <c r="L137" s="37" t="s">
        <v>86</v>
      </c>
      <c r="M137" s="38" t="s">
        <v>84</v>
      </c>
      <c r="N137" s="38"/>
      <c r="O137" s="37">
        <v>180</v>
      </c>
      <c r="P137" s="460" t="s">
        <v>232</v>
      </c>
      <c r="Q137" s="407"/>
      <c r="R137" s="407"/>
      <c r="S137" s="407"/>
      <c r="T137" s="40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216</v>
      </c>
      <c r="AG137" s="81"/>
      <c r="AJ137" s="87" t="s">
        <v>87</v>
      </c>
      <c r="AK137" s="87">
        <v>1</v>
      </c>
      <c r="BB137" s="184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233</v>
      </c>
      <c r="B138" s="63" t="s">
        <v>234</v>
      </c>
      <c r="C138" s="36">
        <v>4301135778</v>
      </c>
      <c r="D138" s="405">
        <v>4620207490853</v>
      </c>
      <c r="E138" s="405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61" t="s">
        <v>235</v>
      </c>
      <c r="Q138" s="407"/>
      <c r="R138" s="407"/>
      <c r="S138" s="407"/>
      <c r="T138" s="40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216</v>
      </c>
      <c r="AG138" s="81"/>
      <c r="AJ138" s="87" t="s">
        <v>87</v>
      </c>
      <c r="AK138" s="87">
        <v>1</v>
      </c>
      <c r="BB138" s="186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2"/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3"/>
      <c r="P139" s="409" t="s">
        <v>40</v>
      </c>
      <c r="Q139" s="410"/>
      <c r="R139" s="410"/>
      <c r="S139" s="410"/>
      <c r="T139" s="410"/>
      <c r="U139" s="410"/>
      <c r="V139" s="411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x14ac:dyDescent="0.2">
      <c r="A140" s="412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3"/>
      <c r="P140" s="409" t="s">
        <v>40</v>
      </c>
      <c r="Q140" s="410"/>
      <c r="R140" s="410"/>
      <c r="S140" s="410"/>
      <c r="T140" s="410"/>
      <c r="U140" s="410"/>
      <c r="V140" s="411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customHeight="1" x14ac:dyDescent="0.25">
      <c r="A141" s="403" t="s">
        <v>236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5"/>
      <c r="AB141" s="65"/>
      <c r="AC141" s="82"/>
    </row>
    <row r="142" spans="1:68" ht="14.25" customHeight="1" x14ac:dyDescent="0.25">
      <c r="A142" s="404" t="s">
        <v>141</v>
      </c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404"/>
      <c r="Z142" s="404"/>
      <c r="AA142" s="66"/>
      <c r="AB142" s="66"/>
      <c r="AC142" s="83"/>
    </row>
    <row r="143" spans="1:68" ht="27" customHeight="1" x14ac:dyDescent="0.25">
      <c r="A143" s="63" t="s">
        <v>237</v>
      </c>
      <c r="B143" s="63" t="s">
        <v>238</v>
      </c>
      <c r="C143" s="36">
        <v>4301135570</v>
      </c>
      <c r="D143" s="405">
        <v>4607111035806</v>
      </c>
      <c r="E143" s="405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94</v>
      </c>
      <c r="L143" s="37" t="s">
        <v>86</v>
      </c>
      <c r="M143" s="38" t="s">
        <v>84</v>
      </c>
      <c r="N143" s="38"/>
      <c r="O143" s="37">
        <v>180</v>
      </c>
      <c r="P143" s="46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7"/>
      <c r="R143" s="407"/>
      <c r="S143" s="407"/>
      <c r="T143" s="40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239</v>
      </c>
      <c r="AG143" s="81"/>
      <c r="AJ143" s="87" t="s">
        <v>87</v>
      </c>
      <c r="AK143" s="87">
        <v>1</v>
      </c>
      <c r="BB143" s="188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2"/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3"/>
      <c r="P144" s="409" t="s">
        <v>40</v>
      </c>
      <c r="Q144" s="410"/>
      <c r="R144" s="410"/>
      <c r="S144" s="410"/>
      <c r="T144" s="410"/>
      <c r="U144" s="410"/>
      <c r="V144" s="411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2"/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3"/>
      <c r="P145" s="409" t="s">
        <v>40</v>
      </c>
      <c r="Q145" s="410"/>
      <c r="R145" s="410"/>
      <c r="S145" s="410"/>
      <c r="T145" s="410"/>
      <c r="U145" s="410"/>
      <c r="V145" s="411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3" t="s">
        <v>240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65"/>
      <c r="AB146" s="65"/>
      <c r="AC146" s="82"/>
    </row>
    <row r="147" spans="1:68" ht="14.25" customHeight="1" x14ac:dyDescent="0.25">
      <c r="A147" s="404" t="s">
        <v>141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6"/>
      <c r="AB147" s="66"/>
      <c r="AC147" s="83"/>
    </row>
    <row r="148" spans="1:68" ht="16.5" customHeight="1" x14ac:dyDescent="0.25">
      <c r="A148" s="63" t="s">
        <v>241</v>
      </c>
      <c r="B148" s="63" t="s">
        <v>242</v>
      </c>
      <c r="C148" s="36">
        <v>4301135607</v>
      </c>
      <c r="D148" s="405">
        <v>4607111039613</v>
      </c>
      <c r="E148" s="405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94</v>
      </c>
      <c r="L148" s="37" t="s">
        <v>86</v>
      </c>
      <c r="M148" s="38" t="s">
        <v>84</v>
      </c>
      <c r="N148" s="38"/>
      <c r="O148" s="37">
        <v>180</v>
      </c>
      <c r="P148" s="4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7"/>
      <c r="R148" s="407"/>
      <c r="S148" s="407"/>
      <c r="T148" s="408"/>
      <c r="U148" s="39" t="s">
        <v>46</v>
      </c>
      <c r="V148" s="39" t="s">
        <v>46</v>
      </c>
      <c r="W148" s="40" t="s">
        <v>39</v>
      </c>
      <c r="X148" s="58">
        <v>14</v>
      </c>
      <c r="Y148" s="55">
        <f>IFERROR(IF(X148="","",X148),"")</f>
        <v>14</v>
      </c>
      <c r="Z148" s="41">
        <f>IFERROR(IF(X148="","",X148*0.00936),"")</f>
        <v>0.13103999999999999</v>
      </c>
      <c r="AA148" s="68" t="s">
        <v>46</v>
      </c>
      <c r="AB148" s="69" t="s">
        <v>46</v>
      </c>
      <c r="AC148" s="189" t="s">
        <v>222</v>
      </c>
      <c r="AG148" s="81"/>
      <c r="AJ148" s="87" t="s">
        <v>87</v>
      </c>
      <c r="AK148" s="87">
        <v>1</v>
      </c>
      <c r="BB148" s="190" t="s">
        <v>93</v>
      </c>
      <c r="BM148" s="81">
        <f>IFERROR(X148*I148,"0")</f>
        <v>43.26</v>
      </c>
      <c r="BN148" s="81">
        <f>IFERROR(Y148*I148,"0")</f>
        <v>43.26</v>
      </c>
      <c r="BO148" s="81">
        <f>IFERROR(X148/J148,"0")</f>
        <v>0.1111111111111111</v>
      </c>
      <c r="BP148" s="81">
        <f>IFERROR(Y148/J148,"0")</f>
        <v>0.1111111111111111</v>
      </c>
    </row>
    <row r="149" spans="1:68" x14ac:dyDescent="0.2">
      <c r="A149" s="412"/>
      <c r="B149" s="412"/>
      <c r="C149" s="412"/>
      <c r="D149" s="412"/>
      <c r="E149" s="412"/>
      <c r="F149" s="412"/>
      <c r="G149" s="412"/>
      <c r="H149" s="412"/>
      <c r="I149" s="412"/>
      <c r="J149" s="412"/>
      <c r="K149" s="412"/>
      <c r="L149" s="412"/>
      <c r="M149" s="412"/>
      <c r="N149" s="412"/>
      <c r="O149" s="413"/>
      <c r="P149" s="409" t="s">
        <v>40</v>
      </c>
      <c r="Q149" s="410"/>
      <c r="R149" s="410"/>
      <c r="S149" s="410"/>
      <c r="T149" s="410"/>
      <c r="U149" s="410"/>
      <c r="V149" s="411"/>
      <c r="W149" s="42" t="s">
        <v>39</v>
      </c>
      <c r="X149" s="43">
        <f>IFERROR(SUM(X148:X148),"0")</f>
        <v>14</v>
      </c>
      <c r="Y149" s="43">
        <f>IFERROR(SUM(Y148:Y148),"0")</f>
        <v>14</v>
      </c>
      <c r="Z149" s="43">
        <f>IFERROR(IF(Z148="",0,Z148),"0")</f>
        <v>0.13103999999999999</v>
      </c>
      <c r="AA149" s="67"/>
      <c r="AB149" s="67"/>
      <c r="AC149" s="67"/>
    </row>
    <row r="150" spans="1:68" x14ac:dyDescent="0.2">
      <c r="A150" s="412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2"/>
      <c r="O150" s="413"/>
      <c r="P150" s="409" t="s">
        <v>40</v>
      </c>
      <c r="Q150" s="410"/>
      <c r="R150" s="410"/>
      <c r="S150" s="410"/>
      <c r="T150" s="410"/>
      <c r="U150" s="410"/>
      <c r="V150" s="411"/>
      <c r="W150" s="42" t="s">
        <v>0</v>
      </c>
      <c r="X150" s="43">
        <f>IFERROR(SUMPRODUCT(X148:X148*H148:H148),"0")</f>
        <v>37.800000000000004</v>
      </c>
      <c r="Y150" s="43">
        <f>IFERROR(SUMPRODUCT(Y148:Y148*H148:H148),"0")</f>
        <v>37.800000000000004</v>
      </c>
      <c r="Z150" s="42"/>
      <c r="AA150" s="67"/>
      <c r="AB150" s="67"/>
      <c r="AC150" s="67"/>
    </row>
    <row r="151" spans="1:68" ht="16.5" customHeight="1" x14ac:dyDescent="0.25">
      <c r="A151" s="403" t="s">
        <v>243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65"/>
      <c r="AB151" s="65"/>
      <c r="AC151" s="82"/>
    </row>
    <row r="152" spans="1:68" ht="14.25" customHeight="1" x14ac:dyDescent="0.25">
      <c r="A152" s="404" t="s">
        <v>244</v>
      </c>
      <c r="B152" s="404"/>
      <c r="C152" s="404"/>
      <c r="D152" s="404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4"/>
      <c r="P152" s="404"/>
      <c r="Q152" s="404"/>
      <c r="R152" s="404"/>
      <c r="S152" s="404"/>
      <c r="T152" s="404"/>
      <c r="U152" s="404"/>
      <c r="V152" s="404"/>
      <c r="W152" s="404"/>
      <c r="X152" s="404"/>
      <c r="Y152" s="404"/>
      <c r="Z152" s="404"/>
      <c r="AA152" s="66"/>
      <c r="AB152" s="66"/>
      <c r="AC152" s="83"/>
    </row>
    <row r="153" spans="1:68" ht="27" customHeight="1" x14ac:dyDescent="0.25">
      <c r="A153" s="63" t="s">
        <v>245</v>
      </c>
      <c r="B153" s="63" t="s">
        <v>246</v>
      </c>
      <c r="C153" s="36">
        <v>4301135540</v>
      </c>
      <c r="D153" s="405">
        <v>4607111035646</v>
      </c>
      <c r="E153" s="405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248</v>
      </c>
      <c r="L153" s="37" t="s">
        <v>86</v>
      </c>
      <c r="M153" s="38" t="s">
        <v>84</v>
      </c>
      <c r="N153" s="38"/>
      <c r="O153" s="37">
        <v>180</v>
      </c>
      <c r="P153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7"/>
      <c r="R153" s="407"/>
      <c r="S153" s="407"/>
      <c r="T153" s="408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247</v>
      </c>
      <c r="AG153" s="81"/>
      <c r="AJ153" s="87" t="s">
        <v>87</v>
      </c>
      <c r="AK153" s="87">
        <v>1</v>
      </c>
      <c r="BB153" s="192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12"/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3"/>
      <c r="P154" s="409" t="s">
        <v>40</v>
      </c>
      <c r="Q154" s="410"/>
      <c r="R154" s="410"/>
      <c r="S154" s="410"/>
      <c r="T154" s="410"/>
      <c r="U154" s="410"/>
      <c r="V154" s="411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12"/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3"/>
      <c r="P155" s="409" t="s">
        <v>40</v>
      </c>
      <c r="Q155" s="410"/>
      <c r="R155" s="410"/>
      <c r="S155" s="410"/>
      <c r="T155" s="410"/>
      <c r="U155" s="410"/>
      <c r="V155" s="411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403" t="s">
        <v>249</v>
      </c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03"/>
      <c r="P156" s="403"/>
      <c r="Q156" s="403"/>
      <c r="R156" s="403"/>
      <c r="S156" s="403"/>
      <c r="T156" s="403"/>
      <c r="U156" s="403"/>
      <c r="V156" s="403"/>
      <c r="W156" s="403"/>
      <c r="X156" s="403"/>
      <c r="Y156" s="403"/>
      <c r="Z156" s="403"/>
      <c r="AA156" s="65"/>
      <c r="AB156" s="65"/>
      <c r="AC156" s="82"/>
    </row>
    <row r="157" spans="1:68" ht="14.25" customHeight="1" x14ac:dyDescent="0.25">
      <c r="A157" s="404" t="s">
        <v>141</v>
      </c>
      <c r="B157" s="404"/>
      <c r="C157" s="404"/>
      <c r="D157" s="404"/>
      <c r="E157" s="404"/>
      <c r="F157" s="404"/>
      <c r="G157" s="404"/>
      <c r="H157" s="404"/>
      <c r="I157" s="404"/>
      <c r="J157" s="404"/>
      <c r="K157" s="404"/>
      <c r="L157" s="404"/>
      <c r="M157" s="404"/>
      <c r="N157" s="404"/>
      <c r="O157" s="404"/>
      <c r="P157" s="404"/>
      <c r="Q157" s="404"/>
      <c r="R157" s="404"/>
      <c r="S157" s="404"/>
      <c r="T157" s="404"/>
      <c r="U157" s="404"/>
      <c r="V157" s="404"/>
      <c r="W157" s="404"/>
      <c r="X157" s="404"/>
      <c r="Y157" s="404"/>
      <c r="Z157" s="404"/>
      <c r="AA157" s="66"/>
      <c r="AB157" s="66"/>
      <c r="AC157" s="83"/>
    </row>
    <row r="158" spans="1:68" ht="27" customHeight="1" x14ac:dyDescent="0.25">
      <c r="A158" s="63" t="s">
        <v>250</v>
      </c>
      <c r="B158" s="63" t="s">
        <v>251</v>
      </c>
      <c r="C158" s="36">
        <v>4301135591</v>
      </c>
      <c r="D158" s="405">
        <v>4607111036568</v>
      </c>
      <c r="E158" s="405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94</v>
      </c>
      <c r="L158" s="37" t="s">
        <v>86</v>
      </c>
      <c r="M158" s="38" t="s">
        <v>84</v>
      </c>
      <c r="N158" s="38"/>
      <c r="O158" s="37">
        <v>180</v>
      </c>
      <c r="P158" s="46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7"/>
      <c r="R158" s="407"/>
      <c r="S158" s="407"/>
      <c r="T158" s="408"/>
      <c r="U158" s="39" t="s">
        <v>46</v>
      </c>
      <c r="V158" s="39" t="s">
        <v>46</v>
      </c>
      <c r="W158" s="40" t="s">
        <v>39</v>
      </c>
      <c r="X158" s="58">
        <v>70</v>
      </c>
      <c r="Y158" s="55">
        <f>IFERROR(IF(X158="","",X158),"")</f>
        <v>70</v>
      </c>
      <c r="Z158" s="41">
        <f>IFERROR(IF(X158="","",X158*0.00941),"")</f>
        <v>0.65869999999999995</v>
      </c>
      <c r="AA158" s="68" t="s">
        <v>46</v>
      </c>
      <c r="AB158" s="69" t="s">
        <v>46</v>
      </c>
      <c r="AC158" s="193" t="s">
        <v>252</v>
      </c>
      <c r="AG158" s="81"/>
      <c r="AJ158" s="87" t="s">
        <v>87</v>
      </c>
      <c r="AK158" s="87">
        <v>1</v>
      </c>
      <c r="BB158" s="194" t="s">
        <v>93</v>
      </c>
      <c r="BM158" s="81">
        <f>IFERROR(X158*I158,"0")</f>
        <v>147.126</v>
      </c>
      <c r="BN158" s="81">
        <f>IFERROR(Y158*I158,"0")</f>
        <v>147.126</v>
      </c>
      <c r="BO158" s="81">
        <f>IFERROR(X158/J158,"0")</f>
        <v>0.5</v>
      </c>
      <c r="BP158" s="81">
        <f>IFERROR(Y158/J158,"0")</f>
        <v>0.5</v>
      </c>
    </row>
    <row r="159" spans="1:68" x14ac:dyDescent="0.2">
      <c r="A159" s="412"/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3"/>
      <c r="P159" s="409" t="s">
        <v>40</v>
      </c>
      <c r="Q159" s="410"/>
      <c r="R159" s="410"/>
      <c r="S159" s="410"/>
      <c r="T159" s="410"/>
      <c r="U159" s="410"/>
      <c r="V159" s="411"/>
      <c r="W159" s="42" t="s">
        <v>39</v>
      </c>
      <c r="X159" s="43">
        <f>IFERROR(SUM(X158:X158),"0")</f>
        <v>70</v>
      </c>
      <c r="Y159" s="43">
        <f>IFERROR(SUM(Y158:Y158),"0")</f>
        <v>70</v>
      </c>
      <c r="Z159" s="43">
        <f>IFERROR(IF(Z158="",0,Z158),"0")</f>
        <v>0.65869999999999995</v>
      </c>
      <c r="AA159" s="67"/>
      <c r="AB159" s="67"/>
      <c r="AC159" s="67"/>
    </row>
    <row r="160" spans="1:68" x14ac:dyDescent="0.2">
      <c r="A160" s="412"/>
      <c r="B160" s="412"/>
      <c r="C160" s="412"/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3"/>
      <c r="P160" s="409" t="s">
        <v>40</v>
      </c>
      <c r="Q160" s="410"/>
      <c r="R160" s="410"/>
      <c r="S160" s="410"/>
      <c r="T160" s="410"/>
      <c r="U160" s="410"/>
      <c r="V160" s="411"/>
      <c r="W160" s="42" t="s">
        <v>0</v>
      </c>
      <c r="X160" s="43">
        <f>IFERROR(SUMPRODUCT(X158:X158*H158:H158),"0")</f>
        <v>117.6</v>
      </c>
      <c r="Y160" s="43">
        <f>IFERROR(SUMPRODUCT(Y158:Y158*H158:H158),"0")</f>
        <v>117.6</v>
      </c>
      <c r="Z160" s="42"/>
      <c r="AA160" s="67"/>
      <c r="AB160" s="67"/>
      <c r="AC160" s="67"/>
    </row>
    <row r="161" spans="1:68" ht="27.75" customHeight="1" x14ac:dyDescent="0.2">
      <c r="A161" s="402" t="s">
        <v>253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402"/>
      <c r="AA161" s="54"/>
      <c r="AB161" s="54"/>
      <c r="AC161" s="54"/>
    </row>
    <row r="162" spans="1:68" ht="16.5" customHeight="1" x14ac:dyDescent="0.25">
      <c r="A162" s="403" t="s">
        <v>254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65"/>
      <c r="AB162" s="65"/>
      <c r="AC162" s="82"/>
    </row>
    <row r="163" spans="1:68" ht="14.25" customHeight="1" x14ac:dyDescent="0.25">
      <c r="A163" s="404" t="s">
        <v>141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66"/>
      <c r="AB163" s="66"/>
      <c r="AC163" s="83"/>
    </row>
    <row r="164" spans="1:68" ht="27" customHeight="1" x14ac:dyDescent="0.25">
      <c r="A164" s="63" t="s">
        <v>255</v>
      </c>
      <c r="B164" s="63" t="s">
        <v>256</v>
      </c>
      <c r="C164" s="36">
        <v>4301135548</v>
      </c>
      <c r="D164" s="405">
        <v>4607111039057</v>
      </c>
      <c r="E164" s="405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153</v>
      </c>
      <c r="L164" s="37" t="s">
        <v>86</v>
      </c>
      <c r="M164" s="38" t="s">
        <v>84</v>
      </c>
      <c r="N164" s="38"/>
      <c r="O164" s="37">
        <v>180</v>
      </c>
      <c r="P164" s="466" t="s">
        <v>257</v>
      </c>
      <c r="Q164" s="407"/>
      <c r="R164" s="407"/>
      <c r="S164" s="407"/>
      <c r="T164" s="40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222</v>
      </c>
      <c r="AG164" s="81"/>
      <c r="AJ164" s="87" t="s">
        <v>87</v>
      </c>
      <c r="AK164" s="87">
        <v>1</v>
      </c>
      <c r="BB164" s="196" t="s">
        <v>93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3"/>
      <c r="P165" s="409" t="s">
        <v>40</v>
      </c>
      <c r="Q165" s="410"/>
      <c r="R165" s="410"/>
      <c r="S165" s="410"/>
      <c r="T165" s="410"/>
      <c r="U165" s="410"/>
      <c r="V165" s="41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12"/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3"/>
      <c r="P166" s="409" t="s">
        <v>40</v>
      </c>
      <c r="Q166" s="410"/>
      <c r="R166" s="410"/>
      <c r="S166" s="410"/>
      <c r="T166" s="410"/>
      <c r="U166" s="410"/>
      <c r="V166" s="41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403" t="s">
        <v>258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65"/>
      <c r="AB167" s="65"/>
      <c r="AC167" s="82"/>
    </row>
    <row r="168" spans="1:68" ht="14.25" customHeight="1" x14ac:dyDescent="0.25">
      <c r="A168" s="404" t="s">
        <v>80</v>
      </c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4"/>
      <c r="P168" s="404"/>
      <c r="Q168" s="404"/>
      <c r="R168" s="404"/>
      <c r="S168" s="404"/>
      <c r="T168" s="404"/>
      <c r="U168" s="404"/>
      <c r="V168" s="404"/>
      <c r="W168" s="404"/>
      <c r="X168" s="404"/>
      <c r="Y168" s="404"/>
      <c r="Z168" s="404"/>
      <c r="AA168" s="66"/>
      <c r="AB168" s="66"/>
      <c r="AC168" s="83"/>
    </row>
    <row r="169" spans="1:68" ht="16.5" customHeight="1" x14ac:dyDescent="0.25">
      <c r="A169" s="63" t="s">
        <v>259</v>
      </c>
      <c r="B169" s="63" t="s">
        <v>260</v>
      </c>
      <c r="C169" s="36">
        <v>4301071062</v>
      </c>
      <c r="D169" s="405">
        <v>4607111036384</v>
      </c>
      <c r="E169" s="405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85</v>
      </c>
      <c r="L169" s="37" t="s">
        <v>86</v>
      </c>
      <c r="M169" s="38" t="s">
        <v>84</v>
      </c>
      <c r="N169" s="38"/>
      <c r="O169" s="37">
        <v>180</v>
      </c>
      <c r="P169" s="467" t="s">
        <v>261</v>
      </c>
      <c r="Q169" s="407"/>
      <c r="R169" s="407"/>
      <c r="S169" s="407"/>
      <c r="T169" s="40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262</v>
      </c>
      <c r="AG169" s="81"/>
      <c r="AJ169" s="87" t="s">
        <v>87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25">
      <c r="A170" s="63" t="s">
        <v>263</v>
      </c>
      <c r="B170" s="63" t="s">
        <v>264</v>
      </c>
      <c r="C170" s="36">
        <v>4301071056</v>
      </c>
      <c r="D170" s="405">
        <v>4640242180250</v>
      </c>
      <c r="E170" s="405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68" t="s">
        <v>265</v>
      </c>
      <c r="Q170" s="407"/>
      <c r="R170" s="407"/>
      <c r="S170" s="407"/>
      <c r="T170" s="40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266</v>
      </c>
      <c r="AG170" s="81"/>
      <c r="AJ170" s="87" t="s">
        <v>87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267</v>
      </c>
      <c r="B171" s="63" t="s">
        <v>268</v>
      </c>
      <c r="C171" s="36">
        <v>4301071050</v>
      </c>
      <c r="D171" s="405">
        <v>4607111036216</v>
      </c>
      <c r="E171" s="405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7"/>
      <c r="R171" s="407"/>
      <c r="S171" s="407"/>
      <c r="T171" s="40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269</v>
      </c>
      <c r="AG171" s="81"/>
      <c r="AJ171" s="87" t="s">
        <v>87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270</v>
      </c>
      <c r="B172" s="63" t="s">
        <v>271</v>
      </c>
      <c r="C172" s="36">
        <v>4301071061</v>
      </c>
      <c r="D172" s="405">
        <v>4607111036278</v>
      </c>
      <c r="E172" s="405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7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7"/>
      <c r="R172" s="407"/>
      <c r="S172" s="407"/>
      <c r="T172" s="40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272</v>
      </c>
      <c r="AG172" s="81"/>
      <c r="AJ172" s="87" t="s">
        <v>87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12"/>
      <c r="B173" s="412"/>
      <c r="C173" s="412"/>
      <c r="D173" s="412"/>
      <c r="E173" s="412"/>
      <c r="F173" s="412"/>
      <c r="G173" s="412"/>
      <c r="H173" s="412"/>
      <c r="I173" s="412"/>
      <c r="J173" s="412"/>
      <c r="K173" s="412"/>
      <c r="L173" s="412"/>
      <c r="M173" s="412"/>
      <c r="N173" s="412"/>
      <c r="O173" s="413"/>
      <c r="P173" s="409" t="s">
        <v>40</v>
      </c>
      <c r="Q173" s="410"/>
      <c r="R173" s="410"/>
      <c r="S173" s="410"/>
      <c r="T173" s="410"/>
      <c r="U173" s="410"/>
      <c r="V173" s="411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12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2"/>
      <c r="O174" s="413"/>
      <c r="P174" s="409" t="s">
        <v>40</v>
      </c>
      <c r="Q174" s="410"/>
      <c r="R174" s="410"/>
      <c r="S174" s="410"/>
      <c r="T174" s="410"/>
      <c r="U174" s="410"/>
      <c r="V174" s="411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25">
      <c r="A175" s="404" t="s">
        <v>273</v>
      </c>
      <c r="B175" s="404"/>
      <c r="C175" s="404"/>
      <c r="D175" s="404"/>
      <c r="E175" s="404"/>
      <c r="F175" s="404"/>
      <c r="G175" s="404"/>
      <c r="H175" s="404"/>
      <c r="I175" s="404"/>
      <c r="J175" s="404"/>
      <c r="K175" s="404"/>
      <c r="L175" s="404"/>
      <c r="M175" s="404"/>
      <c r="N175" s="404"/>
      <c r="O175" s="404"/>
      <c r="P175" s="404"/>
      <c r="Q175" s="404"/>
      <c r="R175" s="404"/>
      <c r="S175" s="404"/>
      <c r="T175" s="404"/>
      <c r="U175" s="404"/>
      <c r="V175" s="404"/>
      <c r="W175" s="404"/>
      <c r="X175" s="404"/>
      <c r="Y175" s="404"/>
      <c r="Z175" s="404"/>
      <c r="AA175" s="66"/>
      <c r="AB175" s="66"/>
      <c r="AC175" s="83"/>
    </row>
    <row r="176" spans="1:68" ht="27" customHeight="1" x14ac:dyDescent="0.25">
      <c r="A176" s="63" t="s">
        <v>274</v>
      </c>
      <c r="B176" s="63" t="s">
        <v>275</v>
      </c>
      <c r="C176" s="36">
        <v>4301080153</v>
      </c>
      <c r="D176" s="405">
        <v>4607111036827</v>
      </c>
      <c r="E176" s="405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85</v>
      </c>
      <c r="L176" s="37" t="s">
        <v>86</v>
      </c>
      <c r="M176" s="38" t="s">
        <v>84</v>
      </c>
      <c r="N176" s="38"/>
      <c r="O176" s="37">
        <v>90</v>
      </c>
      <c r="P176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7"/>
      <c r="R176" s="407"/>
      <c r="S176" s="407"/>
      <c r="T176" s="40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276</v>
      </c>
      <c r="AG176" s="81"/>
      <c r="AJ176" s="87" t="s">
        <v>87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277</v>
      </c>
      <c r="B177" s="63" t="s">
        <v>278</v>
      </c>
      <c r="C177" s="36">
        <v>4301080154</v>
      </c>
      <c r="D177" s="405">
        <v>4607111036834</v>
      </c>
      <c r="E177" s="405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90</v>
      </c>
      <c r="P177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7"/>
      <c r="R177" s="407"/>
      <c r="S177" s="407"/>
      <c r="T177" s="40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276</v>
      </c>
      <c r="AG177" s="81"/>
      <c r="AJ177" s="87" t="s">
        <v>87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12"/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3"/>
      <c r="P178" s="409" t="s">
        <v>40</v>
      </c>
      <c r="Q178" s="410"/>
      <c r="R178" s="410"/>
      <c r="S178" s="410"/>
      <c r="T178" s="410"/>
      <c r="U178" s="410"/>
      <c r="V178" s="411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412"/>
      <c r="B179" s="412"/>
      <c r="C179" s="412"/>
      <c r="D179" s="412"/>
      <c r="E179" s="412"/>
      <c r="F179" s="412"/>
      <c r="G179" s="412"/>
      <c r="H179" s="412"/>
      <c r="I179" s="412"/>
      <c r="J179" s="412"/>
      <c r="K179" s="412"/>
      <c r="L179" s="412"/>
      <c r="M179" s="412"/>
      <c r="N179" s="412"/>
      <c r="O179" s="413"/>
      <c r="P179" s="409" t="s">
        <v>40</v>
      </c>
      <c r="Q179" s="410"/>
      <c r="R179" s="410"/>
      <c r="S179" s="410"/>
      <c r="T179" s="410"/>
      <c r="U179" s="410"/>
      <c r="V179" s="411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">
      <c r="A180" s="402" t="s">
        <v>279</v>
      </c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2"/>
      <c r="P180" s="402"/>
      <c r="Q180" s="402"/>
      <c r="R180" s="402"/>
      <c r="S180" s="402"/>
      <c r="T180" s="402"/>
      <c r="U180" s="402"/>
      <c r="V180" s="402"/>
      <c r="W180" s="402"/>
      <c r="X180" s="402"/>
      <c r="Y180" s="402"/>
      <c r="Z180" s="402"/>
      <c r="AA180" s="54"/>
      <c r="AB180" s="54"/>
      <c r="AC180" s="54"/>
    </row>
    <row r="181" spans="1:68" ht="16.5" customHeight="1" x14ac:dyDescent="0.25">
      <c r="A181" s="403" t="s">
        <v>280</v>
      </c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3"/>
      <c r="P181" s="403"/>
      <c r="Q181" s="403"/>
      <c r="R181" s="403"/>
      <c r="S181" s="403"/>
      <c r="T181" s="403"/>
      <c r="U181" s="403"/>
      <c r="V181" s="403"/>
      <c r="W181" s="403"/>
      <c r="X181" s="403"/>
      <c r="Y181" s="403"/>
      <c r="Z181" s="403"/>
      <c r="AA181" s="65"/>
      <c r="AB181" s="65"/>
      <c r="AC181" s="82"/>
    </row>
    <row r="182" spans="1:68" ht="14.25" customHeight="1" x14ac:dyDescent="0.25">
      <c r="A182" s="404" t="s">
        <v>89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66"/>
      <c r="AB182" s="66"/>
      <c r="AC182" s="83"/>
    </row>
    <row r="183" spans="1:68" ht="16.5" customHeight="1" x14ac:dyDescent="0.25">
      <c r="A183" s="63" t="s">
        <v>281</v>
      </c>
      <c r="B183" s="63" t="s">
        <v>282</v>
      </c>
      <c r="C183" s="36">
        <v>4301132179</v>
      </c>
      <c r="D183" s="405">
        <v>4607111035691</v>
      </c>
      <c r="E183" s="405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94</v>
      </c>
      <c r="L183" s="37" t="s">
        <v>86</v>
      </c>
      <c r="M183" s="38" t="s">
        <v>84</v>
      </c>
      <c r="N183" s="38"/>
      <c r="O183" s="37">
        <v>365</v>
      </c>
      <c r="P183" s="47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7"/>
      <c r="R183" s="407"/>
      <c r="S183" s="407"/>
      <c r="T183" s="408"/>
      <c r="U183" s="39" t="s">
        <v>46</v>
      </c>
      <c r="V183" s="39" t="s">
        <v>46</v>
      </c>
      <c r="W183" s="40" t="s">
        <v>39</v>
      </c>
      <c r="X183" s="58">
        <v>42</v>
      </c>
      <c r="Y183" s="55">
        <f>IFERROR(IF(X183="","",X183),"")</f>
        <v>42</v>
      </c>
      <c r="Z183" s="41">
        <f>IFERROR(IF(X183="","",X183*0.01788),"")</f>
        <v>0.75095999999999996</v>
      </c>
      <c r="AA183" s="68" t="s">
        <v>46</v>
      </c>
      <c r="AB183" s="69" t="s">
        <v>46</v>
      </c>
      <c r="AC183" s="209" t="s">
        <v>283</v>
      </c>
      <c r="AG183" s="81"/>
      <c r="AJ183" s="87" t="s">
        <v>87</v>
      </c>
      <c r="AK183" s="87">
        <v>1</v>
      </c>
      <c r="BB183" s="210" t="s">
        <v>93</v>
      </c>
      <c r="BM183" s="81">
        <f>IFERROR(X183*I183,"0")</f>
        <v>142.29599999999999</v>
      </c>
      <c r="BN183" s="81">
        <f>IFERROR(Y183*I183,"0")</f>
        <v>142.29599999999999</v>
      </c>
      <c r="BO183" s="81">
        <f>IFERROR(X183/J183,"0")</f>
        <v>0.6</v>
      </c>
      <c r="BP183" s="81">
        <f>IFERROR(Y183/J183,"0")</f>
        <v>0.6</v>
      </c>
    </row>
    <row r="184" spans="1:68" ht="27" customHeight="1" x14ac:dyDescent="0.25">
      <c r="A184" s="63" t="s">
        <v>284</v>
      </c>
      <c r="B184" s="63" t="s">
        <v>285</v>
      </c>
      <c r="C184" s="36">
        <v>4301132182</v>
      </c>
      <c r="D184" s="405">
        <v>4607111035721</v>
      </c>
      <c r="E184" s="405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94</v>
      </c>
      <c r="L184" s="37" t="s">
        <v>86</v>
      </c>
      <c r="M184" s="38" t="s">
        <v>84</v>
      </c>
      <c r="N184" s="38"/>
      <c r="O184" s="37">
        <v>365</v>
      </c>
      <c r="P184" s="47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7"/>
      <c r="R184" s="407"/>
      <c r="S184" s="407"/>
      <c r="T184" s="408"/>
      <c r="U184" s="39" t="s">
        <v>46</v>
      </c>
      <c r="V184" s="39" t="s">
        <v>46</v>
      </c>
      <c r="W184" s="40" t="s">
        <v>39</v>
      </c>
      <c r="X184" s="58">
        <v>28</v>
      </c>
      <c r="Y184" s="55">
        <f>IFERROR(IF(X184="","",X184),"")</f>
        <v>28</v>
      </c>
      <c r="Z184" s="41">
        <f>IFERROR(IF(X184="","",X184*0.01788),"")</f>
        <v>0.50063999999999997</v>
      </c>
      <c r="AA184" s="68" t="s">
        <v>46</v>
      </c>
      <c r="AB184" s="69" t="s">
        <v>46</v>
      </c>
      <c r="AC184" s="211" t="s">
        <v>286</v>
      </c>
      <c r="AG184" s="81"/>
      <c r="AJ184" s="87" t="s">
        <v>87</v>
      </c>
      <c r="AK184" s="87">
        <v>1</v>
      </c>
      <c r="BB184" s="212" t="s">
        <v>93</v>
      </c>
      <c r="BM184" s="81">
        <f>IFERROR(X184*I184,"0")</f>
        <v>94.864000000000004</v>
      </c>
      <c r="BN184" s="81">
        <f>IFERROR(Y184*I184,"0")</f>
        <v>94.864000000000004</v>
      </c>
      <c r="BO184" s="81">
        <f>IFERROR(X184/J184,"0")</f>
        <v>0.4</v>
      </c>
      <c r="BP184" s="81">
        <f>IFERROR(Y184/J184,"0")</f>
        <v>0.4</v>
      </c>
    </row>
    <row r="185" spans="1:68" ht="27" customHeight="1" x14ac:dyDescent="0.25">
      <c r="A185" s="63" t="s">
        <v>287</v>
      </c>
      <c r="B185" s="63" t="s">
        <v>288</v>
      </c>
      <c r="C185" s="36">
        <v>4301132170</v>
      </c>
      <c r="D185" s="405">
        <v>4607111038487</v>
      </c>
      <c r="E185" s="405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180</v>
      </c>
      <c r="P185" s="47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7"/>
      <c r="R185" s="407"/>
      <c r="S185" s="407"/>
      <c r="T185" s="408"/>
      <c r="U185" s="39" t="s">
        <v>46</v>
      </c>
      <c r="V185" s="39" t="s">
        <v>46</v>
      </c>
      <c r="W185" s="40" t="s">
        <v>39</v>
      </c>
      <c r="X185" s="58">
        <v>28</v>
      </c>
      <c r="Y185" s="55">
        <f>IFERROR(IF(X185="","",X185),"")</f>
        <v>28</v>
      </c>
      <c r="Z185" s="41">
        <f>IFERROR(IF(X185="","",X185*0.01788),"")</f>
        <v>0.50063999999999997</v>
      </c>
      <c r="AA185" s="68" t="s">
        <v>46</v>
      </c>
      <c r="AB185" s="69" t="s">
        <v>46</v>
      </c>
      <c r="AC185" s="213" t="s">
        <v>289</v>
      </c>
      <c r="AG185" s="81"/>
      <c r="AJ185" s="87" t="s">
        <v>87</v>
      </c>
      <c r="AK185" s="87">
        <v>1</v>
      </c>
      <c r="BB185" s="214" t="s">
        <v>93</v>
      </c>
      <c r="BM185" s="81">
        <f>IFERROR(X185*I185,"0")</f>
        <v>104.608</v>
      </c>
      <c r="BN185" s="81">
        <f>IFERROR(Y185*I185,"0")</f>
        <v>104.608</v>
      </c>
      <c r="BO185" s="81">
        <f>IFERROR(X185/J185,"0")</f>
        <v>0.4</v>
      </c>
      <c r="BP185" s="81">
        <f>IFERROR(Y185/J185,"0")</f>
        <v>0.4</v>
      </c>
    </row>
    <row r="186" spans="1:68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3"/>
      <c r="P186" s="409" t="s">
        <v>40</v>
      </c>
      <c r="Q186" s="410"/>
      <c r="R186" s="410"/>
      <c r="S186" s="410"/>
      <c r="T186" s="410"/>
      <c r="U186" s="410"/>
      <c r="V186" s="411"/>
      <c r="W186" s="42" t="s">
        <v>39</v>
      </c>
      <c r="X186" s="43">
        <f>IFERROR(SUM(X183:X185),"0")</f>
        <v>98</v>
      </c>
      <c r="Y186" s="43">
        <f>IFERROR(SUM(Y183:Y185),"0")</f>
        <v>98</v>
      </c>
      <c r="Z186" s="43">
        <f>IFERROR(IF(Z183="",0,Z183),"0")+IFERROR(IF(Z184="",0,Z184),"0")+IFERROR(IF(Z185="",0,Z185),"0")</f>
        <v>1.7522399999999998</v>
      </c>
      <c r="AA186" s="67"/>
      <c r="AB186" s="67"/>
      <c r="AC186" s="67"/>
    </row>
    <row r="187" spans="1:68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3"/>
      <c r="P187" s="409" t="s">
        <v>40</v>
      </c>
      <c r="Q187" s="410"/>
      <c r="R187" s="410"/>
      <c r="S187" s="410"/>
      <c r="T187" s="410"/>
      <c r="U187" s="410"/>
      <c r="V187" s="411"/>
      <c r="W187" s="42" t="s">
        <v>0</v>
      </c>
      <c r="X187" s="43">
        <f>IFERROR(SUMPRODUCT(X183:X185*H183:H185),"0")</f>
        <v>294</v>
      </c>
      <c r="Y187" s="43">
        <f>IFERROR(SUMPRODUCT(Y183:Y185*H183:H185),"0")</f>
        <v>294</v>
      </c>
      <c r="Z187" s="42"/>
      <c r="AA187" s="67"/>
      <c r="AB187" s="67"/>
      <c r="AC187" s="67"/>
    </row>
    <row r="188" spans="1:68" ht="14.25" customHeight="1" x14ac:dyDescent="0.25">
      <c r="A188" s="404" t="s">
        <v>290</v>
      </c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4"/>
      <c r="P188" s="404"/>
      <c r="Q188" s="404"/>
      <c r="R188" s="404"/>
      <c r="S188" s="404"/>
      <c r="T188" s="404"/>
      <c r="U188" s="404"/>
      <c r="V188" s="404"/>
      <c r="W188" s="404"/>
      <c r="X188" s="404"/>
      <c r="Y188" s="404"/>
      <c r="Z188" s="404"/>
      <c r="AA188" s="66"/>
      <c r="AB188" s="66"/>
      <c r="AC188" s="83"/>
    </row>
    <row r="189" spans="1:68" ht="27" customHeight="1" x14ac:dyDescent="0.25">
      <c r="A189" s="63" t="s">
        <v>291</v>
      </c>
      <c r="B189" s="63" t="s">
        <v>292</v>
      </c>
      <c r="C189" s="36">
        <v>4301051855</v>
      </c>
      <c r="D189" s="405">
        <v>4680115885875</v>
      </c>
      <c r="E189" s="405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297</v>
      </c>
      <c r="L189" s="37" t="s">
        <v>86</v>
      </c>
      <c r="M189" s="38" t="s">
        <v>296</v>
      </c>
      <c r="N189" s="38"/>
      <c r="O189" s="37">
        <v>365</v>
      </c>
      <c r="P189" s="476" t="s">
        <v>293</v>
      </c>
      <c r="Q189" s="407"/>
      <c r="R189" s="407"/>
      <c r="S189" s="407"/>
      <c r="T189" s="40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294</v>
      </c>
      <c r="AG189" s="81"/>
      <c r="AJ189" s="87" t="s">
        <v>87</v>
      </c>
      <c r="AK189" s="87">
        <v>1</v>
      </c>
      <c r="BB189" s="216" t="s">
        <v>295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12"/>
      <c r="B190" s="412"/>
      <c r="C190" s="412"/>
      <c r="D190" s="412"/>
      <c r="E190" s="412"/>
      <c r="F190" s="412"/>
      <c r="G190" s="412"/>
      <c r="H190" s="412"/>
      <c r="I190" s="412"/>
      <c r="J190" s="412"/>
      <c r="K190" s="412"/>
      <c r="L190" s="412"/>
      <c r="M190" s="412"/>
      <c r="N190" s="412"/>
      <c r="O190" s="413"/>
      <c r="P190" s="409" t="s">
        <v>40</v>
      </c>
      <c r="Q190" s="410"/>
      <c r="R190" s="410"/>
      <c r="S190" s="410"/>
      <c r="T190" s="410"/>
      <c r="U190" s="410"/>
      <c r="V190" s="411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412"/>
      <c r="B191" s="412"/>
      <c r="C191" s="412"/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3"/>
      <c r="P191" s="409" t="s">
        <v>40</v>
      </c>
      <c r="Q191" s="410"/>
      <c r="R191" s="410"/>
      <c r="S191" s="410"/>
      <c r="T191" s="410"/>
      <c r="U191" s="410"/>
      <c r="V191" s="411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">
      <c r="A192" s="402" t="s">
        <v>298</v>
      </c>
      <c r="B192" s="402"/>
      <c r="C192" s="402"/>
      <c r="D192" s="402"/>
      <c r="E192" s="402"/>
      <c r="F192" s="402"/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  <c r="AA192" s="54"/>
      <c r="AB192" s="54"/>
      <c r="AC192" s="54"/>
    </row>
    <row r="193" spans="1:68" ht="16.5" customHeight="1" x14ac:dyDescent="0.25">
      <c r="A193" s="403" t="s">
        <v>299</v>
      </c>
      <c r="B193" s="403"/>
      <c r="C193" s="403"/>
      <c r="D193" s="403"/>
      <c r="E193" s="403"/>
      <c r="F193" s="403"/>
      <c r="G193" s="403"/>
      <c r="H193" s="403"/>
      <c r="I193" s="403"/>
      <c r="J193" s="403"/>
      <c r="K193" s="403"/>
      <c r="L193" s="403"/>
      <c r="M193" s="403"/>
      <c r="N193" s="403"/>
      <c r="O193" s="403"/>
      <c r="P193" s="403"/>
      <c r="Q193" s="403"/>
      <c r="R193" s="403"/>
      <c r="S193" s="403"/>
      <c r="T193" s="403"/>
      <c r="U193" s="403"/>
      <c r="V193" s="403"/>
      <c r="W193" s="403"/>
      <c r="X193" s="403"/>
      <c r="Y193" s="403"/>
      <c r="Z193" s="403"/>
      <c r="AA193" s="65"/>
      <c r="AB193" s="65"/>
      <c r="AC193" s="82"/>
    </row>
    <row r="194" spans="1:68" ht="14.25" customHeight="1" x14ac:dyDescent="0.25">
      <c r="A194" s="404" t="s">
        <v>89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66"/>
      <c r="AB194" s="66"/>
      <c r="AC194" s="83"/>
    </row>
    <row r="195" spans="1:68" ht="27" customHeight="1" x14ac:dyDescent="0.25">
      <c r="A195" s="63" t="s">
        <v>300</v>
      </c>
      <c r="B195" s="63" t="s">
        <v>301</v>
      </c>
      <c r="C195" s="36">
        <v>4301132227</v>
      </c>
      <c r="D195" s="405">
        <v>4620207491133</v>
      </c>
      <c r="E195" s="405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94</v>
      </c>
      <c r="L195" s="37" t="s">
        <v>86</v>
      </c>
      <c r="M195" s="38" t="s">
        <v>84</v>
      </c>
      <c r="N195" s="38"/>
      <c r="O195" s="37">
        <v>180</v>
      </c>
      <c r="P195" s="477" t="s">
        <v>302</v>
      </c>
      <c r="Q195" s="407"/>
      <c r="R195" s="407"/>
      <c r="S195" s="407"/>
      <c r="T195" s="408"/>
      <c r="U195" s="39" t="s">
        <v>46</v>
      </c>
      <c r="V195" s="39" t="s">
        <v>46</v>
      </c>
      <c r="W195" s="40" t="s">
        <v>39</v>
      </c>
      <c r="X195" s="58">
        <v>28</v>
      </c>
      <c r="Y195" s="55">
        <f>IFERROR(IF(X195="","",X195),"")</f>
        <v>28</v>
      </c>
      <c r="Z195" s="41">
        <f>IFERROR(IF(X195="","",X195*0.01788),"")</f>
        <v>0.50063999999999997</v>
      </c>
      <c r="AA195" s="68" t="s">
        <v>46</v>
      </c>
      <c r="AB195" s="69" t="s">
        <v>46</v>
      </c>
      <c r="AC195" s="217" t="s">
        <v>303</v>
      </c>
      <c r="AG195" s="81"/>
      <c r="AJ195" s="87" t="s">
        <v>87</v>
      </c>
      <c r="AK195" s="87">
        <v>1</v>
      </c>
      <c r="BB195" s="218" t="s">
        <v>93</v>
      </c>
      <c r="BM195" s="81">
        <f>IFERROR(X195*I195,"0")</f>
        <v>83.44</v>
      </c>
      <c r="BN195" s="81">
        <f>IFERROR(Y195*I195,"0")</f>
        <v>83.44</v>
      </c>
      <c r="BO195" s="81">
        <f>IFERROR(X195/J195,"0")</f>
        <v>0.4</v>
      </c>
      <c r="BP195" s="81">
        <f>IFERROR(Y195/J195,"0")</f>
        <v>0.4</v>
      </c>
    </row>
    <row r="196" spans="1:68" x14ac:dyDescent="0.2">
      <c r="A196" s="412"/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3"/>
      <c r="P196" s="409" t="s">
        <v>40</v>
      </c>
      <c r="Q196" s="410"/>
      <c r="R196" s="410"/>
      <c r="S196" s="410"/>
      <c r="T196" s="410"/>
      <c r="U196" s="410"/>
      <c r="V196" s="411"/>
      <c r="W196" s="42" t="s">
        <v>39</v>
      </c>
      <c r="X196" s="43">
        <f>IFERROR(SUM(X195:X195),"0")</f>
        <v>28</v>
      </c>
      <c r="Y196" s="43">
        <f>IFERROR(SUM(Y195:Y195),"0")</f>
        <v>28</v>
      </c>
      <c r="Z196" s="43">
        <f>IFERROR(IF(Z195="",0,Z195),"0")</f>
        <v>0.50063999999999997</v>
      </c>
      <c r="AA196" s="67"/>
      <c r="AB196" s="67"/>
      <c r="AC196" s="67"/>
    </row>
    <row r="197" spans="1:68" x14ac:dyDescent="0.2">
      <c r="A197" s="412"/>
      <c r="B197" s="412"/>
      <c r="C197" s="412"/>
      <c r="D197" s="412"/>
      <c r="E197" s="412"/>
      <c r="F197" s="412"/>
      <c r="G197" s="412"/>
      <c r="H197" s="412"/>
      <c r="I197" s="412"/>
      <c r="J197" s="412"/>
      <c r="K197" s="412"/>
      <c r="L197" s="412"/>
      <c r="M197" s="412"/>
      <c r="N197" s="412"/>
      <c r="O197" s="413"/>
      <c r="P197" s="409" t="s">
        <v>40</v>
      </c>
      <c r="Q197" s="410"/>
      <c r="R197" s="410"/>
      <c r="S197" s="410"/>
      <c r="T197" s="410"/>
      <c r="U197" s="410"/>
      <c r="V197" s="411"/>
      <c r="W197" s="42" t="s">
        <v>0</v>
      </c>
      <c r="X197" s="43">
        <f>IFERROR(SUMPRODUCT(X195:X195*H195:H195),"0")</f>
        <v>77.28</v>
      </c>
      <c r="Y197" s="43">
        <f>IFERROR(SUMPRODUCT(Y195:Y195*H195:H195),"0")</f>
        <v>77.28</v>
      </c>
      <c r="Z197" s="42"/>
      <c r="AA197" s="67"/>
      <c r="AB197" s="67"/>
      <c r="AC197" s="67"/>
    </row>
    <row r="198" spans="1:68" ht="14.25" customHeight="1" x14ac:dyDescent="0.25">
      <c r="A198" s="404" t="s">
        <v>141</v>
      </c>
      <c r="B198" s="404"/>
      <c r="C198" s="404"/>
      <c r="D198" s="404"/>
      <c r="E198" s="404"/>
      <c r="F198" s="404"/>
      <c r="G198" s="404"/>
      <c r="H198" s="404"/>
      <c r="I198" s="404"/>
      <c r="J198" s="404"/>
      <c r="K198" s="404"/>
      <c r="L198" s="404"/>
      <c r="M198" s="404"/>
      <c r="N198" s="404"/>
      <c r="O198" s="404"/>
      <c r="P198" s="404"/>
      <c r="Q198" s="404"/>
      <c r="R198" s="404"/>
      <c r="S198" s="404"/>
      <c r="T198" s="404"/>
      <c r="U198" s="404"/>
      <c r="V198" s="404"/>
      <c r="W198" s="404"/>
      <c r="X198" s="404"/>
      <c r="Y198" s="404"/>
      <c r="Z198" s="404"/>
      <c r="AA198" s="66"/>
      <c r="AB198" s="66"/>
      <c r="AC198" s="83"/>
    </row>
    <row r="199" spans="1:68" ht="27" customHeight="1" x14ac:dyDescent="0.25">
      <c r="A199" s="63" t="s">
        <v>304</v>
      </c>
      <c r="B199" s="63" t="s">
        <v>305</v>
      </c>
      <c r="C199" s="36">
        <v>4301135707</v>
      </c>
      <c r="D199" s="405">
        <v>4620207490198</v>
      </c>
      <c r="E199" s="405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94</v>
      </c>
      <c r="L199" s="37" t="s">
        <v>86</v>
      </c>
      <c r="M199" s="38" t="s">
        <v>84</v>
      </c>
      <c r="N199" s="38"/>
      <c r="O199" s="37">
        <v>180</v>
      </c>
      <c r="P199" s="4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07"/>
      <c r="R199" s="407"/>
      <c r="S199" s="407"/>
      <c r="T199" s="40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306</v>
      </c>
      <c r="AG199" s="81"/>
      <c r="AJ199" s="87" t="s">
        <v>87</v>
      </c>
      <c r="AK199" s="87">
        <v>1</v>
      </c>
      <c r="BB199" s="220" t="s">
        <v>93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307</v>
      </c>
      <c r="B200" s="63" t="s">
        <v>308</v>
      </c>
      <c r="C200" s="36">
        <v>4301135696</v>
      </c>
      <c r="D200" s="405">
        <v>4620207490235</v>
      </c>
      <c r="E200" s="405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94</v>
      </c>
      <c r="L200" s="37" t="s">
        <v>86</v>
      </c>
      <c r="M200" s="38" t="s">
        <v>84</v>
      </c>
      <c r="N200" s="38"/>
      <c r="O200" s="37">
        <v>180</v>
      </c>
      <c r="P200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07"/>
      <c r="R200" s="407"/>
      <c r="S200" s="407"/>
      <c r="T200" s="408"/>
      <c r="U200" s="39" t="s">
        <v>46</v>
      </c>
      <c r="V200" s="39" t="s">
        <v>46</v>
      </c>
      <c r="W200" s="40" t="s">
        <v>39</v>
      </c>
      <c r="X200" s="58">
        <v>28</v>
      </c>
      <c r="Y200" s="55">
        <f>IFERROR(IF(X200="","",X200),"")</f>
        <v>28</v>
      </c>
      <c r="Z200" s="41">
        <f>IFERROR(IF(X200="","",X200*0.01788),"")</f>
        <v>0.50063999999999997</v>
      </c>
      <c r="AA200" s="68" t="s">
        <v>46</v>
      </c>
      <c r="AB200" s="69" t="s">
        <v>46</v>
      </c>
      <c r="AC200" s="221" t="s">
        <v>309</v>
      </c>
      <c r="AG200" s="81"/>
      <c r="AJ200" s="87" t="s">
        <v>87</v>
      </c>
      <c r="AK200" s="87">
        <v>1</v>
      </c>
      <c r="BB200" s="222" t="s">
        <v>93</v>
      </c>
      <c r="BM200" s="81">
        <f>IFERROR(X200*I200,"0")</f>
        <v>86.900800000000004</v>
      </c>
      <c r="BN200" s="81">
        <f>IFERROR(Y200*I200,"0")</f>
        <v>86.900800000000004</v>
      </c>
      <c r="BO200" s="81">
        <f>IFERROR(X200/J200,"0")</f>
        <v>0.4</v>
      </c>
      <c r="BP200" s="81">
        <f>IFERROR(Y200/J200,"0")</f>
        <v>0.4</v>
      </c>
    </row>
    <row r="201" spans="1:68" ht="27" customHeight="1" x14ac:dyDescent="0.25">
      <c r="A201" s="63" t="s">
        <v>310</v>
      </c>
      <c r="B201" s="63" t="s">
        <v>311</v>
      </c>
      <c r="C201" s="36">
        <v>4301135697</v>
      </c>
      <c r="D201" s="405">
        <v>4620207490259</v>
      </c>
      <c r="E201" s="405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94</v>
      </c>
      <c r="L201" s="37" t="s">
        <v>86</v>
      </c>
      <c r="M201" s="38" t="s">
        <v>84</v>
      </c>
      <c r="N201" s="38"/>
      <c r="O201" s="37">
        <v>180</v>
      </c>
      <c r="P201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07"/>
      <c r="R201" s="407"/>
      <c r="S201" s="407"/>
      <c r="T201" s="40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306</v>
      </c>
      <c r="AG201" s="81"/>
      <c r="AJ201" s="87" t="s">
        <v>87</v>
      </c>
      <c r="AK201" s="87">
        <v>1</v>
      </c>
      <c r="BB201" s="224" t="s">
        <v>93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312</v>
      </c>
      <c r="B202" s="63" t="s">
        <v>313</v>
      </c>
      <c r="C202" s="36">
        <v>4301135681</v>
      </c>
      <c r="D202" s="405">
        <v>4620207490143</v>
      </c>
      <c r="E202" s="405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94</v>
      </c>
      <c r="L202" s="37" t="s">
        <v>86</v>
      </c>
      <c r="M202" s="38" t="s">
        <v>84</v>
      </c>
      <c r="N202" s="38"/>
      <c r="O202" s="37">
        <v>180</v>
      </c>
      <c r="P202" s="4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07"/>
      <c r="R202" s="407"/>
      <c r="S202" s="407"/>
      <c r="T202" s="408"/>
      <c r="U202" s="39" t="s">
        <v>46</v>
      </c>
      <c r="V202" s="39" t="s">
        <v>46</v>
      </c>
      <c r="W202" s="40" t="s">
        <v>39</v>
      </c>
      <c r="X202" s="58">
        <v>28</v>
      </c>
      <c r="Y202" s="55">
        <f>IFERROR(IF(X202="","",X202),"")</f>
        <v>28</v>
      </c>
      <c r="Z202" s="41">
        <f>IFERROR(IF(X202="","",X202*0.01788),"")</f>
        <v>0.50063999999999997</v>
      </c>
      <c r="AA202" s="68" t="s">
        <v>46</v>
      </c>
      <c r="AB202" s="69" t="s">
        <v>46</v>
      </c>
      <c r="AC202" s="225" t="s">
        <v>314</v>
      </c>
      <c r="AG202" s="81"/>
      <c r="AJ202" s="87" t="s">
        <v>87</v>
      </c>
      <c r="AK202" s="87">
        <v>1</v>
      </c>
      <c r="BB202" s="226" t="s">
        <v>93</v>
      </c>
      <c r="BM202" s="81">
        <f>IFERROR(X202*I202,"0")</f>
        <v>93.620800000000003</v>
      </c>
      <c r="BN202" s="81">
        <f>IFERROR(Y202*I202,"0")</f>
        <v>93.620800000000003</v>
      </c>
      <c r="BO202" s="81">
        <f>IFERROR(X202/J202,"0")</f>
        <v>0.4</v>
      </c>
      <c r="BP202" s="81">
        <f>IFERROR(Y202/J202,"0")</f>
        <v>0.4</v>
      </c>
    </row>
    <row r="203" spans="1:68" x14ac:dyDescent="0.2">
      <c r="A203" s="412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3"/>
      <c r="P203" s="409" t="s">
        <v>40</v>
      </c>
      <c r="Q203" s="410"/>
      <c r="R203" s="410"/>
      <c r="S203" s="410"/>
      <c r="T203" s="410"/>
      <c r="U203" s="410"/>
      <c r="V203" s="411"/>
      <c r="W203" s="42" t="s">
        <v>39</v>
      </c>
      <c r="X203" s="43">
        <f>IFERROR(SUM(X199:X202),"0")</f>
        <v>56</v>
      </c>
      <c r="Y203" s="43">
        <f>IFERROR(SUM(Y199:Y202),"0")</f>
        <v>56</v>
      </c>
      <c r="Z203" s="43">
        <f>IFERROR(IF(Z199="",0,Z199),"0")+IFERROR(IF(Z200="",0,Z200),"0")+IFERROR(IF(Z201="",0,Z201),"0")+IFERROR(IF(Z202="",0,Z202),"0")</f>
        <v>1.0012799999999999</v>
      </c>
      <c r="AA203" s="67"/>
      <c r="AB203" s="67"/>
      <c r="AC203" s="67"/>
    </row>
    <row r="204" spans="1:68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2"/>
      <c r="O204" s="413"/>
      <c r="P204" s="409" t="s">
        <v>40</v>
      </c>
      <c r="Q204" s="410"/>
      <c r="R204" s="410"/>
      <c r="S204" s="410"/>
      <c r="T204" s="410"/>
      <c r="U204" s="410"/>
      <c r="V204" s="411"/>
      <c r="W204" s="42" t="s">
        <v>0</v>
      </c>
      <c r="X204" s="43">
        <f>IFERROR(SUMPRODUCT(X199:X202*H199:H202),"0")</f>
        <v>141.12</v>
      </c>
      <c r="Y204" s="43">
        <f>IFERROR(SUMPRODUCT(Y199:Y202*H199:H202),"0")</f>
        <v>141.12</v>
      </c>
      <c r="Z204" s="42"/>
      <c r="AA204" s="67"/>
      <c r="AB204" s="67"/>
      <c r="AC204" s="67"/>
    </row>
    <row r="205" spans="1:68" ht="16.5" customHeight="1" x14ac:dyDescent="0.25">
      <c r="A205" s="403" t="s">
        <v>315</v>
      </c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3"/>
      <c r="P205" s="403"/>
      <c r="Q205" s="403"/>
      <c r="R205" s="403"/>
      <c r="S205" s="403"/>
      <c r="T205" s="403"/>
      <c r="U205" s="403"/>
      <c r="V205" s="403"/>
      <c r="W205" s="403"/>
      <c r="X205" s="403"/>
      <c r="Y205" s="403"/>
      <c r="Z205" s="403"/>
      <c r="AA205" s="65"/>
      <c r="AB205" s="65"/>
      <c r="AC205" s="82"/>
    </row>
    <row r="206" spans="1:68" ht="14.25" customHeight="1" x14ac:dyDescent="0.25">
      <c r="A206" s="404" t="s">
        <v>80</v>
      </c>
      <c r="B206" s="404"/>
      <c r="C206" s="404"/>
      <c r="D206" s="404"/>
      <c r="E206" s="404"/>
      <c r="F206" s="404"/>
      <c r="G206" s="404"/>
      <c r="H206" s="404"/>
      <c r="I206" s="404"/>
      <c r="J206" s="404"/>
      <c r="K206" s="404"/>
      <c r="L206" s="404"/>
      <c r="M206" s="404"/>
      <c r="N206" s="404"/>
      <c r="O206" s="404"/>
      <c r="P206" s="404"/>
      <c r="Q206" s="404"/>
      <c r="R206" s="404"/>
      <c r="S206" s="404"/>
      <c r="T206" s="404"/>
      <c r="U206" s="404"/>
      <c r="V206" s="404"/>
      <c r="W206" s="404"/>
      <c r="X206" s="404"/>
      <c r="Y206" s="404"/>
      <c r="Z206" s="404"/>
      <c r="AA206" s="66"/>
      <c r="AB206" s="66"/>
      <c r="AC206" s="83"/>
    </row>
    <row r="207" spans="1:68" ht="16.5" customHeight="1" x14ac:dyDescent="0.25">
      <c r="A207" s="63" t="s">
        <v>316</v>
      </c>
      <c r="B207" s="63" t="s">
        <v>317</v>
      </c>
      <c r="C207" s="36">
        <v>4301070948</v>
      </c>
      <c r="D207" s="405">
        <v>4607111037022</v>
      </c>
      <c r="E207" s="405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07"/>
      <c r="R207" s="407"/>
      <c r="S207" s="407"/>
      <c r="T207" s="40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318</v>
      </c>
      <c r="AG207" s="81"/>
      <c r="AJ207" s="87" t="s">
        <v>87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319</v>
      </c>
      <c r="B208" s="63" t="s">
        <v>320</v>
      </c>
      <c r="C208" s="36">
        <v>4301070990</v>
      </c>
      <c r="D208" s="405">
        <v>4607111038494</v>
      </c>
      <c r="E208" s="405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07"/>
      <c r="R208" s="407"/>
      <c r="S208" s="407"/>
      <c r="T208" s="40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321</v>
      </c>
      <c r="AG208" s="81"/>
      <c r="AJ208" s="87" t="s">
        <v>87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322</v>
      </c>
      <c r="B209" s="63" t="s">
        <v>323</v>
      </c>
      <c r="C209" s="36">
        <v>4301070966</v>
      </c>
      <c r="D209" s="405">
        <v>4607111038135</v>
      </c>
      <c r="E209" s="405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07"/>
      <c r="R209" s="407"/>
      <c r="S209" s="407"/>
      <c r="T209" s="408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324</v>
      </c>
      <c r="AG209" s="81"/>
      <c r="AJ209" s="87" t="s">
        <v>87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12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3"/>
      <c r="P210" s="409" t="s">
        <v>40</v>
      </c>
      <c r="Q210" s="410"/>
      <c r="R210" s="410"/>
      <c r="S210" s="410"/>
      <c r="T210" s="410"/>
      <c r="U210" s="410"/>
      <c r="V210" s="411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2"/>
      <c r="O211" s="413"/>
      <c r="P211" s="409" t="s">
        <v>40</v>
      </c>
      <c r="Q211" s="410"/>
      <c r="R211" s="410"/>
      <c r="S211" s="410"/>
      <c r="T211" s="410"/>
      <c r="U211" s="410"/>
      <c r="V211" s="411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25">
      <c r="A212" s="403" t="s">
        <v>325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65"/>
      <c r="AB212" s="65"/>
      <c r="AC212" s="82"/>
    </row>
    <row r="213" spans="1:68" ht="14.25" customHeight="1" x14ac:dyDescent="0.25">
      <c r="A213" s="404" t="s">
        <v>80</v>
      </c>
      <c r="B213" s="404"/>
      <c r="C213" s="404"/>
      <c r="D213" s="404"/>
      <c r="E213" s="404"/>
      <c r="F213" s="404"/>
      <c r="G213" s="404"/>
      <c r="H213" s="404"/>
      <c r="I213" s="404"/>
      <c r="J213" s="404"/>
      <c r="K213" s="404"/>
      <c r="L213" s="404"/>
      <c r="M213" s="404"/>
      <c r="N213" s="404"/>
      <c r="O213" s="404"/>
      <c r="P213" s="404"/>
      <c r="Q213" s="404"/>
      <c r="R213" s="404"/>
      <c r="S213" s="404"/>
      <c r="T213" s="404"/>
      <c r="U213" s="404"/>
      <c r="V213" s="404"/>
      <c r="W213" s="404"/>
      <c r="X213" s="404"/>
      <c r="Y213" s="404"/>
      <c r="Z213" s="404"/>
      <c r="AA213" s="66"/>
      <c r="AB213" s="66"/>
      <c r="AC213" s="83"/>
    </row>
    <row r="214" spans="1:68" ht="27" customHeight="1" x14ac:dyDescent="0.25">
      <c r="A214" s="63" t="s">
        <v>326</v>
      </c>
      <c r="B214" s="63" t="s">
        <v>327</v>
      </c>
      <c r="C214" s="36">
        <v>4301070996</v>
      </c>
      <c r="D214" s="405">
        <v>4607111038654</v>
      </c>
      <c r="E214" s="405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07"/>
      <c r="R214" s="407"/>
      <c r="S214" s="407"/>
      <c r="T214" s="408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328</v>
      </c>
      <c r="AG214" s="81"/>
      <c r="AJ214" s="87" t="s">
        <v>87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25">
      <c r="A215" s="63" t="s">
        <v>329</v>
      </c>
      <c r="B215" s="63" t="s">
        <v>330</v>
      </c>
      <c r="C215" s="36">
        <v>4301070997</v>
      </c>
      <c r="D215" s="405">
        <v>4607111038586</v>
      </c>
      <c r="E215" s="405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07"/>
      <c r="R215" s="407"/>
      <c r="S215" s="407"/>
      <c r="T215" s="408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328</v>
      </c>
      <c r="AG215" s="81"/>
      <c r="AJ215" s="87" t="s">
        <v>87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331</v>
      </c>
      <c r="B216" s="63" t="s">
        <v>332</v>
      </c>
      <c r="C216" s="36">
        <v>4301070962</v>
      </c>
      <c r="D216" s="405">
        <v>4607111038609</v>
      </c>
      <c r="E216" s="405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07"/>
      <c r="R216" s="407"/>
      <c r="S216" s="407"/>
      <c r="T216" s="408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333</v>
      </c>
      <c r="AG216" s="81"/>
      <c r="AJ216" s="87" t="s">
        <v>87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334</v>
      </c>
      <c r="B217" s="63" t="s">
        <v>335</v>
      </c>
      <c r="C217" s="36">
        <v>4301070963</v>
      </c>
      <c r="D217" s="405">
        <v>4607111038630</v>
      </c>
      <c r="E217" s="405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48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07"/>
      <c r="R217" s="407"/>
      <c r="S217" s="407"/>
      <c r="T217" s="40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333</v>
      </c>
      <c r="AG217" s="81"/>
      <c r="AJ217" s="87" t="s">
        <v>87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336</v>
      </c>
      <c r="B218" s="63" t="s">
        <v>337</v>
      </c>
      <c r="C218" s="36">
        <v>4301070959</v>
      </c>
      <c r="D218" s="405">
        <v>4607111038616</v>
      </c>
      <c r="E218" s="405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07"/>
      <c r="R218" s="407"/>
      <c r="S218" s="407"/>
      <c r="T218" s="40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328</v>
      </c>
      <c r="AG218" s="81"/>
      <c r="AJ218" s="87" t="s">
        <v>87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338</v>
      </c>
      <c r="B219" s="63" t="s">
        <v>339</v>
      </c>
      <c r="C219" s="36">
        <v>4301070960</v>
      </c>
      <c r="D219" s="405">
        <v>4607111038623</v>
      </c>
      <c r="E219" s="405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07"/>
      <c r="R219" s="407"/>
      <c r="S219" s="407"/>
      <c r="T219" s="40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328</v>
      </c>
      <c r="AG219" s="81"/>
      <c r="AJ219" s="87" t="s">
        <v>87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x14ac:dyDescent="0.2">
      <c r="A220" s="412"/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3"/>
      <c r="P220" s="409" t="s">
        <v>40</v>
      </c>
      <c r="Q220" s="410"/>
      <c r="R220" s="410"/>
      <c r="S220" s="410"/>
      <c r="T220" s="410"/>
      <c r="U220" s="410"/>
      <c r="V220" s="411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12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2"/>
      <c r="O221" s="413"/>
      <c r="P221" s="409" t="s">
        <v>40</v>
      </c>
      <c r="Q221" s="410"/>
      <c r="R221" s="410"/>
      <c r="S221" s="410"/>
      <c r="T221" s="410"/>
      <c r="U221" s="410"/>
      <c r="V221" s="411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25">
      <c r="A222" s="403" t="s">
        <v>340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5"/>
      <c r="AB222" s="65"/>
      <c r="AC222" s="82"/>
    </row>
    <row r="223" spans="1:68" ht="14.25" customHeight="1" x14ac:dyDescent="0.25">
      <c r="A223" s="404" t="s">
        <v>80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404"/>
      <c r="AA223" s="66"/>
      <c r="AB223" s="66"/>
      <c r="AC223" s="83"/>
    </row>
    <row r="224" spans="1:68" ht="27" customHeight="1" x14ac:dyDescent="0.25">
      <c r="A224" s="63" t="s">
        <v>341</v>
      </c>
      <c r="B224" s="63" t="s">
        <v>342</v>
      </c>
      <c r="C224" s="36">
        <v>4301070917</v>
      </c>
      <c r="D224" s="405">
        <v>4607111035912</v>
      </c>
      <c r="E224" s="405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07"/>
      <c r="R224" s="407"/>
      <c r="S224" s="407"/>
      <c r="T224" s="40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343</v>
      </c>
      <c r="AG224" s="81"/>
      <c r="AJ224" s="87" t="s">
        <v>87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344</v>
      </c>
      <c r="B225" s="63" t="s">
        <v>345</v>
      </c>
      <c r="C225" s="36">
        <v>4301070920</v>
      </c>
      <c r="D225" s="405">
        <v>4607111035929</v>
      </c>
      <c r="E225" s="405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07"/>
      <c r="R225" s="407"/>
      <c r="S225" s="407"/>
      <c r="T225" s="408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343</v>
      </c>
      <c r="AG225" s="81"/>
      <c r="AJ225" s="87" t="s">
        <v>87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346</v>
      </c>
      <c r="B226" s="63" t="s">
        <v>347</v>
      </c>
      <c r="C226" s="36">
        <v>4301070915</v>
      </c>
      <c r="D226" s="405">
        <v>4607111035882</v>
      </c>
      <c r="E226" s="405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07"/>
      <c r="R226" s="407"/>
      <c r="S226" s="407"/>
      <c r="T226" s="40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348</v>
      </c>
      <c r="AG226" s="81"/>
      <c r="AJ226" s="87" t="s">
        <v>87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349</v>
      </c>
      <c r="B227" s="63" t="s">
        <v>350</v>
      </c>
      <c r="C227" s="36">
        <v>4301070921</v>
      </c>
      <c r="D227" s="405">
        <v>4607111035905</v>
      </c>
      <c r="E227" s="405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4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07"/>
      <c r="R227" s="407"/>
      <c r="S227" s="407"/>
      <c r="T227" s="40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348</v>
      </c>
      <c r="AG227" s="81"/>
      <c r="AJ227" s="87" t="s">
        <v>87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2"/>
      <c r="O228" s="413"/>
      <c r="P228" s="409" t="s">
        <v>40</v>
      </c>
      <c r="Q228" s="410"/>
      <c r="R228" s="410"/>
      <c r="S228" s="410"/>
      <c r="T228" s="410"/>
      <c r="U228" s="410"/>
      <c r="V228" s="411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3"/>
      <c r="P229" s="409" t="s">
        <v>40</v>
      </c>
      <c r="Q229" s="410"/>
      <c r="R229" s="410"/>
      <c r="S229" s="410"/>
      <c r="T229" s="410"/>
      <c r="U229" s="410"/>
      <c r="V229" s="411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25">
      <c r="A230" s="403" t="s">
        <v>351</v>
      </c>
      <c r="B230" s="403"/>
      <c r="C230" s="403"/>
      <c r="D230" s="403"/>
      <c r="E230" s="403"/>
      <c r="F230" s="403"/>
      <c r="G230" s="403"/>
      <c r="H230" s="403"/>
      <c r="I230" s="403"/>
      <c r="J230" s="403"/>
      <c r="K230" s="403"/>
      <c r="L230" s="403"/>
      <c r="M230" s="403"/>
      <c r="N230" s="403"/>
      <c r="O230" s="403"/>
      <c r="P230" s="403"/>
      <c r="Q230" s="403"/>
      <c r="R230" s="403"/>
      <c r="S230" s="403"/>
      <c r="T230" s="403"/>
      <c r="U230" s="403"/>
      <c r="V230" s="403"/>
      <c r="W230" s="403"/>
      <c r="X230" s="403"/>
      <c r="Y230" s="403"/>
      <c r="Z230" s="403"/>
      <c r="AA230" s="65"/>
      <c r="AB230" s="65"/>
      <c r="AC230" s="82"/>
    </row>
    <row r="231" spans="1:68" ht="14.25" customHeight="1" x14ac:dyDescent="0.25">
      <c r="A231" s="404" t="s">
        <v>80</v>
      </c>
      <c r="B231" s="404"/>
      <c r="C231" s="404"/>
      <c r="D231" s="404"/>
      <c r="E231" s="404"/>
      <c r="F231" s="404"/>
      <c r="G231" s="404"/>
      <c r="H231" s="404"/>
      <c r="I231" s="404"/>
      <c r="J231" s="404"/>
      <c r="K231" s="404"/>
      <c r="L231" s="404"/>
      <c r="M231" s="404"/>
      <c r="N231" s="404"/>
      <c r="O231" s="404"/>
      <c r="P231" s="404"/>
      <c r="Q231" s="404"/>
      <c r="R231" s="404"/>
      <c r="S231" s="404"/>
      <c r="T231" s="404"/>
      <c r="U231" s="404"/>
      <c r="V231" s="404"/>
      <c r="W231" s="404"/>
      <c r="X231" s="404"/>
      <c r="Y231" s="404"/>
      <c r="Z231" s="404"/>
      <c r="AA231" s="66"/>
      <c r="AB231" s="66"/>
      <c r="AC231" s="83"/>
    </row>
    <row r="232" spans="1:68" ht="27" customHeight="1" x14ac:dyDescent="0.25">
      <c r="A232" s="63" t="s">
        <v>352</v>
      </c>
      <c r="B232" s="63" t="s">
        <v>353</v>
      </c>
      <c r="C232" s="36">
        <v>4301071097</v>
      </c>
      <c r="D232" s="405">
        <v>4620207491096</v>
      </c>
      <c r="E232" s="405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495" t="s">
        <v>354</v>
      </c>
      <c r="Q232" s="407"/>
      <c r="R232" s="407"/>
      <c r="S232" s="407"/>
      <c r="T232" s="40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355</v>
      </c>
      <c r="AG232" s="81"/>
      <c r="AJ232" s="87" t="s">
        <v>87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12"/>
      <c r="B233" s="412"/>
      <c r="C233" s="412"/>
      <c r="D233" s="412"/>
      <c r="E233" s="412"/>
      <c r="F233" s="412"/>
      <c r="G233" s="412"/>
      <c r="H233" s="412"/>
      <c r="I233" s="412"/>
      <c r="J233" s="412"/>
      <c r="K233" s="412"/>
      <c r="L233" s="412"/>
      <c r="M233" s="412"/>
      <c r="N233" s="412"/>
      <c r="O233" s="413"/>
      <c r="P233" s="409" t="s">
        <v>40</v>
      </c>
      <c r="Q233" s="410"/>
      <c r="R233" s="410"/>
      <c r="S233" s="410"/>
      <c r="T233" s="410"/>
      <c r="U233" s="410"/>
      <c r="V233" s="411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12"/>
      <c r="B234" s="412"/>
      <c r="C234" s="412"/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3"/>
      <c r="P234" s="409" t="s">
        <v>40</v>
      </c>
      <c r="Q234" s="410"/>
      <c r="R234" s="410"/>
      <c r="S234" s="410"/>
      <c r="T234" s="410"/>
      <c r="U234" s="410"/>
      <c r="V234" s="411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25">
      <c r="A235" s="403" t="s">
        <v>356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403"/>
      <c r="AA235" s="65"/>
      <c r="AB235" s="65"/>
      <c r="AC235" s="82"/>
    </row>
    <row r="236" spans="1:68" ht="14.25" customHeight="1" x14ac:dyDescent="0.25">
      <c r="A236" s="404" t="s">
        <v>80</v>
      </c>
      <c r="B236" s="404"/>
      <c r="C236" s="404"/>
      <c r="D236" s="404"/>
      <c r="E236" s="404"/>
      <c r="F236" s="404"/>
      <c r="G236" s="404"/>
      <c r="H236" s="404"/>
      <c r="I236" s="404"/>
      <c r="J236" s="404"/>
      <c r="K236" s="404"/>
      <c r="L236" s="404"/>
      <c r="M236" s="404"/>
      <c r="N236" s="404"/>
      <c r="O236" s="404"/>
      <c r="P236" s="404"/>
      <c r="Q236" s="404"/>
      <c r="R236" s="404"/>
      <c r="S236" s="404"/>
      <c r="T236" s="404"/>
      <c r="U236" s="404"/>
      <c r="V236" s="404"/>
      <c r="W236" s="404"/>
      <c r="X236" s="404"/>
      <c r="Y236" s="404"/>
      <c r="Z236" s="404"/>
      <c r="AA236" s="66"/>
      <c r="AB236" s="66"/>
      <c r="AC236" s="83"/>
    </row>
    <row r="237" spans="1:68" ht="27" customHeight="1" x14ac:dyDescent="0.25">
      <c r="A237" s="63" t="s">
        <v>357</v>
      </c>
      <c r="B237" s="63" t="s">
        <v>358</v>
      </c>
      <c r="C237" s="36">
        <v>4301071093</v>
      </c>
      <c r="D237" s="405">
        <v>4620207490709</v>
      </c>
      <c r="E237" s="405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4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07"/>
      <c r="R237" s="407"/>
      <c r="S237" s="407"/>
      <c r="T237" s="40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359</v>
      </c>
      <c r="AG237" s="81"/>
      <c r="AJ237" s="87" t="s">
        <v>87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2"/>
      <c r="O238" s="413"/>
      <c r="P238" s="409" t="s">
        <v>40</v>
      </c>
      <c r="Q238" s="410"/>
      <c r="R238" s="410"/>
      <c r="S238" s="410"/>
      <c r="T238" s="410"/>
      <c r="U238" s="410"/>
      <c r="V238" s="411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3"/>
      <c r="P239" s="409" t="s">
        <v>40</v>
      </c>
      <c r="Q239" s="410"/>
      <c r="R239" s="410"/>
      <c r="S239" s="410"/>
      <c r="T239" s="410"/>
      <c r="U239" s="410"/>
      <c r="V239" s="411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404" t="s">
        <v>141</v>
      </c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4"/>
      <c r="P240" s="404"/>
      <c r="Q240" s="404"/>
      <c r="R240" s="404"/>
      <c r="S240" s="404"/>
      <c r="T240" s="404"/>
      <c r="U240" s="404"/>
      <c r="V240" s="404"/>
      <c r="W240" s="404"/>
      <c r="X240" s="404"/>
      <c r="Y240" s="404"/>
      <c r="Z240" s="404"/>
      <c r="AA240" s="66"/>
      <c r="AB240" s="66"/>
      <c r="AC240" s="83"/>
    </row>
    <row r="241" spans="1:68" ht="27" customHeight="1" x14ac:dyDescent="0.25">
      <c r="A241" s="63" t="s">
        <v>360</v>
      </c>
      <c r="B241" s="63" t="s">
        <v>361</v>
      </c>
      <c r="C241" s="36">
        <v>4301135692</v>
      </c>
      <c r="D241" s="405">
        <v>4620207490570</v>
      </c>
      <c r="E241" s="405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94</v>
      </c>
      <c r="L241" s="37" t="s">
        <v>86</v>
      </c>
      <c r="M241" s="38" t="s">
        <v>84</v>
      </c>
      <c r="N241" s="38"/>
      <c r="O241" s="37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07"/>
      <c r="R241" s="407"/>
      <c r="S241" s="407"/>
      <c r="T241" s="408"/>
      <c r="U241" s="39" t="s">
        <v>46</v>
      </c>
      <c r="V241" s="39" t="s">
        <v>46</v>
      </c>
      <c r="W241" s="40" t="s">
        <v>39</v>
      </c>
      <c r="X241" s="58">
        <v>28</v>
      </c>
      <c r="Y241" s="55">
        <f>IFERROR(IF(X241="","",X241),"")</f>
        <v>28</v>
      </c>
      <c r="Z241" s="41">
        <f>IFERROR(IF(X241="","",X241*0.01788),"")</f>
        <v>0.50063999999999997</v>
      </c>
      <c r="AA241" s="68" t="s">
        <v>46</v>
      </c>
      <c r="AB241" s="69" t="s">
        <v>46</v>
      </c>
      <c r="AC241" s="257" t="s">
        <v>362</v>
      </c>
      <c r="AG241" s="81"/>
      <c r="AJ241" s="87" t="s">
        <v>87</v>
      </c>
      <c r="AK241" s="87">
        <v>1</v>
      </c>
      <c r="BB241" s="258" t="s">
        <v>93</v>
      </c>
      <c r="BM241" s="81">
        <f>IFERROR(X241*I241,"0")</f>
        <v>86.900800000000004</v>
      </c>
      <c r="BN241" s="81">
        <f>IFERROR(Y241*I241,"0")</f>
        <v>86.900800000000004</v>
      </c>
      <c r="BO241" s="81">
        <f>IFERROR(X241/J241,"0")</f>
        <v>0.4</v>
      </c>
      <c r="BP241" s="81">
        <f>IFERROR(Y241/J241,"0")</f>
        <v>0.4</v>
      </c>
    </row>
    <row r="242" spans="1:68" ht="27" customHeight="1" x14ac:dyDescent="0.25">
      <c r="A242" s="63" t="s">
        <v>363</v>
      </c>
      <c r="B242" s="63" t="s">
        <v>364</v>
      </c>
      <c r="C242" s="36">
        <v>4301135691</v>
      </c>
      <c r="D242" s="405">
        <v>4620207490549</v>
      </c>
      <c r="E242" s="405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94</v>
      </c>
      <c r="L242" s="37" t="s">
        <v>86</v>
      </c>
      <c r="M242" s="38" t="s">
        <v>84</v>
      </c>
      <c r="N242" s="38"/>
      <c r="O242" s="37">
        <v>180</v>
      </c>
      <c r="P242" s="4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07"/>
      <c r="R242" s="407"/>
      <c r="S242" s="407"/>
      <c r="T242" s="408"/>
      <c r="U242" s="39" t="s">
        <v>46</v>
      </c>
      <c r="V242" s="39" t="s">
        <v>46</v>
      </c>
      <c r="W242" s="40" t="s">
        <v>39</v>
      </c>
      <c r="X242" s="58">
        <v>28</v>
      </c>
      <c r="Y242" s="55">
        <f>IFERROR(IF(X242="","",X242),"")</f>
        <v>28</v>
      </c>
      <c r="Z242" s="41">
        <f>IFERROR(IF(X242="","",X242*0.01788),"")</f>
        <v>0.50063999999999997</v>
      </c>
      <c r="AA242" s="68" t="s">
        <v>46</v>
      </c>
      <c r="AB242" s="69" t="s">
        <v>46</v>
      </c>
      <c r="AC242" s="259" t="s">
        <v>362</v>
      </c>
      <c r="AG242" s="81"/>
      <c r="AJ242" s="87" t="s">
        <v>87</v>
      </c>
      <c r="AK242" s="87">
        <v>1</v>
      </c>
      <c r="BB242" s="260" t="s">
        <v>93</v>
      </c>
      <c r="BM242" s="81">
        <f>IFERROR(X242*I242,"0")</f>
        <v>86.900800000000004</v>
      </c>
      <c r="BN242" s="81">
        <f>IFERROR(Y242*I242,"0")</f>
        <v>86.900800000000004</v>
      </c>
      <c r="BO242" s="81">
        <f>IFERROR(X242/J242,"0")</f>
        <v>0.4</v>
      </c>
      <c r="BP242" s="81">
        <f>IFERROR(Y242/J242,"0")</f>
        <v>0.4</v>
      </c>
    </row>
    <row r="243" spans="1:68" ht="27" customHeight="1" x14ac:dyDescent="0.25">
      <c r="A243" s="63" t="s">
        <v>365</v>
      </c>
      <c r="B243" s="63" t="s">
        <v>366</v>
      </c>
      <c r="C243" s="36">
        <v>4301135694</v>
      </c>
      <c r="D243" s="405">
        <v>4620207490501</v>
      </c>
      <c r="E243" s="405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94</v>
      </c>
      <c r="L243" s="37" t="s">
        <v>86</v>
      </c>
      <c r="M243" s="38" t="s">
        <v>84</v>
      </c>
      <c r="N243" s="38"/>
      <c r="O243" s="37">
        <v>180</v>
      </c>
      <c r="P243" s="49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07"/>
      <c r="R243" s="407"/>
      <c r="S243" s="407"/>
      <c r="T243" s="408"/>
      <c r="U243" s="39" t="s">
        <v>46</v>
      </c>
      <c r="V243" s="39" t="s">
        <v>46</v>
      </c>
      <c r="W243" s="40" t="s">
        <v>39</v>
      </c>
      <c r="X243" s="58">
        <v>28</v>
      </c>
      <c r="Y243" s="55">
        <f>IFERROR(IF(X243="","",X243),"")</f>
        <v>28</v>
      </c>
      <c r="Z243" s="41">
        <f>IFERROR(IF(X243="","",X243*0.01788),"")</f>
        <v>0.50063999999999997</v>
      </c>
      <c r="AA243" s="68" t="s">
        <v>46</v>
      </c>
      <c r="AB243" s="69" t="s">
        <v>46</v>
      </c>
      <c r="AC243" s="261" t="s">
        <v>362</v>
      </c>
      <c r="AG243" s="81"/>
      <c r="AJ243" s="87" t="s">
        <v>87</v>
      </c>
      <c r="AK243" s="87">
        <v>1</v>
      </c>
      <c r="BB243" s="262" t="s">
        <v>93</v>
      </c>
      <c r="BM243" s="81">
        <f>IFERROR(X243*I243,"0")</f>
        <v>86.900800000000004</v>
      </c>
      <c r="BN243" s="81">
        <f>IFERROR(Y243*I243,"0")</f>
        <v>86.900800000000004</v>
      </c>
      <c r="BO243" s="81">
        <f>IFERROR(X243/J243,"0")</f>
        <v>0.4</v>
      </c>
      <c r="BP243" s="81">
        <f>IFERROR(Y243/J243,"0")</f>
        <v>0.4</v>
      </c>
    </row>
    <row r="244" spans="1:68" x14ac:dyDescent="0.2">
      <c r="A244" s="412"/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3"/>
      <c r="P244" s="409" t="s">
        <v>40</v>
      </c>
      <c r="Q244" s="410"/>
      <c r="R244" s="410"/>
      <c r="S244" s="410"/>
      <c r="T244" s="410"/>
      <c r="U244" s="410"/>
      <c r="V244" s="411"/>
      <c r="W244" s="42" t="s">
        <v>39</v>
      </c>
      <c r="X244" s="43">
        <f>IFERROR(SUM(X241:X243),"0")</f>
        <v>84</v>
      </c>
      <c r="Y244" s="43">
        <f>IFERROR(SUM(Y241:Y243),"0")</f>
        <v>84</v>
      </c>
      <c r="Z244" s="43">
        <f>IFERROR(IF(Z241="",0,Z241),"0")+IFERROR(IF(Z242="",0,Z242),"0")+IFERROR(IF(Z243="",0,Z243),"0")</f>
        <v>1.5019199999999999</v>
      </c>
      <c r="AA244" s="67"/>
      <c r="AB244" s="67"/>
      <c r="AC244" s="67"/>
    </row>
    <row r="245" spans="1:68" x14ac:dyDescent="0.2">
      <c r="A245" s="412"/>
      <c r="B245" s="412"/>
      <c r="C245" s="412"/>
      <c r="D245" s="412"/>
      <c r="E245" s="412"/>
      <c r="F245" s="412"/>
      <c r="G245" s="412"/>
      <c r="H245" s="412"/>
      <c r="I245" s="412"/>
      <c r="J245" s="412"/>
      <c r="K245" s="412"/>
      <c r="L245" s="412"/>
      <c r="M245" s="412"/>
      <c r="N245" s="412"/>
      <c r="O245" s="413"/>
      <c r="P245" s="409" t="s">
        <v>40</v>
      </c>
      <c r="Q245" s="410"/>
      <c r="R245" s="410"/>
      <c r="S245" s="410"/>
      <c r="T245" s="410"/>
      <c r="U245" s="410"/>
      <c r="V245" s="411"/>
      <c r="W245" s="42" t="s">
        <v>0</v>
      </c>
      <c r="X245" s="43">
        <f>IFERROR(SUMPRODUCT(X241:X243*H241:H243),"0")</f>
        <v>201.60000000000002</v>
      </c>
      <c r="Y245" s="43">
        <f>IFERROR(SUMPRODUCT(Y241:Y243*H241:H243),"0")</f>
        <v>201.60000000000002</v>
      </c>
      <c r="Z245" s="42"/>
      <c r="AA245" s="67"/>
      <c r="AB245" s="67"/>
      <c r="AC245" s="67"/>
    </row>
    <row r="246" spans="1:68" ht="16.5" customHeight="1" x14ac:dyDescent="0.25">
      <c r="A246" s="403" t="s">
        <v>367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65"/>
      <c r="AB246" s="65"/>
      <c r="AC246" s="82"/>
    </row>
    <row r="247" spans="1:68" ht="14.25" customHeight="1" x14ac:dyDescent="0.25">
      <c r="A247" s="404" t="s">
        <v>80</v>
      </c>
      <c r="B247" s="404"/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404"/>
      <c r="P247" s="404"/>
      <c r="Q247" s="404"/>
      <c r="R247" s="404"/>
      <c r="S247" s="404"/>
      <c r="T247" s="404"/>
      <c r="U247" s="404"/>
      <c r="V247" s="404"/>
      <c r="W247" s="404"/>
      <c r="X247" s="404"/>
      <c r="Y247" s="404"/>
      <c r="Z247" s="404"/>
      <c r="AA247" s="66"/>
      <c r="AB247" s="66"/>
      <c r="AC247" s="83"/>
    </row>
    <row r="248" spans="1:68" ht="16.5" customHeight="1" x14ac:dyDescent="0.25">
      <c r="A248" s="63" t="s">
        <v>368</v>
      </c>
      <c r="B248" s="63" t="s">
        <v>369</v>
      </c>
      <c r="C248" s="36">
        <v>4301071063</v>
      </c>
      <c r="D248" s="405">
        <v>4607111039019</v>
      </c>
      <c r="E248" s="405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85</v>
      </c>
      <c r="L248" s="37" t="s">
        <v>86</v>
      </c>
      <c r="M248" s="38" t="s">
        <v>84</v>
      </c>
      <c r="N248" s="38"/>
      <c r="O248" s="37">
        <v>180</v>
      </c>
      <c r="P248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07"/>
      <c r="R248" s="407"/>
      <c r="S248" s="407"/>
      <c r="T248" s="40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370</v>
      </c>
      <c r="AG248" s="81"/>
      <c r="AJ248" s="87" t="s">
        <v>87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25">
      <c r="A249" s="63" t="s">
        <v>371</v>
      </c>
      <c r="B249" s="63" t="s">
        <v>372</v>
      </c>
      <c r="C249" s="36">
        <v>4301071000</v>
      </c>
      <c r="D249" s="405">
        <v>4607111038708</v>
      </c>
      <c r="E249" s="405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07"/>
      <c r="R249" s="407"/>
      <c r="S249" s="407"/>
      <c r="T249" s="408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370</v>
      </c>
      <c r="AG249" s="81"/>
      <c r="AJ249" s="87" t="s">
        <v>87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12"/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3"/>
      <c r="P250" s="409" t="s">
        <v>40</v>
      </c>
      <c r="Q250" s="410"/>
      <c r="R250" s="410"/>
      <c r="S250" s="410"/>
      <c r="T250" s="410"/>
      <c r="U250" s="410"/>
      <c r="V250" s="411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412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3"/>
      <c r="P251" s="409" t="s">
        <v>40</v>
      </c>
      <c r="Q251" s="410"/>
      <c r="R251" s="410"/>
      <c r="S251" s="410"/>
      <c r="T251" s="410"/>
      <c r="U251" s="410"/>
      <c r="V251" s="411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402" t="s">
        <v>373</v>
      </c>
      <c r="B252" s="402"/>
      <c r="C252" s="402"/>
      <c r="D252" s="402"/>
      <c r="E252" s="402"/>
      <c r="F252" s="402"/>
      <c r="G252" s="402"/>
      <c r="H252" s="402"/>
      <c r="I252" s="402"/>
      <c r="J252" s="402"/>
      <c r="K252" s="402"/>
      <c r="L252" s="402"/>
      <c r="M252" s="402"/>
      <c r="N252" s="402"/>
      <c r="O252" s="402"/>
      <c r="P252" s="402"/>
      <c r="Q252" s="402"/>
      <c r="R252" s="402"/>
      <c r="S252" s="402"/>
      <c r="T252" s="402"/>
      <c r="U252" s="402"/>
      <c r="V252" s="402"/>
      <c r="W252" s="402"/>
      <c r="X252" s="402"/>
      <c r="Y252" s="402"/>
      <c r="Z252" s="402"/>
      <c r="AA252" s="54"/>
      <c r="AB252" s="54"/>
      <c r="AC252" s="54"/>
    </row>
    <row r="253" spans="1:68" ht="16.5" customHeight="1" x14ac:dyDescent="0.25">
      <c r="A253" s="403" t="s">
        <v>374</v>
      </c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3"/>
      <c r="P253" s="403"/>
      <c r="Q253" s="403"/>
      <c r="R253" s="403"/>
      <c r="S253" s="403"/>
      <c r="T253" s="403"/>
      <c r="U253" s="403"/>
      <c r="V253" s="403"/>
      <c r="W253" s="403"/>
      <c r="X253" s="403"/>
      <c r="Y253" s="403"/>
      <c r="Z253" s="403"/>
      <c r="AA253" s="65"/>
      <c r="AB253" s="65"/>
      <c r="AC253" s="82"/>
    </row>
    <row r="254" spans="1:68" ht="14.25" customHeight="1" x14ac:dyDescent="0.25">
      <c r="A254" s="404" t="s">
        <v>80</v>
      </c>
      <c r="B254" s="404"/>
      <c r="C254" s="404"/>
      <c r="D254" s="404"/>
      <c r="E254" s="404"/>
      <c r="F254" s="404"/>
      <c r="G254" s="404"/>
      <c r="H254" s="404"/>
      <c r="I254" s="404"/>
      <c r="J254" s="404"/>
      <c r="K254" s="404"/>
      <c r="L254" s="404"/>
      <c r="M254" s="404"/>
      <c r="N254" s="404"/>
      <c r="O254" s="404"/>
      <c r="P254" s="404"/>
      <c r="Q254" s="404"/>
      <c r="R254" s="404"/>
      <c r="S254" s="404"/>
      <c r="T254" s="404"/>
      <c r="U254" s="404"/>
      <c r="V254" s="404"/>
      <c r="W254" s="404"/>
      <c r="X254" s="404"/>
      <c r="Y254" s="404"/>
      <c r="Z254" s="404"/>
      <c r="AA254" s="66"/>
      <c r="AB254" s="66"/>
      <c r="AC254" s="83"/>
    </row>
    <row r="255" spans="1:68" ht="27" customHeight="1" x14ac:dyDescent="0.25">
      <c r="A255" s="63" t="s">
        <v>375</v>
      </c>
      <c r="B255" s="63" t="s">
        <v>376</v>
      </c>
      <c r="C255" s="36">
        <v>4301071036</v>
      </c>
      <c r="D255" s="405">
        <v>4607111036162</v>
      </c>
      <c r="E255" s="405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90</v>
      </c>
      <c r="P255" s="50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07"/>
      <c r="R255" s="407"/>
      <c r="S255" s="407"/>
      <c r="T255" s="40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377</v>
      </c>
      <c r="AG255" s="81"/>
      <c r="AJ255" s="87" t="s">
        <v>87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12"/>
      <c r="B256" s="412"/>
      <c r="C256" s="412"/>
      <c r="D256" s="412"/>
      <c r="E256" s="412"/>
      <c r="F256" s="412"/>
      <c r="G256" s="412"/>
      <c r="H256" s="412"/>
      <c r="I256" s="412"/>
      <c r="J256" s="412"/>
      <c r="K256" s="412"/>
      <c r="L256" s="412"/>
      <c r="M256" s="412"/>
      <c r="N256" s="412"/>
      <c r="O256" s="413"/>
      <c r="P256" s="409" t="s">
        <v>40</v>
      </c>
      <c r="Q256" s="410"/>
      <c r="R256" s="410"/>
      <c r="S256" s="410"/>
      <c r="T256" s="410"/>
      <c r="U256" s="410"/>
      <c r="V256" s="411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12"/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3"/>
      <c r="P257" s="409" t="s">
        <v>40</v>
      </c>
      <c r="Q257" s="410"/>
      <c r="R257" s="410"/>
      <c r="S257" s="410"/>
      <c r="T257" s="410"/>
      <c r="U257" s="410"/>
      <c r="V257" s="411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402" t="s">
        <v>378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  <c r="M258" s="402"/>
      <c r="N258" s="402"/>
      <c r="O258" s="402"/>
      <c r="P258" s="402"/>
      <c r="Q258" s="402"/>
      <c r="R258" s="402"/>
      <c r="S258" s="402"/>
      <c r="T258" s="402"/>
      <c r="U258" s="402"/>
      <c r="V258" s="402"/>
      <c r="W258" s="402"/>
      <c r="X258" s="402"/>
      <c r="Y258" s="402"/>
      <c r="Z258" s="402"/>
      <c r="AA258" s="54"/>
      <c r="AB258" s="54"/>
      <c r="AC258" s="54"/>
    </row>
    <row r="259" spans="1:68" ht="16.5" customHeight="1" x14ac:dyDescent="0.25">
      <c r="A259" s="403" t="s">
        <v>379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403"/>
      <c r="AA259" s="65"/>
      <c r="AB259" s="65"/>
      <c r="AC259" s="82"/>
    </row>
    <row r="260" spans="1:68" ht="14.25" customHeight="1" x14ac:dyDescent="0.25">
      <c r="A260" s="404" t="s">
        <v>80</v>
      </c>
      <c r="B260" s="404"/>
      <c r="C260" s="404"/>
      <c r="D260" s="404"/>
      <c r="E260" s="404"/>
      <c r="F260" s="404"/>
      <c r="G260" s="404"/>
      <c r="H260" s="404"/>
      <c r="I260" s="404"/>
      <c r="J260" s="404"/>
      <c r="K260" s="404"/>
      <c r="L260" s="404"/>
      <c r="M260" s="404"/>
      <c r="N260" s="404"/>
      <c r="O260" s="404"/>
      <c r="P260" s="404"/>
      <c r="Q260" s="404"/>
      <c r="R260" s="404"/>
      <c r="S260" s="404"/>
      <c r="T260" s="404"/>
      <c r="U260" s="404"/>
      <c r="V260" s="404"/>
      <c r="W260" s="404"/>
      <c r="X260" s="404"/>
      <c r="Y260" s="404"/>
      <c r="Z260" s="404"/>
      <c r="AA260" s="66"/>
      <c r="AB260" s="66"/>
      <c r="AC260" s="83"/>
    </row>
    <row r="261" spans="1:68" ht="27" customHeight="1" x14ac:dyDescent="0.25">
      <c r="A261" s="63" t="s">
        <v>380</v>
      </c>
      <c r="B261" s="63" t="s">
        <v>381</v>
      </c>
      <c r="C261" s="36">
        <v>4301071029</v>
      </c>
      <c r="D261" s="405">
        <v>4607111035899</v>
      </c>
      <c r="E261" s="405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5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07"/>
      <c r="R261" s="407"/>
      <c r="S261" s="407"/>
      <c r="T261" s="408"/>
      <c r="U261" s="39" t="s">
        <v>46</v>
      </c>
      <c r="V261" s="39" t="s">
        <v>46</v>
      </c>
      <c r="W261" s="40" t="s">
        <v>39</v>
      </c>
      <c r="X261" s="58">
        <v>96</v>
      </c>
      <c r="Y261" s="55">
        <f>IFERROR(IF(X261="","",X261),"")</f>
        <v>96</v>
      </c>
      <c r="Z261" s="41">
        <f>IFERROR(IF(X261="","",X261*0.0155),"")</f>
        <v>1.488</v>
      </c>
      <c r="AA261" s="68" t="s">
        <v>46</v>
      </c>
      <c r="AB261" s="69" t="s">
        <v>46</v>
      </c>
      <c r="AC261" s="269" t="s">
        <v>269</v>
      </c>
      <c r="AG261" s="81"/>
      <c r="AJ261" s="87" t="s">
        <v>87</v>
      </c>
      <c r="AK261" s="87">
        <v>1</v>
      </c>
      <c r="BB261" s="270" t="s">
        <v>70</v>
      </c>
      <c r="BM261" s="81">
        <f>IFERROR(X261*I261,"0")</f>
        <v>505.15199999999993</v>
      </c>
      <c r="BN261" s="81">
        <f>IFERROR(Y261*I261,"0")</f>
        <v>505.15199999999993</v>
      </c>
      <c r="BO261" s="81">
        <f>IFERROR(X261/J261,"0")</f>
        <v>1.1428571428571428</v>
      </c>
      <c r="BP261" s="81">
        <f>IFERROR(Y261/J261,"0")</f>
        <v>1.1428571428571428</v>
      </c>
    </row>
    <row r="262" spans="1:68" ht="27" customHeight="1" x14ac:dyDescent="0.25">
      <c r="A262" s="63" t="s">
        <v>382</v>
      </c>
      <c r="B262" s="63" t="s">
        <v>383</v>
      </c>
      <c r="C262" s="36">
        <v>4301070991</v>
      </c>
      <c r="D262" s="405">
        <v>4607111038180</v>
      </c>
      <c r="E262" s="405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5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07"/>
      <c r="R262" s="407"/>
      <c r="S262" s="407"/>
      <c r="T262" s="408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384</v>
      </c>
      <c r="AG262" s="81"/>
      <c r="AJ262" s="87" t="s">
        <v>87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12"/>
      <c r="B263" s="412"/>
      <c r="C263" s="412"/>
      <c r="D263" s="412"/>
      <c r="E263" s="412"/>
      <c r="F263" s="412"/>
      <c r="G263" s="412"/>
      <c r="H263" s="412"/>
      <c r="I263" s="412"/>
      <c r="J263" s="412"/>
      <c r="K263" s="412"/>
      <c r="L263" s="412"/>
      <c r="M263" s="412"/>
      <c r="N263" s="412"/>
      <c r="O263" s="413"/>
      <c r="P263" s="409" t="s">
        <v>40</v>
      </c>
      <c r="Q263" s="410"/>
      <c r="R263" s="410"/>
      <c r="S263" s="410"/>
      <c r="T263" s="410"/>
      <c r="U263" s="410"/>
      <c r="V263" s="411"/>
      <c r="W263" s="42" t="s">
        <v>39</v>
      </c>
      <c r="X263" s="43">
        <f>IFERROR(SUM(X261:X262),"0")</f>
        <v>96</v>
      </c>
      <c r="Y263" s="43">
        <f>IFERROR(SUM(Y261:Y262),"0")</f>
        <v>96</v>
      </c>
      <c r="Z263" s="43">
        <f>IFERROR(IF(Z261="",0,Z261),"0")+IFERROR(IF(Z262="",0,Z262),"0")</f>
        <v>1.488</v>
      </c>
      <c r="AA263" s="67"/>
      <c r="AB263" s="67"/>
      <c r="AC263" s="67"/>
    </row>
    <row r="264" spans="1:68" x14ac:dyDescent="0.2">
      <c r="A264" s="412"/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3"/>
      <c r="P264" s="409" t="s">
        <v>40</v>
      </c>
      <c r="Q264" s="410"/>
      <c r="R264" s="410"/>
      <c r="S264" s="410"/>
      <c r="T264" s="410"/>
      <c r="U264" s="410"/>
      <c r="V264" s="411"/>
      <c r="W264" s="42" t="s">
        <v>0</v>
      </c>
      <c r="X264" s="43">
        <f>IFERROR(SUMPRODUCT(X261:X262*H261:H262),"0")</f>
        <v>480</v>
      </c>
      <c r="Y264" s="43">
        <f>IFERROR(SUMPRODUCT(Y261:Y262*H261:H262),"0")</f>
        <v>480</v>
      </c>
      <c r="Z264" s="42"/>
      <c r="AA264" s="67"/>
      <c r="AB264" s="67"/>
      <c r="AC264" s="67"/>
    </row>
    <row r="265" spans="1:68" ht="27.75" customHeight="1" x14ac:dyDescent="0.2">
      <c r="A265" s="402" t="s">
        <v>385</v>
      </c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2"/>
      <c r="P265" s="402"/>
      <c r="Q265" s="402"/>
      <c r="R265" s="402"/>
      <c r="S265" s="402"/>
      <c r="T265" s="402"/>
      <c r="U265" s="402"/>
      <c r="V265" s="402"/>
      <c r="W265" s="402"/>
      <c r="X265" s="402"/>
      <c r="Y265" s="402"/>
      <c r="Z265" s="402"/>
      <c r="AA265" s="54"/>
      <c r="AB265" s="54"/>
      <c r="AC265" s="54"/>
    </row>
    <row r="266" spans="1:68" ht="16.5" customHeight="1" x14ac:dyDescent="0.25">
      <c r="A266" s="403" t="s">
        <v>386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65"/>
      <c r="AB266" s="65"/>
      <c r="AC266" s="82"/>
    </row>
    <row r="267" spans="1:68" ht="14.25" customHeight="1" x14ac:dyDescent="0.25">
      <c r="A267" s="404" t="s">
        <v>387</v>
      </c>
      <c r="B267" s="404"/>
      <c r="C267" s="404"/>
      <c r="D267" s="404"/>
      <c r="E267" s="404"/>
      <c r="F267" s="404"/>
      <c r="G267" s="404"/>
      <c r="H267" s="404"/>
      <c r="I267" s="404"/>
      <c r="J267" s="404"/>
      <c r="K267" s="404"/>
      <c r="L267" s="404"/>
      <c r="M267" s="404"/>
      <c r="N267" s="404"/>
      <c r="O267" s="404"/>
      <c r="P267" s="404"/>
      <c r="Q267" s="404"/>
      <c r="R267" s="404"/>
      <c r="S267" s="404"/>
      <c r="T267" s="404"/>
      <c r="U267" s="404"/>
      <c r="V267" s="404"/>
      <c r="W267" s="404"/>
      <c r="X267" s="404"/>
      <c r="Y267" s="404"/>
      <c r="Z267" s="404"/>
      <c r="AA267" s="66"/>
      <c r="AB267" s="66"/>
      <c r="AC267" s="83"/>
    </row>
    <row r="268" spans="1:68" ht="27" customHeight="1" x14ac:dyDescent="0.25">
      <c r="A268" s="63" t="s">
        <v>388</v>
      </c>
      <c r="B268" s="63" t="s">
        <v>389</v>
      </c>
      <c r="C268" s="36">
        <v>4301133004</v>
      </c>
      <c r="D268" s="405">
        <v>4607111039774</v>
      </c>
      <c r="E268" s="405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94</v>
      </c>
      <c r="L268" s="37" t="s">
        <v>86</v>
      </c>
      <c r="M268" s="38" t="s">
        <v>84</v>
      </c>
      <c r="N268" s="38"/>
      <c r="O268" s="37">
        <v>180</v>
      </c>
      <c r="P268" s="50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07"/>
      <c r="R268" s="407"/>
      <c r="S268" s="407"/>
      <c r="T268" s="40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390</v>
      </c>
      <c r="AG268" s="81"/>
      <c r="AJ268" s="87" t="s">
        <v>87</v>
      </c>
      <c r="AK268" s="87">
        <v>1</v>
      </c>
      <c r="BB268" s="274" t="s">
        <v>93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12"/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3"/>
      <c r="P269" s="409" t="s">
        <v>40</v>
      </c>
      <c r="Q269" s="410"/>
      <c r="R269" s="410"/>
      <c r="S269" s="410"/>
      <c r="T269" s="410"/>
      <c r="U269" s="410"/>
      <c r="V269" s="411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12"/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3"/>
      <c r="P270" s="409" t="s">
        <v>40</v>
      </c>
      <c r="Q270" s="410"/>
      <c r="R270" s="410"/>
      <c r="S270" s="410"/>
      <c r="T270" s="410"/>
      <c r="U270" s="410"/>
      <c r="V270" s="411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404" t="s">
        <v>141</v>
      </c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4"/>
      <c r="O271" s="404"/>
      <c r="P271" s="404"/>
      <c r="Q271" s="404"/>
      <c r="R271" s="404"/>
      <c r="S271" s="404"/>
      <c r="T271" s="404"/>
      <c r="U271" s="404"/>
      <c r="V271" s="404"/>
      <c r="W271" s="404"/>
      <c r="X271" s="404"/>
      <c r="Y271" s="404"/>
      <c r="Z271" s="404"/>
      <c r="AA271" s="66"/>
      <c r="AB271" s="66"/>
      <c r="AC271" s="83"/>
    </row>
    <row r="272" spans="1:68" ht="37.5" customHeight="1" x14ac:dyDescent="0.25">
      <c r="A272" s="63" t="s">
        <v>391</v>
      </c>
      <c r="B272" s="63" t="s">
        <v>392</v>
      </c>
      <c r="C272" s="36">
        <v>4301135400</v>
      </c>
      <c r="D272" s="405">
        <v>4607111039361</v>
      </c>
      <c r="E272" s="405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94</v>
      </c>
      <c r="L272" s="37" t="s">
        <v>86</v>
      </c>
      <c r="M272" s="38" t="s">
        <v>84</v>
      </c>
      <c r="N272" s="38"/>
      <c r="O272" s="37">
        <v>180</v>
      </c>
      <c r="P272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07"/>
      <c r="R272" s="407"/>
      <c r="S272" s="407"/>
      <c r="T272" s="408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390</v>
      </c>
      <c r="AG272" s="81"/>
      <c r="AJ272" s="87" t="s">
        <v>87</v>
      </c>
      <c r="AK272" s="87">
        <v>1</v>
      </c>
      <c r="BB272" s="276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3"/>
      <c r="P273" s="409" t="s">
        <v>40</v>
      </c>
      <c r="Q273" s="410"/>
      <c r="R273" s="410"/>
      <c r="S273" s="410"/>
      <c r="T273" s="410"/>
      <c r="U273" s="410"/>
      <c r="V273" s="411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412"/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3"/>
      <c r="P274" s="409" t="s">
        <v>40</v>
      </c>
      <c r="Q274" s="410"/>
      <c r="R274" s="410"/>
      <c r="S274" s="410"/>
      <c r="T274" s="410"/>
      <c r="U274" s="410"/>
      <c r="V274" s="411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">
      <c r="A275" s="402" t="s">
        <v>254</v>
      </c>
      <c r="B275" s="402"/>
      <c r="C275" s="402"/>
      <c r="D275" s="402"/>
      <c r="E275" s="402"/>
      <c r="F275" s="402"/>
      <c r="G275" s="402"/>
      <c r="H275" s="402"/>
      <c r="I275" s="402"/>
      <c r="J275" s="402"/>
      <c r="K275" s="402"/>
      <c r="L275" s="402"/>
      <c r="M275" s="402"/>
      <c r="N275" s="402"/>
      <c r="O275" s="402"/>
      <c r="P275" s="402"/>
      <c r="Q275" s="402"/>
      <c r="R275" s="402"/>
      <c r="S275" s="402"/>
      <c r="T275" s="402"/>
      <c r="U275" s="402"/>
      <c r="V275" s="402"/>
      <c r="W275" s="402"/>
      <c r="X275" s="402"/>
      <c r="Y275" s="402"/>
      <c r="Z275" s="402"/>
      <c r="AA275" s="54"/>
      <c r="AB275" s="54"/>
      <c r="AC275" s="54"/>
    </row>
    <row r="276" spans="1:68" ht="16.5" customHeight="1" x14ac:dyDescent="0.25">
      <c r="A276" s="403" t="s">
        <v>254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65"/>
      <c r="AB276" s="65"/>
      <c r="AC276" s="82"/>
    </row>
    <row r="277" spans="1:68" ht="14.25" customHeight="1" x14ac:dyDescent="0.25">
      <c r="A277" s="404" t="s">
        <v>80</v>
      </c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4"/>
      <c r="O277" s="404"/>
      <c r="P277" s="404"/>
      <c r="Q277" s="404"/>
      <c r="R277" s="404"/>
      <c r="S277" s="404"/>
      <c r="T277" s="404"/>
      <c r="U277" s="404"/>
      <c r="V277" s="404"/>
      <c r="W277" s="404"/>
      <c r="X277" s="404"/>
      <c r="Y277" s="404"/>
      <c r="Z277" s="404"/>
      <c r="AA277" s="66"/>
      <c r="AB277" s="66"/>
      <c r="AC277" s="83"/>
    </row>
    <row r="278" spans="1:68" ht="27" customHeight="1" x14ac:dyDescent="0.25">
      <c r="A278" s="63" t="s">
        <v>393</v>
      </c>
      <c r="B278" s="63" t="s">
        <v>394</v>
      </c>
      <c r="C278" s="36">
        <v>4301071014</v>
      </c>
      <c r="D278" s="405">
        <v>4640242181264</v>
      </c>
      <c r="E278" s="405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85</v>
      </c>
      <c r="L278" s="37" t="s">
        <v>86</v>
      </c>
      <c r="M278" s="38" t="s">
        <v>84</v>
      </c>
      <c r="N278" s="38"/>
      <c r="O278" s="37">
        <v>180</v>
      </c>
      <c r="P278" s="507" t="s">
        <v>395</v>
      </c>
      <c r="Q278" s="407"/>
      <c r="R278" s="407"/>
      <c r="S278" s="407"/>
      <c r="T278" s="40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396</v>
      </c>
      <c r="AG278" s="81"/>
      <c r="AJ278" s="87" t="s">
        <v>87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397</v>
      </c>
      <c r="B279" s="63" t="s">
        <v>398</v>
      </c>
      <c r="C279" s="36">
        <v>4301071021</v>
      </c>
      <c r="D279" s="405">
        <v>4640242181325</v>
      </c>
      <c r="E279" s="405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85</v>
      </c>
      <c r="L279" s="37" t="s">
        <v>86</v>
      </c>
      <c r="M279" s="38" t="s">
        <v>84</v>
      </c>
      <c r="N279" s="38"/>
      <c r="O279" s="37">
        <v>180</v>
      </c>
      <c r="P279" s="508" t="s">
        <v>399</v>
      </c>
      <c r="Q279" s="407"/>
      <c r="R279" s="407"/>
      <c r="S279" s="407"/>
      <c r="T279" s="40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396</v>
      </c>
      <c r="AG279" s="81"/>
      <c r="AJ279" s="87" t="s">
        <v>87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400</v>
      </c>
      <c r="B280" s="63" t="s">
        <v>401</v>
      </c>
      <c r="C280" s="36">
        <v>4301070993</v>
      </c>
      <c r="D280" s="405">
        <v>4640242180670</v>
      </c>
      <c r="E280" s="405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85</v>
      </c>
      <c r="L280" s="37" t="s">
        <v>86</v>
      </c>
      <c r="M280" s="38" t="s">
        <v>84</v>
      </c>
      <c r="N280" s="38"/>
      <c r="O280" s="37">
        <v>180</v>
      </c>
      <c r="P280" s="509" t="s">
        <v>402</v>
      </c>
      <c r="Q280" s="407"/>
      <c r="R280" s="407"/>
      <c r="S280" s="407"/>
      <c r="T280" s="408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403</v>
      </c>
      <c r="AG280" s="81"/>
      <c r="AJ280" s="87" t="s">
        <v>87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2"/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3"/>
      <c r="P281" s="409" t="s">
        <v>40</v>
      </c>
      <c r="Q281" s="410"/>
      <c r="R281" s="410"/>
      <c r="S281" s="410"/>
      <c r="T281" s="410"/>
      <c r="U281" s="410"/>
      <c r="V281" s="411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2"/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3"/>
      <c r="P282" s="409" t="s">
        <v>40</v>
      </c>
      <c r="Q282" s="410"/>
      <c r="R282" s="410"/>
      <c r="S282" s="410"/>
      <c r="T282" s="410"/>
      <c r="U282" s="410"/>
      <c r="V282" s="411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4" t="s">
        <v>163</v>
      </c>
      <c r="B283" s="404"/>
      <c r="C283" s="404"/>
      <c r="D283" s="404"/>
      <c r="E283" s="404"/>
      <c r="F283" s="404"/>
      <c r="G283" s="404"/>
      <c r="H283" s="404"/>
      <c r="I283" s="404"/>
      <c r="J283" s="404"/>
      <c r="K283" s="404"/>
      <c r="L283" s="404"/>
      <c r="M283" s="404"/>
      <c r="N283" s="404"/>
      <c r="O283" s="404"/>
      <c r="P283" s="404"/>
      <c r="Q283" s="404"/>
      <c r="R283" s="404"/>
      <c r="S283" s="404"/>
      <c r="T283" s="404"/>
      <c r="U283" s="404"/>
      <c r="V283" s="404"/>
      <c r="W283" s="404"/>
      <c r="X283" s="404"/>
      <c r="Y283" s="404"/>
      <c r="Z283" s="404"/>
      <c r="AA283" s="66"/>
      <c r="AB283" s="66"/>
      <c r="AC283" s="83"/>
    </row>
    <row r="284" spans="1:68" ht="27" customHeight="1" x14ac:dyDescent="0.25">
      <c r="A284" s="63" t="s">
        <v>404</v>
      </c>
      <c r="B284" s="63" t="s">
        <v>405</v>
      </c>
      <c r="C284" s="36">
        <v>4301131019</v>
      </c>
      <c r="D284" s="405">
        <v>4640242180427</v>
      </c>
      <c r="E284" s="405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153</v>
      </c>
      <c r="L284" s="37" t="s">
        <v>86</v>
      </c>
      <c r="M284" s="38" t="s">
        <v>84</v>
      </c>
      <c r="N284" s="38"/>
      <c r="O284" s="37">
        <v>180</v>
      </c>
      <c r="P284" s="51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07"/>
      <c r="R284" s="407"/>
      <c r="S284" s="407"/>
      <c r="T284" s="408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406</v>
      </c>
      <c r="AG284" s="81"/>
      <c r="AJ284" s="87" t="s">
        <v>87</v>
      </c>
      <c r="AK284" s="87">
        <v>1</v>
      </c>
      <c r="BB284" s="284" t="s">
        <v>93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3"/>
      <c r="P285" s="409" t="s">
        <v>40</v>
      </c>
      <c r="Q285" s="410"/>
      <c r="R285" s="410"/>
      <c r="S285" s="410"/>
      <c r="T285" s="410"/>
      <c r="U285" s="410"/>
      <c r="V285" s="411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412"/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3"/>
      <c r="P286" s="409" t="s">
        <v>40</v>
      </c>
      <c r="Q286" s="410"/>
      <c r="R286" s="410"/>
      <c r="S286" s="410"/>
      <c r="T286" s="410"/>
      <c r="U286" s="410"/>
      <c r="V286" s="411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25">
      <c r="A287" s="404" t="s">
        <v>89</v>
      </c>
      <c r="B287" s="404"/>
      <c r="C287" s="404"/>
      <c r="D287" s="404"/>
      <c r="E287" s="404"/>
      <c r="F287" s="404"/>
      <c r="G287" s="404"/>
      <c r="H287" s="404"/>
      <c r="I287" s="404"/>
      <c r="J287" s="404"/>
      <c r="K287" s="404"/>
      <c r="L287" s="404"/>
      <c r="M287" s="404"/>
      <c r="N287" s="404"/>
      <c r="O287" s="404"/>
      <c r="P287" s="404"/>
      <c r="Q287" s="404"/>
      <c r="R287" s="404"/>
      <c r="S287" s="404"/>
      <c r="T287" s="404"/>
      <c r="U287" s="404"/>
      <c r="V287" s="404"/>
      <c r="W287" s="404"/>
      <c r="X287" s="404"/>
      <c r="Y287" s="404"/>
      <c r="Z287" s="404"/>
      <c r="AA287" s="66"/>
      <c r="AB287" s="66"/>
      <c r="AC287" s="83"/>
    </row>
    <row r="288" spans="1:68" ht="27" customHeight="1" x14ac:dyDescent="0.25">
      <c r="A288" s="63" t="s">
        <v>407</v>
      </c>
      <c r="B288" s="63" t="s">
        <v>408</v>
      </c>
      <c r="C288" s="36">
        <v>4301132080</v>
      </c>
      <c r="D288" s="405">
        <v>4640242180397</v>
      </c>
      <c r="E288" s="405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85</v>
      </c>
      <c r="L288" s="37" t="s">
        <v>86</v>
      </c>
      <c r="M288" s="38" t="s">
        <v>84</v>
      </c>
      <c r="N288" s="38"/>
      <c r="O288" s="37">
        <v>180</v>
      </c>
      <c r="P288" s="5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07"/>
      <c r="R288" s="407"/>
      <c r="S288" s="407"/>
      <c r="T288" s="408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409</v>
      </c>
      <c r="AG288" s="81"/>
      <c r="AJ288" s="87" t="s">
        <v>87</v>
      </c>
      <c r="AK288" s="87">
        <v>1</v>
      </c>
      <c r="BB288" s="286" t="s">
        <v>93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410</v>
      </c>
      <c r="B289" s="63" t="s">
        <v>411</v>
      </c>
      <c r="C289" s="36">
        <v>4301132104</v>
      </c>
      <c r="D289" s="405">
        <v>4640242181219</v>
      </c>
      <c r="E289" s="405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153</v>
      </c>
      <c r="L289" s="37" t="s">
        <v>86</v>
      </c>
      <c r="M289" s="38" t="s">
        <v>84</v>
      </c>
      <c r="N289" s="38"/>
      <c r="O289" s="37">
        <v>180</v>
      </c>
      <c r="P289" s="512" t="s">
        <v>412</v>
      </c>
      <c r="Q289" s="407"/>
      <c r="R289" s="407"/>
      <c r="S289" s="407"/>
      <c r="T289" s="408"/>
      <c r="U289" s="39" t="s">
        <v>46</v>
      </c>
      <c r="V289" s="39" t="s">
        <v>46</v>
      </c>
      <c r="W289" s="40" t="s">
        <v>39</v>
      </c>
      <c r="X289" s="58">
        <v>36</v>
      </c>
      <c r="Y289" s="55">
        <f>IFERROR(IF(X289="","",X289),"")</f>
        <v>36</v>
      </c>
      <c r="Z289" s="41">
        <f>IFERROR(IF(X289="","",X289*0.00502),"")</f>
        <v>0.18071999999999999</v>
      </c>
      <c r="AA289" s="68" t="s">
        <v>46</v>
      </c>
      <c r="AB289" s="69" t="s">
        <v>46</v>
      </c>
      <c r="AC289" s="287" t="s">
        <v>409</v>
      </c>
      <c r="AG289" s="81"/>
      <c r="AJ289" s="87" t="s">
        <v>87</v>
      </c>
      <c r="AK289" s="87">
        <v>1</v>
      </c>
      <c r="BB289" s="288" t="s">
        <v>93</v>
      </c>
      <c r="BM289" s="81">
        <f>IFERROR(X289*I289,"0")</f>
        <v>102.42</v>
      </c>
      <c r="BN289" s="81">
        <f>IFERROR(Y289*I289,"0")</f>
        <v>102.42</v>
      </c>
      <c r="BO289" s="81">
        <f>IFERROR(X289/J289,"0")</f>
        <v>0.15384615384615385</v>
      </c>
      <c r="BP289" s="81">
        <f>IFERROR(Y289/J289,"0")</f>
        <v>0.15384615384615385</v>
      </c>
    </row>
    <row r="290" spans="1:68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2"/>
      <c r="O290" s="413"/>
      <c r="P290" s="409" t="s">
        <v>40</v>
      </c>
      <c r="Q290" s="410"/>
      <c r="R290" s="410"/>
      <c r="S290" s="410"/>
      <c r="T290" s="410"/>
      <c r="U290" s="410"/>
      <c r="V290" s="411"/>
      <c r="W290" s="42" t="s">
        <v>39</v>
      </c>
      <c r="X290" s="43">
        <f>IFERROR(SUM(X288:X289),"0")</f>
        <v>36</v>
      </c>
      <c r="Y290" s="43">
        <f>IFERROR(SUM(Y288:Y289),"0")</f>
        <v>36</v>
      </c>
      <c r="Z290" s="43">
        <f>IFERROR(IF(Z288="",0,Z288),"0")+IFERROR(IF(Z289="",0,Z289),"0")</f>
        <v>0.18071999999999999</v>
      </c>
      <c r="AA290" s="67"/>
      <c r="AB290" s="67"/>
      <c r="AC290" s="67"/>
    </row>
    <row r="291" spans="1:68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3"/>
      <c r="P291" s="409" t="s">
        <v>40</v>
      </c>
      <c r="Q291" s="410"/>
      <c r="R291" s="410"/>
      <c r="S291" s="410"/>
      <c r="T291" s="410"/>
      <c r="U291" s="410"/>
      <c r="V291" s="411"/>
      <c r="W291" s="42" t="s">
        <v>0</v>
      </c>
      <c r="X291" s="43">
        <f>IFERROR(SUMPRODUCT(X288:X289*H288:H289),"0")</f>
        <v>97.2</v>
      </c>
      <c r="Y291" s="43">
        <f>IFERROR(SUMPRODUCT(Y288:Y289*H288:H289),"0")</f>
        <v>97.2</v>
      </c>
      <c r="Z291" s="42"/>
      <c r="AA291" s="67"/>
      <c r="AB291" s="67"/>
      <c r="AC291" s="67"/>
    </row>
    <row r="292" spans="1:68" ht="14.25" customHeight="1" x14ac:dyDescent="0.25">
      <c r="A292" s="404" t="s">
        <v>135</v>
      </c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404"/>
      <c r="P292" s="404"/>
      <c r="Q292" s="404"/>
      <c r="R292" s="404"/>
      <c r="S292" s="404"/>
      <c r="T292" s="404"/>
      <c r="U292" s="404"/>
      <c r="V292" s="404"/>
      <c r="W292" s="404"/>
      <c r="X292" s="404"/>
      <c r="Y292" s="404"/>
      <c r="Z292" s="404"/>
      <c r="AA292" s="66"/>
      <c r="AB292" s="66"/>
      <c r="AC292" s="83"/>
    </row>
    <row r="293" spans="1:68" ht="27" customHeight="1" x14ac:dyDescent="0.25">
      <c r="A293" s="63" t="s">
        <v>413</v>
      </c>
      <c r="B293" s="63" t="s">
        <v>414</v>
      </c>
      <c r="C293" s="36">
        <v>4301136051</v>
      </c>
      <c r="D293" s="405">
        <v>4640242180304</v>
      </c>
      <c r="E293" s="405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94</v>
      </c>
      <c r="L293" s="37" t="s">
        <v>86</v>
      </c>
      <c r="M293" s="38" t="s">
        <v>84</v>
      </c>
      <c r="N293" s="38"/>
      <c r="O293" s="37">
        <v>180</v>
      </c>
      <c r="P293" s="513" t="s">
        <v>415</v>
      </c>
      <c r="Q293" s="407"/>
      <c r="R293" s="407"/>
      <c r="S293" s="407"/>
      <c r="T293" s="408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416</v>
      </c>
      <c r="AG293" s="81"/>
      <c r="AJ293" s="87" t="s">
        <v>87</v>
      </c>
      <c r="AK293" s="87">
        <v>1</v>
      </c>
      <c r="BB293" s="290" t="s">
        <v>93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417</v>
      </c>
      <c r="B294" s="63" t="s">
        <v>418</v>
      </c>
      <c r="C294" s="36">
        <v>4301136053</v>
      </c>
      <c r="D294" s="405">
        <v>4640242180236</v>
      </c>
      <c r="E294" s="405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85</v>
      </c>
      <c r="L294" s="37" t="s">
        <v>86</v>
      </c>
      <c r="M294" s="38" t="s">
        <v>84</v>
      </c>
      <c r="N294" s="38"/>
      <c r="O294" s="37">
        <v>180</v>
      </c>
      <c r="P294" s="51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07"/>
      <c r="R294" s="407"/>
      <c r="S294" s="407"/>
      <c r="T294" s="408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416</v>
      </c>
      <c r="AG294" s="81"/>
      <c r="AJ294" s="87" t="s">
        <v>87</v>
      </c>
      <c r="AK294" s="87">
        <v>1</v>
      </c>
      <c r="BB294" s="292" t="s">
        <v>93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419</v>
      </c>
      <c r="B295" s="63" t="s">
        <v>420</v>
      </c>
      <c r="C295" s="36">
        <v>4301136052</v>
      </c>
      <c r="D295" s="405">
        <v>4640242180410</v>
      </c>
      <c r="E295" s="405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94</v>
      </c>
      <c r="L295" s="37" t="s">
        <v>86</v>
      </c>
      <c r="M295" s="38" t="s">
        <v>84</v>
      </c>
      <c r="N295" s="38"/>
      <c r="O295" s="37">
        <v>180</v>
      </c>
      <c r="P295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07"/>
      <c r="R295" s="407"/>
      <c r="S295" s="407"/>
      <c r="T295" s="408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416</v>
      </c>
      <c r="AG295" s="81"/>
      <c r="AJ295" s="87" t="s">
        <v>87</v>
      </c>
      <c r="AK295" s="87">
        <v>1</v>
      </c>
      <c r="BB295" s="294" t="s">
        <v>93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12"/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3"/>
      <c r="P296" s="409" t="s">
        <v>40</v>
      </c>
      <c r="Q296" s="410"/>
      <c r="R296" s="410"/>
      <c r="S296" s="410"/>
      <c r="T296" s="410"/>
      <c r="U296" s="410"/>
      <c r="V296" s="411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12"/>
      <c r="B297" s="412"/>
      <c r="C297" s="412"/>
      <c r="D297" s="412"/>
      <c r="E297" s="412"/>
      <c r="F297" s="412"/>
      <c r="G297" s="412"/>
      <c r="H297" s="412"/>
      <c r="I297" s="412"/>
      <c r="J297" s="412"/>
      <c r="K297" s="412"/>
      <c r="L297" s="412"/>
      <c r="M297" s="412"/>
      <c r="N297" s="412"/>
      <c r="O297" s="413"/>
      <c r="P297" s="409" t="s">
        <v>40</v>
      </c>
      <c r="Q297" s="410"/>
      <c r="R297" s="410"/>
      <c r="S297" s="410"/>
      <c r="T297" s="410"/>
      <c r="U297" s="410"/>
      <c r="V297" s="411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25">
      <c r="A298" s="404" t="s">
        <v>141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04"/>
      <c r="Z298" s="404"/>
      <c r="AA298" s="66"/>
      <c r="AB298" s="66"/>
      <c r="AC298" s="83"/>
    </row>
    <row r="299" spans="1:68" ht="37.5" customHeight="1" x14ac:dyDescent="0.25">
      <c r="A299" s="63" t="s">
        <v>421</v>
      </c>
      <c r="B299" s="63" t="s">
        <v>422</v>
      </c>
      <c r="C299" s="36">
        <v>4301135504</v>
      </c>
      <c r="D299" s="405">
        <v>4640242181554</v>
      </c>
      <c r="E299" s="405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94</v>
      </c>
      <c r="L299" s="37" t="s">
        <v>86</v>
      </c>
      <c r="M299" s="38" t="s">
        <v>84</v>
      </c>
      <c r="N299" s="38"/>
      <c r="O299" s="37">
        <v>180</v>
      </c>
      <c r="P299" s="516" t="s">
        <v>423</v>
      </c>
      <c r="Q299" s="407"/>
      <c r="R299" s="407"/>
      <c r="S299" s="407"/>
      <c r="T299" s="40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424</v>
      </c>
      <c r="AG299" s="81"/>
      <c r="AJ299" s="87" t="s">
        <v>87</v>
      </c>
      <c r="AK299" s="87">
        <v>1</v>
      </c>
      <c r="BB299" s="296" t="s">
        <v>93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customHeight="1" x14ac:dyDescent="0.25">
      <c r="A300" s="63" t="s">
        <v>425</v>
      </c>
      <c r="B300" s="63" t="s">
        <v>426</v>
      </c>
      <c r="C300" s="36">
        <v>4301135518</v>
      </c>
      <c r="D300" s="405">
        <v>4640242181561</v>
      </c>
      <c r="E300" s="405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94</v>
      </c>
      <c r="L300" s="37" t="s">
        <v>86</v>
      </c>
      <c r="M300" s="38" t="s">
        <v>84</v>
      </c>
      <c r="N300" s="38"/>
      <c r="O300" s="37">
        <v>180</v>
      </c>
      <c r="P300" s="517" t="s">
        <v>427</v>
      </c>
      <c r="Q300" s="407"/>
      <c r="R300" s="407"/>
      <c r="S300" s="407"/>
      <c r="T300" s="40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428</v>
      </c>
      <c r="AG300" s="81"/>
      <c r="AJ300" s="87" t="s">
        <v>87</v>
      </c>
      <c r="AK300" s="87">
        <v>1</v>
      </c>
      <c r="BB300" s="298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429</v>
      </c>
      <c r="B301" s="63" t="s">
        <v>430</v>
      </c>
      <c r="C301" s="36">
        <v>4301135374</v>
      </c>
      <c r="D301" s="405">
        <v>4640242181424</v>
      </c>
      <c r="E301" s="405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51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07"/>
      <c r="R301" s="407"/>
      <c r="S301" s="407"/>
      <c r="T301" s="40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424</v>
      </c>
      <c r="AG301" s="81"/>
      <c r="AJ301" s="87" t="s">
        <v>87</v>
      </c>
      <c r="AK301" s="87">
        <v>1</v>
      </c>
      <c r="BB301" s="300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431</v>
      </c>
      <c r="B302" s="63" t="s">
        <v>432</v>
      </c>
      <c r="C302" s="36">
        <v>4301135320</v>
      </c>
      <c r="D302" s="405">
        <v>4640242181592</v>
      </c>
      <c r="E302" s="405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94</v>
      </c>
      <c r="L302" s="37" t="s">
        <v>86</v>
      </c>
      <c r="M302" s="38" t="s">
        <v>84</v>
      </c>
      <c r="N302" s="38"/>
      <c r="O302" s="37">
        <v>180</v>
      </c>
      <c r="P302" s="519" t="s">
        <v>433</v>
      </c>
      <c r="Q302" s="407"/>
      <c r="R302" s="407"/>
      <c r="S302" s="407"/>
      <c r="T302" s="40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434</v>
      </c>
      <c r="AG302" s="81"/>
      <c r="AJ302" s="87" t="s">
        <v>87</v>
      </c>
      <c r="AK302" s="87">
        <v>1</v>
      </c>
      <c r="BB302" s="302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435</v>
      </c>
      <c r="B303" s="63" t="s">
        <v>436</v>
      </c>
      <c r="C303" s="36">
        <v>4301135552</v>
      </c>
      <c r="D303" s="405">
        <v>4640242181431</v>
      </c>
      <c r="E303" s="405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20" t="s">
        <v>437</v>
      </c>
      <c r="Q303" s="407"/>
      <c r="R303" s="407"/>
      <c r="S303" s="407"/>
      <c r="T303" s="40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438</v>
      </c>
      <c r="AG303" s="81"/>
      <c r="AJ303" s="87" t="s">
        <v>87</v>
      </c>
      <c r="AK303" s="87">
        <v>1</v>
      </c>
      <c r="BB303" s="304" t="s">
        <v>93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439</v>
      </c>
      <c r="B304" s="63" t="s">
        <v>440</v>
      </c>
      <c r="C304" s="36">
        <v>4301135405</v>
      </c>
      <c r="D304" s="405">
        <v>4640242181523</v>
      </c>
      <c r="E304" s="405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94</v>
      </c>
      <c r="L304" s="37" t="s">
        <v>86</v>
      </c>
      <c r="M304" s="38" t="s">
        <v>84</v>
      </c>
      <c r="N304" s="38"/>
      <c r="O304" s="37">
        <v>180</v>
      </c>
      <c r="P304" s="5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07"/>
      <c r="R304" s="407"/>
      <c r="S304" s="407"/>
      <c r="T304" s="40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428</v>
      </c>
      <c r="AG304" s="81"/>
      <c r="AJ304" s="87" t="s">
        <v>87</v>
      </c>
      <c r="AK304" s="87">
        <v>1</v>
      </c>
      <c r="BB304" s="306" t="s">
        <v>93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441</v>
      </c>
      <c r="B305" s="63" t="s">
        <v>442</v>
      </c>
      <c r="C305" s="36">
        <v>4301135404</v>
      </c>
      <c r="D305" s="405">
        <v>4640242181516</v>
      </c>
      <c r="E305" s="40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22" t="s">
        <v>443</v>
      </c>
      <c r="Q305" s="407"/>
      <c r="R305" s="407"/>
      <c r="S305" s="407"/>
      <c r="T305" s="40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438</v>
      </c>
      <c r="AG305" s="81"/>
      <c r="AJ305" s="87" t="s">
        <v>87</v>
      </c>
      <c r="AK305" s="87">
        <v>1</v>
      </c>
      <c r="BB305" s="308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444</v>
      </c>
      <c r="B306" s="63" t="s">
        <v>445</v>
      </c>
      <c r="C306" s="36">
        <v>4301135375</v>
      </c>
      <c r="D306" s="405">
        <v>4640242181486</v>
      </c>
      <c r="E306" s="405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07"/>
      <c r="R306" s="407"/>
      <c r="S306" s="407"/>
      <c r="T306" s="40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424</v>
      </c>
      <c r="AG306" s="81"/>
      <c r="AJ306" s="87" t="s">
        <v>87</v>
      </c>
      <c r="AK306" s="87">
        <v>1</v>
      </c>
      <c r="BB306" s="310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446</v>
      </c>
      <c r="B307" s="63" t="s">
        <v>447</v>
      </c>
      <c r="C307" s="36">
        <v>4301135402</v>
      </c>
      <c r="D307" s="405">
        <v>4640242181493</v>
      </c>
      <c r="E307" s="405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24" t="s">
        <v>448</v>
      </c>
      <c r="Q307" s="407"/>
      <c r="R307" s="407"/>
      <c r="S307" s="407"/>
      <c r="T307" s="40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424</v>
      </c>
      <c r="AG307" s="81"/>
      <c r="AJ307" s="87" t="s">
        <v>87</v>
      </c>
      <c r="AK307" s="87">
        <v>1</v>
      </c>
      <c r="BB307" s="312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449</v>
      </c>
      <c r="B308" s="63" t="s">
        <v>450</v>
      </c>
      <c r="C308" s="36">
        <v>4301135403</v>
      </c>
      <c r="D308" s="405">
        <v>4640242181509</v>
      </c>
      <c r="E308" s="405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07"/>
      <c r="R308" s="407"/>
      <c r="S308" s="407"/>
      <c r="T308" s="40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424</v>
      </c>
      <c r="AG308" s="81"/>
      <c r="AJ308" s="87" t="s">
        <v>87</v>
      </c>
      <c r="AK308" s="87">
        <v>1</v>
      </c>
      <c r="BB308" s="314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451</v>
      </c>
      <c r="B309" s="63" t="s">
        <v>452</v>
      </c>
      <c r="C309" s="36">
        <v>4301135304</v>
      </c>
      <c r="D309" s="405">
        <v>4640242181240</v>
      </c>
      <c r="E309" s="405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26" t="s">
        <v>453</v>
      </c>
      <c r="Q309" s="407"/>
      <c r="R309" s="407"/>
      <c r="S309" s="407"/>
      <c r="T309" s="40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424</v>
      </c>
      <c r="AG309" s="81"/>
      <c r="AJ309" s="87" t="s">
        <v>87</v>
      </c>
      <c r="AK309" s="87">
        <v>1</v>
      </c>
      <c r="BB309" s="316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454</v>
      </c>
      <c r="B310" s="63" t="s">
        <v>455</v>
      </c>
      <c r="C310" s="36">
        <v>4301135610</v>
      </c>
      <c r="D310" s="405">
        <v>4640242181318</v>
      </c>
      <c r="E310" s="405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27" t="s">
        <v>456</v>
      </c>
      <c r="Q310" s="407"/>
      <c r="R310" s="407"/>
      <c r="S310" s="407"/>
      <c r="T310" s="40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428</v>
      </c>
      <c r="AG310" s="81"/>
      <c r="AJ310" s="87" t="s">
        <v>87</v>
      </c>
      <c r="AK310" s="87">
        <v>1</v>
      </c>
      <c r="BB310" s="318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457</v>
      </c>
      <c r="B311" s="63" t="s">
        <v>458</v>
      </c>
      <c r="C311" s="36">
        <v>4301135306</v>
      </c>
      <c r="D311" s="405">
        <v>4640242181387</v>
      </c>
      <c r="E311" s="405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153</v>
      </c>
      <c r="L311" s="37" t="s">
        <v>86</v>
      </c>
      <c r="M311" s="38" t="s">
        <v>84</v>
      </c>
      <c r="N311" s="38"/>
      <c r="O311" s="37">
        <v>180</v>
      </c>
      <c r="P311" s="528" t="s">
        <v>459</v>
      </c>
      <c r="Q311" s="407"/>
      <c r="R311" s="407"/>
      <c r="S311" s="407"/>
      <c r="T311" s="40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424</v>
      </c>
      <c r="AG311" s="81"/>
      <c r="AJ311" s="87" t="s">
        <v>87</v>
      </c>
      <c r="AK311" s="87">
        <v>1</v>
      </c>
      <c r="BB311" s="320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460</v>
      </c>
      <c r="B312" s="63" t="s">
        <v>461</v>
      </c>
      <c r="C312" s="36">
        <v>4301135305</v>
      </c>
      <c r="D312" s="405">
        <v>4640242181394</v>
      </c>
      <c r="E312" s="405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153</v>
      </c>
      <c r="L312" s="37" t="s">
        <v>86</v>
      </c>
      <c r="M312" s="38" t="s">
        <v>84</v>
      </c>
      <c r="N312" s="38"/>
      <c r="O312" s="37">
        <v>180</v>
      </c>
      <c r="P312" s="529" t="s">
        <v>462</v>
      </c>
      <c r="Q312" s="407"/>
      <c r="R312" s="407"/>
      <c r="S312" s="407"/>
      <c r="T312" s="40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424</v>
      </c>
      <c r="AG312" s="81"/>
      <c r="AJ312" s="87" t="s">
        <v>87</v>
      </c>
      <c r="AK312" s="87">
        <v>1</v>
      </c>
      <c r="BB312" s="322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463</v>
      </c>
      <c r="B313" s="63" t="s">
        <v>464</v>
      </c>
      <c r="C313" s="36">
        <v>4301135309</v>
      </c>
      <c r="D313" s="405">
        <v>4640242181332</v>
      </c>
      <c r="E313" s="405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153</v>
      </c>
      <c r="L313" s="37" t="s">
        <v>86</v>
      </c>
      <c r="M313" s="38" t="s">
        <v>84</v>
      </c>
      <c r="N313" s="38"/>
      <c r="O313" s="37">
        <v>180</v>
      </c>
      <c r="P313" s="530" t="s">
        <v>465</v>
      </c>
      <c r="Q313" s="407"/>
      <c r="R313" s="407"/>
      <c r="S313" s="407"/>
      <c r="T313" s="40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424</v>
      </c>
      <c r="AG313" s="81"/>
      <c r="AJ313" s="87" t="s">
        <v>87</v>
      </c>
      <c r="AK313" s="87">
        <v>1</v>
      </c>
      <c r="BB313" s="324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466</v>
      </c>
      <c r="B314" s="63" t="s">
        <v>467</v>
      </c>
      <c r="C314" s="36">
        <v>4301135308</v>
      </c>
      <c r="D314" s="405">
        <v>4640242181349</v>
      </c>
      <c r="E314" s="405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153</v>
      </c>
      <c r="L314" s="37" t="s">
        <v>86</v>
      </c>
      <c r="M314" s="38" t="s">
        <v>84</v>
      </c>
      <c r="N314" s="38"/>
      <c r="O314" s="37">
        <v>180</v>
      </c>
      <c r="P314" s="531" t="s">
        <v>468</v>
      </c>
      <c r="Q314" s="407"/>
      <c r="R314" s="407"/>
      <c r="S314" s="407"/>
      <c r="T314" s="40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424</v>
      </c>
      <c r="AG314" s="81"/>
      <c r="AJ314" s="87" t="s">
        <v>87</v>
      </c>
      <c r="AK314" s="87">
        <v>1</v>
      </c>
      <c r="BB314" s="326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469</v>
      </c>
      <c r="B315" s="63" t="s">
        <v>470</v>
      </c>
      <c r="C315" s="36">
        <v>4301135307</v>
      </c>
      <c r="D315" s="405">
        <v>4640242181370</v>
      </c>
      <c r="E315" s="405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153</v>
      </c>
      <c r="L315" s="37" t="s">
        <v>86</v>
      </c>
      <c r="M315" s="38" t="s">
        <v>84</v>
      </c>
      <c r="N315" s="38"/>
      <c r="O315" s="37">
        <v>180</v>
      </c>
      <c r="P315" s="532" t="s">
        <v>471</v>
      </c>
      <c r="Q315" s="407"/>
      <c r="R315" s="407"/>
      <c r="S315" s="407"/>
      <c r="T315" s="40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472</v>
      </c>
      <c r="AG315" s="81"/>
      <c r="AJ315" s="87" t="s">
        <v>87</v>
      </c>
      <c r="AK315" s="87">
        <v>1</v>
      </c>
      <c r="BB315" s="328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473</v>
      </c>
      <c r="B316" s="63" t="s">
        <v>474</v>
      </c>
      <c r="C316" s="36">
        <v>4301135198</v>
      </c>
      <c r="D316" s="405">
        <v>4640242180663</v>
      </c>
      <c r="E316" s="405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85</v>
      </c>
      <c r="L316" s="37" t="s">
        <v>86</v>
      </c>
      <c r="M316" s="38" t="s">
        <v>84</v>
      </c>
      <c r="N316" s="38"/>
      <c r="O316" s="37">
        <v>180</v>
      </c>
      <c r="P316" s="533" t="s">
        <v>475</v>
      </c>
      <c r="Q316" s="407"/>
      <c r="R316" s="407"/>
      <c r="S316" s="407"/>
      <c r="T316" s="40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476</v>
      </c>
      <c r="AG316" s="81"/>
      <c r="AJ316" s="87" t="s">
        <v>87</v>
      </c>
      <c r="AK316" s="87">
        <v>1</v>
      </c>
      <c r="BB316" s="330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2"/>
      <c r="O317" s="413"/>
      <c r="P317" s="409" t="s">
        <v>40</v>
      </c>
      <c r="Q317" s="410"/>
      <c r="R317" s="410"/>
      <c r="S317" s="410"/>
      <c r="T317" s="410"/>
      <c r="U317" s="410"/>
      <c r="V317" s="411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3"/>
      <c r="P318" s="409" t="s">
        <v>40</v>
      </c>
      <c r="Q318" s="410"/>
      <c r="R318" s="410"/>
      <c r="S318" s="410"/>
      <c r="T318" s="410"/>
      <c r="U318" s="410"/>
      <c r="V318" s="411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customHeight="1" x14ac:dyDescent="0.25">
      <c r="A319" s="403" t="s">
        <v>477</v>
      </c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03"/>
      <c r="O319" s="403"/>
      <c r="P319" s="403"/>
      <c r="Q319" s="403"/>
      <c r="R319" s="403"/>
      <c r="S319" s="403"/>
      <c r="T319" s="403"/>
      <c r="U319" s="403"/>
      <c r="V319" s="403"/>
      <c r="W319" s="403"/>
      <c r="X319" s="403"/>
      <c r="Y319" s="403"/>
      <c r="Z319" s="403"/>
      <c r="AA319" s="65"/>
      <c r="AB319" s="65"/>
      <c r="AC319" s="82"/>
    </row>
    <row r="320" spans="1:68" ht="14.25" customHeight="1" x14ac:dyDescent="0.25">
      <c r="A320" s="404" t="s">
        <v>141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04"/>
      <c r="Z320" s="404"/>
      <c r="AA320" s="66"/>
      <c r="AB320" s="66"/>
      <c r="AC320" s="83"/>
    </row>
    <row r="321" spans="1:68" ht="27" customHeight="1" x14ac:dyDescent="0.25">
      <c r="A321" s="63" t="s">
        <v>478</v>
      </c>
      <c r="B321" s="63" t="s">
        <v>479</v>
      </c>
      <c r="C321" s="36">
        <v>4301135268</v>
      </c>
      <c r="D321" s="405">
        <v>4640242181134</v>
      </c>
      <c r="E321" s="405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85</v>
      </c>
      <c r="L321" s="37" t="s">
        <v>86</v>
      </c>
      <c r="M321" s="38" t="s">
        <v>84</v>
      </c>
      <c r="N321" s="38"/>
      <c r="O321" s="37">
        <v>180</v>
      </c>
      <c r="P321" s="534" t="s">
        <v>480</v>
      </c>
      <c r="Q321" s="407"/>
      <c r="R321" s="407"/>
      <c r="S321" s="407"/>
      <c r="T321" s="408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481</v>
      </c>
      <c r="AG321" s="81"/>
      <c r="AJ321" s="87" t="s">
        <v>87</v>
      </c>
      <c r="AK321" s="87">
        <v>1</v>
      </c>
      <c r="BB321" s="332" t="s">
        <v>93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3"/>
      <c r="P322" s="409" t="s">
        <v>40</v>
      </c>
      <c r="Q322" s="410"/>
      <c r="R322" s="410"/>
      <c r="S322" s="410"/>
      <c r="T322" s="410"/>
      <c r="U322" s="410"/>
      <c r="V322" s="411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12"/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3"/>
      <c r="P323" s="409" t="s">
        <v>40</v>
      </c>
      <c r="Q323" s="410"/>
      <c r="R323" s="410"/>
      <c r="S323" s="410"/>
      <c r="T323" s="410"/>
      <c r="U323" s="410"/>
      <c r="V323" s="411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2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2"/>
      <c r="O324" s="538"/>
      <c r="P324" s="535" t="s">
        <v>33</v>
      </c>
      <c r="Q324" s="536"/>
      <c r="R324" s="536"/>
      <c r="S324" s="536"/>
      <c r="T324" s="536"/>
      <c r="U324" s="536"/>
      <c r="V324" s="537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3244.08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3244.08</v>
      </c>
      <c r="Z324" s="42"/>
      <c r="AA324" s="67"/>
      <c r="AB324" s="67"/>
      <c r="AC324" s="67"/>
    </row>
    <row r="325" spans="1:68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538"/>
      <c r="P325" s="535" t="s">
        <v>34</v>
      </c>
      <c r="Q325" s="536"/>
      <c r="R325" s="536"/>
      <c r="S325" s="536"/>
      <c r="T325" s="536"/>
      <c r="U325" s="536"/>
      <c r="V325" s="537"/>
      <c r="W325" s="42" t="s">
        <v>0</v>
      </c>
      <c r="X325" s="43">
        <f>IFERROR(SUM(BM22:BM321),"0")</f>
        <v>3783.7080000000001</v>
      </c>
      <c r="Y325" s="43">
        <f>IFERROR(SUM(BN22:BN321),"0")</f>
        <v>3783.7080000000001</v>
      </c>
      <c r="Z325" s="42"/>
      <c r="AA325" s="67"/>
      <c r="AB325" s="67"/>
      <c r="AC325" s="67"/>
    </row>
    <row r="326" spans="1:68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538"/>
      <c r="P326" s="535" t="s">
        <v>35</v>
      </c>
      <c r="Q326" s="536"/>
      <c r="R326" s="536"/>
      <c r="S326" s="536"/>
      <c r="T326" s="536"/>
      <c r="U326" s="536"/>
      <c r="V326" s="537"/>
      <c r="W326" s="42" t="s">
        <v>20</v>
      </c>
      <c r="X326" s="44">
        <f>ROUNDUP(SUM(BO22:BO321),0)</f>
        <v>12</v>
      </c>
      <c r="Y326" s="44">
        <f>ROUNDUP(SUM(BP22:BP321),0)</f>
        <v>12</v>
      </c>
      <c r="Z326" s="42"/>
      <c r="AA326" s="67"/>
      <c r="AB326" s="67"/>
      <c r="AC326" s="67"/>
    </row>
    <row r="327" spans="1:68" x14ac:dyDescent="0.2">
      <c r="A327" s="412"/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538"/>
      <c r="P327" s="535" t="s">
        <v>36</v>
      </c>
      <c r="Q327" s="536"/>
      <c r="R327" s="536"/>
      <c r="S327" s="536"/>
      <c r="T327" s="536"/>
      <c r="U327" s="536"/>
      <c r="V327" s="537"/>
      <c r="W327" s="42" t="s">
        <v>0</v>
      </c>
      <c r="X327" s="43">
        <f>GrossWeightTotal+PalletQtyTotal*25</f>
        <v>4083.7080000000001</v>
      </c>
      <c r="Y327" s="43">
        <f>GrossWeightTotalR+PalletQtyTotalR*25</f>
        <v>4083.7080000000001</v>
      </c>
      <c r="Z327" s="42"/>
      <c r="AA327" s="67"/>
      <c r="AB327" s="67"/>
      <c r="AC327" s="67"/>
    </row>
    <row r="328" spans="1:68" x14ac:dyDescent="0.2">
      <c r="A328" s="412"/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538"/>
      <c r="P328" s="535" t="s">
        <v>37</v>
      </c>
      <c r="Q328" s="536"/>
      <c r="R328" s="536"/>
      <c r="S328" s="536"/>
      <c r="T328" s="536"/>
      <c r="U328" s="536"/>
      <c r="V328" s="537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1096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1096</v>
      </c>
      <c r="Z328" s="42"/>
      <c r="AA328" s="67"/>
      <c r="AB328" s="67"/>
      <c r="AC328" s="67"/>
    </row>
    <row r="329" spans="1:68" ht="14.25" x14ac:dyDescent="0.2">
      <c r="A329" s="412"/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538"/>
      <c r="P329" s="535" t="s">
        <v>38</v>
      </c>
      <c r="Q329" s="536"/>
      <c r="R329" s="536"/>
      <c r="S329" s="536"/>
      <c r="T329" s="536"/>
      <c r="U329" s="536"/>
      <c r="V329" s="537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14.9269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79</v>
      </c>
      <c r="C331" s="539" t="s">
        <v>45</v>
      </c>
      <c r="D331" s="539" t="s">
        <v>45</v>
      </c>
      <c r="E331" s="539" t="s">
        <v>45</v>
      </c>
      <c r="F331" s="539" t="s">
        <v>45</v>
      </c>
      <c r="G331" s="539" t="s">
        <v>45</v>
      </c>
      <c r="H331" s="539" t="s">
        <v>45</v>
      </c>
      <c r="I331" s="539" t="s">
        <v>45</v>
      </c>
      <c r="J331" s="539" t="s">
        <v>45</v>
      </c>
      <c r="K331" s="539" t="s">
        <v>45</v>
      </c>
      <c r="L331" s="539" t="s">
        <v>45</v>
      </c>
      <c r="M331" s="539" t="s">
        <v>45</v>
      </c>
      <c r="N331" s="540"/>
      <c r="O331" s="539" t="s">
        <v>45</v>
      </c>
      <c r="P331" s="539" t="s">
        <v>45</v>
      </c>
      <c r="Q331" s="539" t="s">
        <v>45</v>
      </c>
      <c r="R331" s="539" t="s">
        <v>45</v>
      </c>
      <c r="S331" s="539" t="s">
        <v>45</v>
      </c>
      <c r="T331" s="539" t="s">
        <v>45</v>
      </c>
      <c r="U331" s="539" t="s">
        <v>253</v>
      </c>
      <c r="V331" s="539" t="s">
        <v>253</v>
      </c>
      <c r="W331" s="88" t="s">
        <v>279</v>
      </c>
      <c r="X331" s="539" t="s">
        <v>298</v>
      </c>
      <c r="Y331" s="539" t="s">
        <v>298</v>
      </c>
      <c r="Z331" s="539" t="s">
        <v>298</v>
      </c>
      <c r="AA331" s="539" t="s">
        <v>298</v>
      </c>
      <c r="AB331" s="539" t="s">
        <v>298</v>
      </c>
      <c r="AC331" s="539" t="s">
        <v>298</v>
      </c>
      <c r="AD331" s="539" t="s">
        <v>298</v>
      </c>
      <c r="AE331" s="88" t="s">
        <v>373</v>
      </c>
      <c r="AF331" s="88" t="s">
        <v>378</v>
      </c>
      <c r="AG331" s="88" t="s">
        <v>385</v>
      </c>
      <c r="AH331" s="539" t="s">
        <v>254</v>
      </c>
      <c r="AI331" s="539" t="s">
        <v>254</v>
      </c>
    </row>
    <row r="332" spans="1:68" ht="14.25" customHeight="1" thickTop="1" x14ac:dyDescent="0.2">
      <c r="A332" s="541" t="s">
        <v>10</v>
      </c>
      <c r="B332" s="539" t="s">
        <v>79</v>
      </c>
      <c r="C332" s="539" t="s">
        <v>88</v>
      </c>
      <c r="D332" s="539" t="s">
        <v>97</v>
      </c>
      <c r="E332" s="539" t="s">
        <v>107</v>
      </c>
      <c r="F332" s="539" t="s">
        <v>124</v>
      </c>
      <c r="G332" s="539" t="s">
        <v>149</v>
      </c>
      <c r="H332" s="539" t="s">
        <v>156</v>
      </c>
      <c r="I332" s="539" t="s">
        <v>162</v>
      </c>
      <c r="J332" s="539" t="s">
        <v>170</v>
      </c>
      <c r="K332" s="539" t="s">
        <v>190</v>
      </c>
      <c r="L332" s="539" t="s">
        <v>196</v>
      </c>
      <c r="M332" s="539" t="s">
        <v>213</v>
      </c>
      <c r="N332" s="1"/>
      <c r="O332" s="539" t="s">
        <v>219</v>
      </c>
      <c r="P332" s="539" t="s">
        <v>226</v>
      </c>
      <c r="Q332" s="539" t="s">
        <v>236</v>
      </c>
      <c r="R332" s="539" t="s">
        <v>240</v>
      </c>
      <c r="S332" s="539" t="s">
        <v>243</v>
      </c>
      <c r="T332" s="539" t="s">
        <v>249</v>
      </c>
      <c r="U332" s="539" t="s">
        <v>254</v>
      </c>
      <c r="V332" s="539" t="s">
        <v>258</v>
      </c>
      <c r="W332" s="539" t="s">
        <v>280</v>
      </c>
      <c r="X332" s="539" t="s">
        <v>299</v>
      </c>
      <c r="Y332" s="539" t="s">
        <v>315</v>
      </c>
      <c r="Z332" s="539" t="s">
        <v>325</v>
      </c>
      <c r="AA332" s="539" t="s">
        <v>340</v>
      </c>
      <c r="AB332" s="539" t="s">
        <v>351</v>
      </c>
      <c r="AC332" s="539" t="s">
        <v>356</v>
      </c>
      <c r="AD332" s="539" t="s">
        <v>367</v>
      </c>
      <c r="AE332" s="539" t="s">
        <v>374</v>
      </c>
      <c r="AF332" s="539" t="s">
        <v>379</v>
      </c>
      <c r="AG332" s="539" t="s">
        <v>386</v>
      </c>
      <c r="AH332" s="539" t="s">
        <v>254</v>
      </c>
      <c r="AI332" s="539" t="s">
        <v>477</v>
      </c>
    </row>
    <row r="333" spans="1:68" ht="13.5" thickBot="1" x14ac:dyDescent="0.25">
      <c r="A333" s="542"/>
      <c r="B333" s="539"/>
      <c r="C333" s="539"/>
      <c r="D333" s="539"/>
      <c r="E333" s="539"/>
      <c r="F333" s="539"/>
      <c r="G333" s="539"/>
      <c r="H333" s="539"/>
      <c r="I333" s="539"/>
      <c r="J333" s="539"/>
      <c r="K333" s="539"/>
      <c r="L333" s="539"/>
      <c r="M333" s="539"/>
      <c r="N333" s="1"/>
      <c r="O333" s="539"/>
      <c r="P333" s="539"/>
      <c r="Q333" s="539"/>
      <c r="R333" s="539"/>
      <c r="S333" s="539"/>
      <c r="T333" s="539"/>
      <c r="U333" s="539"/>
      <c r="V333" s="539"/>
      <c r="W333" s="539"/>
      <c r="X333" s="539"/>
      <c r="Y333" s="539"/>
      <c r="Z333" s="539"/>
      <c r="AA333" s="539"/>
      <c r="AB333" s="539"/>
      <c r="AC333" s="539"/>
      <c r="AD333" s="539"/>
      <c r="AE333" s="539"/>
      <c r="AF333" s="539"/>
      <c r="AG333" s="539"/>
      <c r="AH333" s="539"/>
      <c r="AI333" s="539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</f>
        <v>42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168</v>
      </c>
      <c r="F334" s="52">
        <f>IFERROR(X52*H52,"0")+IFERROR(X56*H56,"0")+IFERROR(X60*H60,"0")+IFERROR(X64*H64,"0")+IFERROR(X65*H65,"0")+IFERROR(X69*H69,"0")+IFERROR(X70*H70,"0")+IFERROR(X71*H71,"0")</f>
        <v>278.88</v>
      </c>
      <c r="G334" s="52">
        <f>IFERROR(X76*H76,"0")+IFERROR(X77*H77,"0")</f>
        <v>145.80000000000001</v>
      </c>
      <c r="H334" s="52">
        <f>IFERROR(X82*H82,"0")+IFERROR(X83*H83,"0")</f>
        <v>25.2</v>
      </c>
      <c r="I334" s="52">
        <f>IFERROR(X88*H88,"0")+IFERROR(X89*H89,"0")</f>
        <v>705.6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432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37.800000000000004</v>
      </c>
      <c r="S334" s="52">
        <f>IFERROR(X153*H153,"0")</f>
        <v>0</v>
      </c>
      <c r="T334" s="52">
        <f>IFERROR(X158*H158,"0")</f>
        <v>117.6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294</v>
      </c>
      <c r="X334" s="52">
        <f>IFERROR(X195*H195,"0")+IFERROR(X199*H199,"0")+IFERROR(X200*H200,"0")+IFERROR(X201*H201,"0")+IFERROR(X202*H202,"0")</f>
        <v>218.40000000000003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201.60000000000002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480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97.2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1225.8</v>
      </c>
      <c r="B337" s="72">
        <f>SUMPRODUCT(--(BB:BB="ПГП"),--(W:W="кор"),H:H,Y:Y)+SUMPRODUCT(--(BB:BB="ПГП"),--(W:W="кг"),Y:Y)</f>
        <v>2018.2800000000002</v>
      </c>
      <c r="C337" s="72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9:X316 X293:X295 X288:X289 X284 X278:X280 X272 X268 X261:X262 X255 X248:X249 X241:X243 X237 X232 X224:X227 X214:X219 X207:X209 X199:X202 X195 X189 X183:X185 X176:X177 X169:X172 X164 X158 X153 X148 X143 X136:X138 X130:X131 X124:X125 X119 X110:X115 X104:X105 X94:X99 X88:X89 X82:X83 X76:X77 X69:X71 X64:X65 X60 X56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9"/>
    </row>
    <row r="3" spans="2:8" x14ac:dyDescent="0.2">
      <c r="B3" s="53" t="s">
        <v>483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485</v>
      </c>
      <c r="C6" s="53" t="s">
        <v>486</v>
      </c>
      <c r="D6" s="53" t="s">
        <v>487</v>
      </c>
      <c r="E6" s="53" t="s">
        <v>46</v>
      </c>
    </row>
    <row r="7" spans="2:8" x14ac:dyDescent="0.2">
      <c r="B7" s="53" t="s">
        <v>488</v>
      </c>
      <c r="C7" s="53" t="s">
        <v>489</v>
      </c>
      <c r="D7" s="53" t="s">
        <v>490</v>
      </c>
      <c r="E7" s="53" t="s">
        <v>46</v>
      </c>
    </row>
    <row r="8" spans="2:8" x14ac:dyDescent="0.2">
      <c r="B8" s="53" t="s">
        <v>491</v>
      </c>
      <c r="C8" s="53" t="s">
        <v>492</v>
      </c>
      <c r="D8" s="53" t="s">
        <v>493</v>
      </c>
      <c r="E8" s="53" t="s">
        <v>46</v>
      </c>
    </row>
    <row r="9" spans="2:8" x14ac:dyDescent="0.2">
      <c r="B9" s="53" t="s">
        <v>494</v>
      </c>
      <c r="C9" s="53" t="s">
        <v>495</v>
      </c>
      <c r="D9" s="53" t="s">
        <v>496</v>
      </c>
      <c r="E9" s="53" t="s">
        <v>46</v>
      </c>
    </row>
    <row r="10" spans="2:8" x14ac:dyDescent="0.2">
      <c r="B10" s="53" t="s">
        <v>497</v>
      </c>
      <c r="C10" s="53" t="s">
        <v>498</v>
      </c>
      <c r="D10" s="53" t="s">
        <v>499</v>
      </c>
      <c r="E10" s="53" t="s">
        <v>46</v>
      </c>
    </row>
    <row r="12" spans="2:8" x14ac:dyDescent="0.2">
      <c r="B12" s="53" t="s">
        <v>500</v>
      </c>
      <c r="C12" s="53" t="s">
        <v>486</v>
      </c>
      <c r="D12" s="53" t="s">
        <v>46</v>
      </c>
      <c r="E12" s="53" t="s">
        <v>46</v>
      </c>
    </row>
    <row r="14" spans="2:8" x14ac:dyDescent="0.2">
      <c r="B14" s="53" t="s">
        <v>501</v>
      </c>
      <c r="C14" s="53" t="s">
        <v>489</v>
      </c>
      <c r="D14" s="53" t="s">
        <v>46</v>
      </c>
      <c r="E14" s="53" t="s">
        <v>46</v>
      </c>
    </row>
    <row r="16" spans="2:8" x14ac:dyDescent="0.2">
      <c r="B16" s="53" t="s">
        <v>502</v>
      </c>
      <c r="C16" s="53" t="s">
        <v>492</v>
      </c>
      <c r="D16" s="53" t="s">
        <v>46</v>
      </c>
      <c r="E16" s="53" t="s">
        <v>46</v>
      </c>
    </row>
    <row r="18" spans="2:5" x14ac:dyDescent="0.2">
      <c r="B18" s="53" t="s">
        <v>503</v>
      </c>
      <c r="C18" s="53" t="s">
        <v>495</v>
      </c>
      <c r="D18" s="53" t="s">
        <v>46</v>
      </c>
      <c r="E18" s="53" t="s">
        <v>46</v>
      </c>
    </row>
    <row r="20" spans="2:5" x14ac:dyDescent="0.2">
      <c r="B20" s="53" t="s">
        <v>504</v>
      </c>
      <c r="C20" s="53" t="s">
        <v>498</v>
      </c>
      <c r="D20" s="53" t="s">
        <v>46</v>
      </c>
      <c r="E20" s="53" t="s">
        <v>46</v>
      </c>
    </row>
    <row r="22" spans="2:5" x14ac:dyDescent="0.2">
      <c r="B22" s="53" t="s">
        <v>505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506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507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508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509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510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511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512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513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514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515</v>
      </c>
      <c r="C32" s="53" t="s">
        <v>46</v>
      </c>
      <c r="D32" s="53" t="s">
        <v>46</v>
      </c>
      <c r="E32" s="53" t="s">
        <v>46</v>
      </c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538</vt:i4>
      </vt:variant>
    </vt:vector>
  </HeadingPairs>
  <TitlesOfParts>
    <vt:vector size="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