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7BA04817-F505-49E5-9D20-42F60AEAC0A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Y222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Y155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8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8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Y72" i="1"/>
  <c r="Y80" i="1"/>
  <c r="Y86" i="1"/>
  <c r="Y93" i="1"/>
  <c r="BP100" i="1"/>
  <c r="BN100" i="1"/>
  <c r="Z100" i="1"/>
  <c r="Y102" i="1"/>
  <c r="Y110" i="1"/>
  <c r="BP105" i="1"/>
  <c r="BN105" i="1"/>
  <c r="Z105" i="1"/>
  <c r="Y109" i="1"/>
  <c r="Z115" i="1"/>
  <c r="BP113" i="1"/>
  <c r="BN113" i="1"/>
  <c r="Z113" i="1"/>
  <c r="BP121" i="1"/>
  <c r="BN121" i="1"/>
  <c r="Z121" i="1"/>
  <c r="BP138" i="1"/>
  <c r="BN138" i="1"/>
  <c r="Z138" i="1"/>
  <c r="Z139" i="1" s="1"/>
  <c r="Y140" i="1"/>
  <c r="Y145" i="1"/>
  <c r="BP142" i="1"/>
  <c r="BN142" i="1"/>
  <c r="Z142" i="1"/>
  <c r="Z144" i="1" s="1"/>
  <c r="BP165" i="1"/>
  <c r="BN165" i="1"/>
  <c r="Z165" i="1"/>
  <c r="Z173" i="1" s="1"/>
  <c r="BP169" i="1"/>
  <c r="BN169" i="1"/>
  <c r="Z169" i="1"/>
  <c r="Y173" i="1"/>
  <c r="BP177" i="1"/>
  <c r="BN177" i="1"/>
  <c r="Z177" i="1"/>
  <c r="Z179" i="1" s="1"/>
  <c r="BP198" i="1"/>
  <c r="BN198" i="1"/>
  <c r="Z198" i="1"/>
  <c r="Z205" i="1" s="1"/>
  <c r="BP202" i="1"/>
  <c r="BN202" i="1"/>
  <c r="Z202" i="1"/>
  <c r="BP210" i="1"/>
  <c r="BN210" i="1"/>
  <c r="Z210" i="1"/>
  <c r="BP214" i="1"/>
  <c r="BN214" i="1"/>
  <c r="Z214" i="1"/>
  <c r="BP227" i="1"/>
  <c r="BN227" i="1"/>
  <c r="Z227" i="1"/>
  <c r="Z233" i="1" s="1"/>
  <c r="BP231" i="1"/>
  <c r="BN231" i="1"/>
  <c r="Z231" i="1"/>
  <c r="BP242" i="1"/>
  <c r="BN242" i="1"/>
  <c r="Z242" i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Z388" i="1"/>
  <c r="BP387" i="1"/>
  <c r="BN387" i="1"/>
  <c r="Z387" i="1"/>
  <c r="F528" i="1"/>
  <c r="F9" i="1"/>
  <c r="J9" i="1"/>
  <c r="B528" i="1"/>
  <c r="X519" i="1"/>
  <c r="X520" i="1"/>
  <c r="X522" i="1"/>
  <c r="Y24" i="1"/>
  <c r="Z27" i="1"/>
  <c r="Z32" i="1" s="1"/>
  <c r="BN27" i="1"/>
  <c r="Y519" i="1" s="1"/>
  <c r="Z29" i="1"/>
  <c r="BN29" i="1"/>
  <c r="Z31" i="1"/>
  <c r="BN31" i="1"/>
  <c r="Z35" i="1"/>
  <c r="Z36" i="1" s="1"/>
  <c r="BN35" i="1"/>
  <c r="BP35" i="1"/>
  <c r="Y520" i="1" s="1"/>
  <c r="Z41" i="1"/>
  <c r="Z44" i="1" s="1"/>
  <c r="BN41" i="1"/>
  <c r="BP41" i="1"/>
  <c r="Z43" i="1"/>
  <c r="BN43" i="1"/>
  <c r="Y44" i="1"/>
  <c r="Y522" i="1" s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BN68" i="1"/>
  <c r="BP68" i="1"/>
  <c r="Z70" i="1"/>
  <c r="BN70" i="1"/>
  <c r="Z74" i="1"/>
  <c r="Z80" i="1" s="1"/>
  <c r="BN74" i="1"/>
  <c r="BP74" i="1"/>
  <c r="Z76" i="1"/>
  <c r="BN76" i="1"/>
  <c r="Z78" i="1"/>
  <c r="BN78" i="1"/>
  <c r="Z84" i="1"/>
  <c r="Z85" i="1" s="1"/>
  <c r="BN84" i="1"/>
  <c r="Z89" i="1"/>
  <c r="BN89" i="1"/>
  <c r="BP89" i="1"/>
  <c r="Z91" i="1"/>
  <c r="BN91" i="1"/>
  <c r="Y92" i="1"/>
  <c r="Y101" i="1"/>
  <c r="Z96" i="1"/>
  <c r="Z101" i="1" s="1"/>
  <c r="BN96" i="1"/>
  <c r="BP98" i="1"/>
  <c r="BN98" i="1"/>
  <c r="Z98" i="1"/>
  <c r="BP107" i="1"/>
  <c r="BN107" i="1"/>
  <c r="Z107" i="1"/>
  <c r="Y116" i="1"/>
  <c r="Y115" i="1"/>
  <c r="Z123" i="1"/>
  <c r="BP119" i="1"/>
  <c r="BN119" i="1"/>
  <c r="Z119" i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Y139" i="1"/>
  <c r="Y144" i="1"/>
  <c r="Z155" i="1"/>
  <c r="BP153" i="1"/>
  <c r="BN153" i="1"/>
  <c r="Z153" i="1"/>
  <c r="Y174" i="1"/>
  <c r="BP167" i="1"/>
  <c r="BN167" i="1"/>
  <c r="Z167" i="1"/>
  <c r="BP171" i="1"/>
  <c r="BN171" i="1"/>
  <c r="Z171" i="1"/>
  <c r="Y180" i="1"/>
  <c r="Y179" i="1"/>
  <c r="BP188" i="1"/>
  <c r="BN188" i="1"/>
  <c r="Z188" i="1"/>
  <c r="Z189" i="1" s="1"/>
  <c r="Y190" i="1"/>
  <c r="Y195" i="1"/>
  <c r="BP192" i="1"/>
  <c r="BN192" i="1"/>
  <c r="Z192" i="1"/>
  <c r="Z194" i="1" s="1"/>
  <c r="Y205" i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Y243" i="1"/>
  <c r="BP241" i="1"/>
  <c r="BN241" i="1"/>
  <c r="Z241" i="1"/>
  <c r="Z243" i="1" s="1"/>
  <c r="BP306" i="1"/>
  <c r="BN306" i="1"/>
  <c r="Z306" i="1"/>
  <c r="Y310" i="1"/>
  <c r="BP314" i="1"/>
  <c r="BN314" i="1"/>
  <c r="Z314" i="1"/>
  <c r="Y318" i="1"/>
  <c r="BP322" i="1"/>
  <c r="BN322" i="1"/>
  <c r="Z322" i="1"/>
  <c r="Z324" i="1" s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BP247" i="1"/>
  <c r="BN247" i="1"/>
  <c r="Z247" i="1"/>
  <c r="BP251" i="1"/>
  <c r="BN251" i="1"/>
  <c r="Z251" i="1"/>
  <c r="L528" i="1"/>
  <c r="Y261" i="1"/>
  <c r="BP256" i="1"/>
  <c r="BN256" i="1"/>
  <c r="Z256" i="1"/>
  <c r="Z261" i="1" s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Z310" i="1" s="1"/>
  <c r="BP308" i="1"/>
  <c r="BN308" i="1"/>
  <c r="Z308" i="1"/>
  <c r="Y319" i="1"/>
  <c r="BP316" i="1"/>
  <c r="BN316" i="1"/>
  <c r="Z316" i="1"/>
  <c r="Z318" i="1" s="1"/>
  <c r="Y325" i="1"/>
  <c r="Y332" i="1"/>
  <c r="BP327" i="1"/>
  <c r="BN327" i="1"/>
  <c r="Z327" i="1"/>
  <c r="Z332" i="1" s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Y521" i="1" l="1"/>
  <c r="Z504" i="1"/>
  <c r="Z455" i="1"/>
  <c r="Z217" i="1"/>
  <c r="Y518" i="1"/>
  <c r="Z379" i="1"/>
  <c r="Z357" i="1"/>
  <c r="Z338" i="1"/>
  <c r="Z109" i="1"/>
  <c r="Z407" i="1"/>
  <c r="Z493" i="1"/>
  <c r="Z471" i="1"/>
  <c r="Z269" i="1"/>
  <c r="Z477" i="1"/>
  <c r="Z461" i="1"/>
  <c r="Z92" i="1"/>
  <c r="Z71" i="1"/>
  <c r="Z58" i="1"/>
  <c r="Z523" i="1" s="1"/>
  <c r="X521" i="1"/>
  <c r="Z300" i="1"/>
  <c r="Z252" i="1"/>
</calcChain>
</file>

<file path=xl/sharedStrings.xml><?xml version="1.0" encoding="utf-8"?>
<sst xmlns="http://schemas.openxmlformats.org/spreadsheetml/2006/main" count="2340" uniqueCount="830">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</sst>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14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45837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Воскресенье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0.375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200</v>
      </c>
      <c r="Y41" s="584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0">
        <v>4607091385687</v>
      </c>
      <c r="E42" s="591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83">
        <v>160</v>
      </c>
      <c r="Y42" s="584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0">
        <v>4680115882539</v>
      </c>
      <c r="E43" s="591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58.518518518518519</v>
      </c>
      <c r="Y44" s="585">
        <f>IFERROR(Y41/H41,"0")+IFERROR(Y42/H42,"0")+IFERROR(Y43/H43,"0")</f>
        <v>59</v>
      </c>
      <c r="Z44" s="585">
        <f>IFERROR(IF(Z41="",0,Z41),"0")+IFERROR(IF(Z42="",0,Z42),"0")+IFERROR(IF(Z43="",0,Z43),"0")</f>
        <v>0.72141999999999995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360</v>
      </c>
      <c r="Y45" s="585">
        <f>IFERROR(SUM(Y41:Y43),"0")</f>
        <v>365.20000000000005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300</v>
      </c>
      <c r="Y53" s="584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540</v>
      </c>
      <c r="Y57" s="584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147.77777777777777</v>
      </c>
      <c r="Y58" s="585">
        <f>IFERROR(Y52/H52,"0")+IFERROR(Y53/H53,"0")+IFERROR(Y54/H54,"0")+IFERROR(Y55/H55,"0")+IFERROR(Y56/H56,"0")+IFERROR(Y57/H57,"0")</f>
        <v>148</v>
      </c>
      <c r="Z58" s="585">
        <f>IFERROR(IF(Z52="",0,Z52),"0")+IFERROR(IF(Z53="",0,Z53),"0")+IFERROR(IF(Z54="",0,Z54),"0")+IFERROR(IF(Z55="",0,Z55),"0")+IFERROR(IF(Z56="",0,Z56),"0")+IFERROR(IF(Z57="",0,Z57),"0")</f>
        <v>1.6138400000000002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840</v>
      </c>
      <c r="Y59" s="585">
        <f>IFERROR(SUM(Y52:Y57),"0")</f>
        <v>842.40000000000009</v>
      </c>
      <c r="Z59" s="37"/>
      <c r="AA59" s="586"/>
      <c r="AB59" s="586"/>
      <c r="AC59" s="586"/>
    </row>
    <row r="60" spans="1:68" ht="14.25" customHeight="1" x14ac:dyDescent="0.25">
      <c r="A60" s="596" t="s">
        <v>137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50</v>
      </c>
      <c r="Y61" s="584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135</v>
      </c>
      <c r="Y64" s="584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54.629629629629633</v>
      </c>
      <c r="Y65" s="585">
        <f>IFERROR(Y61/H61,"0")+IFERROR(Y62/H62,"0")+IFERROR(Y63/H63,"0")+IFERROR(Y64/H64,"0")</f>
        <v>55</v>
      </c>
      <c r="Z65" s="585">
        <f>IFERROR(IF(Z61="",0,Z61),"0")+IFERROR(IF(Z62="",0,Z62),"0")+IFERROR(IF(Z63="",0,Z63),"0")+IFERROR(IF(Z64="",0,Z64),"0")</f>
        <v>0.4204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185</v>
      </c>
      <c r="Y66" s="585">
        <f>IFERROR(SUM(Y61:Y64),"0")</f>
        <v>189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172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30</v>
      </c>
      <c r="Y83" s="584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3.8461538461538463</v>
      </c>
      <c r="Y85" s="585">
        <f>IFERROR(Y83/H83,"0")+IFERROR(Y84/H84,"0")</f>
        <v>4</v>
      </c>
      <c r="Z85" s="585">
        <f>IFERROR(IF(Z83="",0,Z83),"0")+IFERROR(IF(Z84="",0,Z84),"0")</f>
        <v>7.5920000000000001E-2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30</v>
      </c>
      <c r="Y86" s="585">
        <f>IFERROR(SUM(Y83:Y84),"0")</f>
        <v>31.2</v>
      </c>
      <c r="Z86" s="37"/>
      <c r="AA86" s="586"/>
      <c r="AB86" s="586"/>
      <c r="AC86" s="586"/>
    </row>
    <row r="87" spans="1:68" ht="16.5" customHeight="1" x14ac:dyDescent="0.25">
      <c r="A87" s="643" t="s">
        <v>179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200</v>
      </c>
      <c r="Y89" s="584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16.5" customHeight="1" x14ac:dyDescent="0.25">
      <c r="A90" s="54" t="s">
        <v>183</v>
      </c>
      <c r="B90" s="54" t="s">
        <v>184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405</v>
      </c>
      <c r="Y91" s="584">
        <f>IFERROR(IF(X91="",0,CEILING((X91/$H91),1)*$H91),"")</f>
        <v>405</v>
      </c>
      <c r="Z91" s="36">
        <f>IFERROR(IF(Y91=0,"",ROUNDUP(Y91/H91,0)*0.00902),"")</f>
        <v>0.81180000000000008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423.9</v>
      </c>
      <c r="BN91" s="64">
        <f>IFERROR(Y91*I91/H91,"0")</f>
        <v>423.9</v>
      </c>
      <c r="BO91" s="64">
        <f>IFERROR(1/J91*(X91/H91),"0")</f>
        <v>0.68181818181818188</v>
      </c>
      <c r="BP91" s="64">
        <f>IFERROR(1/J91*(Y91/H91),"0")</f>
        <v>0.68181818181818188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108.51851851851852</v>
      </c>
      <c r="Y92" s="585">
        <f>IFERROR(Y89/H89,"0")+IFERROR(Y90/H90,"0")+IFERROR(Y91/H91,"0")</f>
        <v>109</v>
      </c>
      <c r="Z92" s="585">
        <f>IFERROR(IF(Z89="",0,Z89),"0")+IFERROR(IF(Z90="",0,Z90),"0")+IFERROR(IF(Z91="",0,Z91),"0")</f>
        <v>1.17242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605</v>
      </c>
      <c r="Y93" s="585">
        <f>IFERROR(SUM(Y89:Y91),"0")</f>
        <v>610.20000000000005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189</v>
      </c>
      <c r="Q95" s="588"/>
      <c r="R95" s="588"/>
      <c r="S95" s="588"/>
      <c r="T95" s="589"/>
      <c r="U95" s="34"/>
      <c r="V95" s="34"/>
      <c r="W95" s="35" t="s">
        <v>70</v>
      </c>
      <c r="X95" s="583">
        <v>200</v>
      </c>
      <c r="Y95" s="584">
        <f t="shared" ref="Y95:Y100" si="16"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212.81481481481481</v>
      </c>
      <c r="BN95" s="64">
        <f t="shared" ref="BN95:BN100" si="18">IFERROR(Y95*I95/H95,"0")</f>
        <v>215.47499999999999</v>
      </c>
      <c r="BO95" s="64">
        <f t="shared" ref="BO95:BO100" si="19">IFERROR(1/J95*(X95/H95),"0")</f>
        <v>0.38580246913580246</v>
      </c>
      <c r="BP95" s="64">
        <f t="shared" ref="BP95:BP100" si="20">IFERROR(1/J95*(Y95/H95),"0")</f>
        <v>0.390625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450</v>
      </c>
      <c r="Y99" s="584">
        <f t="shared" si="16"/>
        <v>450.90000000000003</v>
      </c>
      <c r="Z99" s="36">
        <f>IFERROR(IF(Y99=0,"",ROUNDUP(Y99/H99,0)*0.00651),"")</f>
        <v>1.08717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492</v>
      </c>
      <c r="BN99" s="64">
        <f t="shared" si="18"/>
        <v>492.98399999999998</v>
      </c>
      <c r="BO99" s="64">
        <f t="shared" si="19"/>
        <v>0.91575091575091572</v>
      </c>
      <c r="BP99" s="64">
        <f t="shared" si="20"/>
        <v>0.91758241758241765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191.35802469135803</v>
      </c>
      <c r="Y101" s="585">
        <f>IFERROR(Y95/H95,"0")+IFERROR(Y96/H96,"0")+IFERROR(Y97/H97,"0")+IFERROR(Y98/H98,"0")+IFERROR(Y99/H99,"0")+IFERROR(Y100/H100,"0")</f>
        <v>192</v>
      </c>
      <c r="Z101" s="585">
        <f>IFERROR(IF(Z95="",0,Z95),"0")+IFERROR(IF(Z96="",0,Z96),"0")+IFERROR(IF(Z97="",0,Z97),"0")+IFERROR(IF(Z98="",0,Z98),"0")+IFERROR(IF(Z99="",0,Z99),"0")+IFERROR(IF(Z100="",0,Z100),"0")</f>
        <v>1.5616699999999999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650</v>
      </c>
      <c r="Y102" s="585">
        <f>IFERROR(SUM(Y95:Y100),"0")</f>
        <v>653.40000000000009</v>
      </c>
      <c r="Z102" s="37"/>
      <c r="AA102" s="586"/>
      <c r="AB102" s="586"/>
      <c r="AC102" s="586"/>
    </row>
    <row r="103" spans="1:68" ht="16.5" customHeight="1" x14ac:dyDescent="0.25">
      <c r="A103" s="643" t="s">
        <v>202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100</v>
      </c>
      <c r="Y105" s="584">
        <f>IFERROR(IF(X105="",0,CEILING((X105/$H105),1)*$H105),"")</f>
        <v>108</v>
      </c>
      <c r="Z105" s="36">
        <f>IFERROR(IF(Y105=0,"",ROUNDUP(Y105/H105,0)*0.01898),"")</f>
        <v>0.1898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104.02777777777777</v>
      </c>
      <c r="BN105" s="64">
        <f>IFERROR(Y105*I105/H105,"0")</f>
        <v>112.34999999999998</v>
      </c>
      <c r="BO105" s="64">
        <f>IFERROR(1/J105*(X105/H105),"0")</f>
        <v>0.14467592592592593</v>
      </c>
      <c r="BP105" s="64">
        <f>IFERROR(1/J105*(Y105/H105),"0")</f>
        <v>0.15625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495</v>
      </c>
      <c r="Y107" s="584">
        <f>IFERROR(IF(X107="",0,CEILING((X107/$H107),1)*$H107),"")</f>
        <v>495</v>
      </c>
      <c r="Z107" s="36">
        <f>IFERROR(IF(Y107=0,"",ROUNDUP(Y107/H107,0)*0.00902),"")</f>
        <v>0.99219999999999997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518.09999999999991</v>
      </c>
      <c r="BN107" s="64">
        <f>IFERROR(Y107*I107/H107,"0")</f>
        <v>518.09999999999991</v>
      </c>
      <c r="BO107" s="64">
        <f>IFERROR(1/J107*(X107/H107),"0")</f>
        <v>0.83333333333333337</v>
      </c>
      <c r="BP107" s="64">
        <f>IFERROR(1/J107*(Y107/H107),"0")</f>
        <v>0.83333333333333337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119.25925925925927</v>
      </c>
      <c r="Y109" s="585">
        <f>IFERROR(Y105/H105,"0")+IFERROR(Y106/H106,"0")+IFERROR(Y107/H107,"0")+IFERROR(Y108/H108,"0")</f>
        <v>120</v>
      </c>
      <c r="Z109" s="585">
        <f>IFERROR(IF(Z105="",0,Z105),"0")+IFERROR(IF(Z106="",0,Z106),"0")+IFERROR(IF(Z107="",0,Z107),"0")+IFERROR(IF(Z108="",0,Z108),"0")</f>
        <v>1.1819999999999999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595</v>
      </c>
      <c r="Y110" s="585">
        <f>IFERROR(SUM(Y105:Y108),"0")</f>
        <v>603</v>
      </c>
      <c r="Z110" s="37"/>
      <c r="AA110" s="586"/>
      <c r="AB110" s="586"/>
      <c r="AC110" s="586"/>
    </row>
    <row r="111" spans="1:68" ht="14.25" customHeight="1" x14ac:dyDescent="0.25">
      <c r="A111" s="596" t="s">
        <v>137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27" customHeight="1" x14ac:dyDescent="0.25">
      <c r="A118" s="54" t="s">
        <v>219</v>
      </c>
      <c r="B118" s="54" t="s">
        <v>220</v>
      </c>
      <c r="C118" s="31">
        <v>4301051360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219</v>
      </c>
      <c r="B119" s="54" t="s">
        <v>222</v>
      </c>
      <c r="C119" s="31">
        <v>4301051724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600</v>
      </c>
      <c r="Y119" s="584">
        <f>IFERROR(IF(X119="",0,CEILING((X119/$H119),1)*$H119),"")</f>
        <v>607.5</v>
      </c>
      <c r="Z119" s="36">
        <f>IFERROR(IF(Y119=0,"",ROUNDUP(Y119/H119,0)*0.01898),"")</f>
        <v>1.4235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637.99999999999989</v>
      </c>
      <c r="BN119" s="64">
        <f>IFERROR(Y119*I119/H119,"0")</f>
        <v>645.97500000000002</v>
      </c>
      <c r="BO119" s="64">
        <f>IFERROR(1/J119*(X119/H119),"0")</f>
        <v>1.1574074074074074</v>
      </c>
      <c r="BP119" s="64">
        <f>IFERROR(1/J119*(Y119/H119),"0")</f>
        <v>1.171875</v>
      </c>
    </row>
    <row r="120" spans="1:68" ht="27" customHeight="1" x14ac:dyDescent="0.25">
      <c r="A120" s="54" t="s">
        <v>224</v>
      </c>
      <c r="B120" s="54" t="s">
        <v>225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450</v>
      </c>
      <c r="Y121" s="584">
        <f>IFERROR(IF(X121="",0,CEILING((X121/$H121),1)*$H121),"")</f>
        <v>450.90000000000003</v>
      </c>
      <c r="Z121" s="36">
        <f>IFERROR(IF(Y121=0,"",ROUNDUP(Y121/H121,0)*0.00651),"")</f>
        <v>1.08717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492</v>
      </c>
      <c r="BN121" s="64">
        <f>IFERROR(Y121*I121/H121,"0")</f>
        <v>492.98399999999998</v>
      </c>
      <c r="BO121" s="64">
        <f>IFERROR(1/J121*(X121/H121),"0")</f>
        <v>0.91575091575091572</v>
      </c>
      <c r="BP121" s="64">
        <f>IFERROR(1/J121*(Y121/H121),"0")</f>
        <v>0.91758241758241765</v>
      </c>
    </row>
    <row r="122" spans="1:68" ht="16.5" customHeight="1" x14ac:dyDescent="0.25">
      <c r="A122" s="54" t="s">
        <v>228</v>
      </c>
      <c r="B122" s="54" t="s">
        <v>229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60</v>
      </c>
      <c r="Y122" s="584">
        <f>IFERROR(IF(X122="",0,CEILING((X122/$H122),1)*$H122),"")</f>
        <v>61.2</v>
      </c>
      <c r="Z122" s="36">
        <f>IFERROR(IF(Y122=0,"",ROUNDUP(Y122/H122,0)*0.00651),"")</f>
        <v>0.22134000000000001</v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>IFERROR(X122*I122/H122,"0")</f>
        <v>66</v>
      </c>
      <c r="BN122" s="64">
        <f>IFERROR(Y122*I122/H122,"0")</f>
        <v>67.319999999999993</v>
      </c>
      <c r="BO122" s="64">
        <f>IFERROR(1/J122*(X122/H122),"0")</f>
        <v>0.18315018315018317</v>
      </c>
      <c r="BP122" s="64">
        <f>IFERROR(1/J122*(Y122/H122),"0")</f>
        <v>0.18681318681318682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274.07407407407408</v>
      </c>
      <c r="Y123" s="585">
        <f>IFERROR(Y118/H118,"0")+IFERROR(Y119/H119,"0")+IFERROR(Y120/H120,"0")+IFERROR(Y121/H121,"0")+IFERROR(Y122/H122,"0")</f>
        <v>276</v>
      </c>
      <c r="Z123" s="585">
        <f>IFERROR(IF(Z118="",0,Z118),"0")+IFERROR(IF(Z119="",0,Z119),"0")+IFERROR(IF(Z120="",0,Z120),"0")+IFERROR(IF(Z121="",0,Z121),"0")+IFERROR(IF(Z122="",0,Z122),"0")</f>
        <v>2.7320100000000003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1110</v>
      </c>
      <c r="Y124" s="585">
        <f>IFERROR(SUM(Y118:Y122),"0")</f>
        <v>1119.6000000000001</v>
      </c>
      <c r="Z124" s="37"/>
      <c r="AA124" s="586"/>
      <c r="AB124" s="586"/>
      <c r="AC124" s="586"/>
    </row>
    <row r="125" spans="1:68" ht="14.25" customHeight="1" x14ac:dyDescent="0.25">
      <c r="A125" s="596" t="s">
        <v>172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231</v>
      </c>
      <c r="B126" s="54" t="s">
        <v>232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233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234</v>
      </c>
      <c r="B127" s="54" t="s">
        <v>235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23.1</v>
      </c>
      <c r="Y127" s="584">
        <f>IFERROR(IF(X127="",0,CEILING((X127/$H127),1)*$H127),"")</f>
        <v>23.759999999999998</v>
      </c>
      <c r="Z127" s="36">
        <f>IFERROR(IF(Y127=0,"",ROUNDUP(Y127/H127,0)*0.00651),"")</f>
        <v>7.8119999999999995E-2</v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26.11</v>
      </c>
      <c r="BN127" s="64">
        <f>IFERROR(Y127*I127/H127,"0")</f>
        <v>26.855999999999998</v>
      </c>
      <c r="BO127" s="64">
        <f>IFERROR(1/J127*(X127/H127),"0")</f>
        <v>6.4102564102564111E-2</v>
      </c>
      <c r="BP127" s="64">
        <f>IFERROR(1/J127*(Y127/H127),"0")</f>
        <v>6.5934065934065936E-2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11.666666666666668</v>
      </c>
      <c r="Y128" s="585">
        <f>IFERROR(Y126/H126,"0")+IFERROR(Y127/H127,"0")</f>
        <v>11.999999999999998</v>
      </c>
      <c r="Z128" s="585">
        <f>IFERROR(IF(Z126="",0,Z126),"0")+IFERROR(IF(Z127="",0,Z127),"0")</f>
        <v>7.8119999999999995E-2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23.1</v>
      </c>
      <c r="Y129" s="585">
        <f>IFERROR(SUM(Y126:Y127),"0")</f>
        <v>23.759999999999998</v>
      </c>
      <c r="Z129" s="37"/>
      <c r="AA129" s="586"/>
      <c r="AB129" s="586"/>
      <c r="AC129" s="586"/>
    </row>
    <row r="130" spans="1:68" ht="16.5" customHeight="1" x14ac:dyDescent="0.25">
      <c r="A130" s="643" t="s">
        <v>237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238</v>
      </c>
      <c r="B132" s="54" t="s">
        <v>239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238</v>
      </c>
      <c r="B133" s="54" t="s">
        <v>241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60</v>
      </c>
      <c r="Y133" s="584">
        <f>IFERROR(IF(X133="",0,CEILING((X133/$H133),1)*$H133),"")</f>
        <v>60.800000000000004</v>
      </c>
      <c r="Z133" s="36">
        <f>IFERROR(IF(Y133=0,"",ROUNDUP(Y133/H133,0)*0.00651),"")</f>
        <v>0.12369000000000001</v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63.374999999999993</v>
      </c>
      <c r="BN133" s="64">
        <f>IFERROR(Y133*I133/H133,"0")</f>
        <v>64.22</v>
      </c>
      <c r="BO133" s="64">
        <f>IFERROR(1/J133*(X133/H133),"0")</f>
        <v>0.10302197802197803</v>
      </c>
      <c r="BP133" s="64">
        <f>IFERROR(1/J133*(Y133/H133),"0")</f>
        <v>0.1043956043956044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18.75</v>
      </c>
      <c r="Y134" s="585">
        <f>IFERROR(Y132/H132,"0")+IFERROR(Y133/H133,"0")</f>
        <v>19</v>
      </c>
      <c r="Z134" s="585">
        <f>IFERROR(IF(Z132="",0,Z132),"0")+IFERROR(IF(Z133="",0,Z133),"0")</f>
        <v>0.12369000000000001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60</v>
      </c>
      <c r="Y135" s="585">
        <f>IFERROR(SUM(Y132:Y133),"0")</f>
        <v>60.800000000000004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242</v>
      </c>
      <c r="B137" s="54" t="s">
        <v>243</v>
      </c>
      <c r="C137" s="31">
        <v>4301031234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35</v>
      </c>
      <c r="Y137" s="584">
        <f>IFERROR(IF(X137="",0,CEILING((X137/$H137),1)*$H137),"")</f>
        <v>36.4</v>
      </c>
      <c r="Z137" s="36">
        <f>IFERROR(IF(Y137=0,"",ROUNDUP(Y137/H137,0)*0.00651),"")</f>
        <v>8.4629999999999997E-2</v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38.35</v>
      </c>
      <c r="BN137" s="64">
        <f>IFERROR(Y137*I137/H137,"0")</f>
        <v>39.884</v>
      </c>
      <c r="BO137" s="64">
        <f>IFERROR(1/J137*(X137/H137),"0")</f>
        <v>6.8681318681318687E-2</v>
      </c>
      <c r="BP137" s="64">
        <f>IFERROR(1/J137*(Y137/H137),"0")</f>
        <v>7.1428571428571438E-2</v>
      </c>
    </row>
    <row r="138" spans="1:68" ht="27" customHeight="1" x14ac:dyDescent="0.25">
      <c r="A138" s="54" t="s">
        <v>242</v>
      </c>
      <c r="B138" s="54" t="s">
        <v>245</v>
      </c>
      <c r="C138" s="31">
        <v>4301031235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12.5</v>
      </c>
      <c r="Y139" s="585">
        <f>IFERROR(Y137/H137,"0")+IFERROR(Y138/H138,"0")</f>
        <v>13</v>
      </c>
      <c r="Z139" s="585">
        <f>IFERROR(IF(Z137="",0,Z137),"0")+IFERROR(IF(Z138="",0,Z138),"0")</f>
        <v>8.4629999999999997E-2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35</v>
      </c>
      <c r="Y140" s="585">
        <f>IFERROR(SUM(Y137:Y138),"0")</f>
        <v>36.4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246</v>
      </c>
      <c r="B142" s="54" t="s">
        <v>247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246</v>
      </c>
      <c r="B143" s="54" t="s">
        <v>248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59.400000000000013</v>
      </c>
      <c r="Y143" s="584">
        <f>IFERROR(IF(X143="",0,CEILING((X143/$H143),1)*$H143),"")</f>
        <v>60.720000000000006</v>
      </c>
      <c r="Z143" s="36">
        <f>IFERROR(IF(Y143=0,"",ROUNDUP(Y143/H143,0)*0.00651),"")</f>
        <v>0.14973</v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65.430000000000007</v>
      </c>
      <c r="BN143" s="64">
        <f>IFERROR(Y143*I143/H143,"0")</f>
        <v>66.884</v>
      </c>
      <c r="BO143" s="64">
        <f>IFERROR(1/J143*(X143/H143),"0")</f>
        <v>0.12362637362637366</v>
      </c>
      <c r="BP143" s="64">
        <f>IFERROR(1/J143*(Y143/H143),"0")</f>
        <v>0.1263736263736264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22.500000000000004</v>
      </c>
      <c r="Y144" s="585">
        <f>IFERROR(Y142/H142,"0")+IFERROR(Y143/H143,"0")</f>
        <v>23</v>
      </c>
      <c r="Z144" s="585">
        <f>IFERROR(IF(Z142="",0,Z142),"0")+IFERROR(IF(Z143="",0,Z143),"0")</f>
        <v>0.14973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59.400000000000013</v>
      </c>
      <c r="Y145" s="585">
        <f>IFERROR(SUM(Y142:Y143),"0")</f>
        <v>60.720000000000006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249</v>
      </c>
      <c r="B148" s="54" t="s">
        <v>250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251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252</v>
      </c>
      <c r="B152" s="54" t="s">
        <v>253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255</v>
      </c>
      <c r="B153" s="54" t="s">
        <v>256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258</v>
      </c>
      <c r="B154" s="54" t="s">
        <v>259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261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262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137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263</v>
      </c>
      <c r="B160" s="54" t="s">
        <v>264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265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266</v>
      </c>
      <c r="B164" s="54" t="s">
        <v>267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50</v>
      </c>
      <c r="Y164" s="584">
        <f t="shared" ref="Y164:Y172" si="21">IFERROR(IF(X164="",0,CEILING((X164/$H164),1)*$H164),"")</f>
        <v>50.400000000000006</v>
      </c>
      <c r="Z164" s="36">
        <f>IFERROR(IF(Y164=0,"",ROUNDUP(Y164/H164,0)*0.00902),"")</f>
        <v>0.10824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53.214285714285715</v>
      </c>
      <c r="BN164" s="64">
        <f t="shared" ref="BN164:BN172" si="23">IFERROR(Y164*I164/H164,"0")</f>
        <v>53.64</v>
      </c>
      <c r="BO164" s="64">
        <f t="shared" ref="BO164:BO172" si="24">IFERROR(1/J164*(X164/H164),"0")</f>
        <v>9.0187590187590191E-2</v>
      </c>
      <c r="BP164" s="64">
        <f t="shared" ref="BP164:BP172" si="25">IFERROR(1/J164*(Y164/H164),"0")</f>
        <v>9.0909090909090912E-2</v>
      </c>
    </row>
    <row r="165" spans="1:68" ht="27" customHeight="1" x14ac:dyDescent="0.25">
      <c r="A165" s="54" t="s">
        <v>269</v>
      </c>
      <c r="B165" s="54" t="s">
        <v>270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30</v>
      </c>
      <c r="Y165" s="584">
        <f t="shared" si="21"/>
        <v>33.6</v>
      </c>
      <c r="Z165" s="36">
        <f>IFERROR(IF(Y165=0,"",ROUNDUP(Y165/H165,0)*0.00902),"")</f>
        <v>7.2160000000000002E-2</v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si="22"/>
        <v>31.928571428571427</v>
      </c>
      <c r="BN165" s="64">
        <f t="shared" si="23"/>
        <v>35.76</v>
      </c>
      <c r="BO165" s="64">
        <f t="shared" si="24"/>
        <v>5.4112554112554112E-2</v>
      </c>
      <c r="BP165" s="64">
        <f t="shared" si="25"/>
        <v>6.0606060606060608E-2</v>
      </c>
    </row>
    <row r="166" spans="1:68" ht="27" customHeight="1" x14ac:dyDescent="0.25">
      <c r="A166" s="54" t="s">
        <v>272</v>
      </c>
      <c r="B166" s="54" t="s">
        <v>273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200</v>
      </c>
      <c r="Y166" s="584">
        <f t="shared" si="21"/>
        <v>201.60000000000002</v>
      </c>
      <c r="Z166" s="36">
        <f>IFERROR(IF(Y166=0,"",ROUNDUP(Y166/H166,0)*0.00902),"")</f>
        <v>0.43296000000000001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210</v>
      </c>
      <c r="BN166" s="64">
        <f t="shared" si="23"/>
        <v>211.68000000000004</v>
      </c>
      <c r="BO166" s="64">
        <f t="shared" si="24"/>
        <v>0.36075036075036077</v>
      </c>
      <c r="BP166" s="64">
        <f t="shared" si="25"/>
        <v>0.36363636363636365</v>
      </c>
    </row>
    <row r="167" spans="1:68" ht="27" customHeight="1" x14ac:dyDescent="0.25">
      <c r="A167" s="54" t="s">
        <v>275</v>
      </c>
      <c r="B167" s="54" t="s">
        <v>276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87.5</v>
      </c>
      <c r="Y167" s="584">
        <f t="shared" si="21"/>
        <v>88.2</v>
      </c>
      <c r="Z167" s="36">
        <f>IFERROR(IF(Y167=0,"",ROUNDUP(Y167/H167,0)*0.00502),"")</f>
        <v>0.21084</v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22"/>
        <v>92.916666666666657</v>
      </c>
      <c r="BN167" s="64">
        <f t="shared" si="23"/>
        <v>93.66</v>
      </c>
      <c r="BO167" s="64">
        <f t="shared" si="24"/>
        <v>0.17806267806267806</v>
      </c>
      <c r="BP167" s="64">
        <f t="shared" si="25"/>
        <v>0.17948717948717952</v>
      </c>
    </row>
    <row r="168" spans="1:68" ht="27" customHeight="1" x14ac:dyDescent="0.25">
      <c r="A168" s="54" t="s">
        <v>277</v>
      </c>
      <c r="B168" s="54" t="s">
        <v>278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105</v>
      </c>
      <c r="Y168" s="584">
        <f t="shared" si="21"/>
        <v>105</v>
      </c>
      <c r="Z168" s="36">
        <f>IFERROR(IF(Y168=0,"",ROUNDUP(Y168/H168,0)*0.00502),"")</f>
        <v>0.251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111.5</v>
      </c>
      <c r="BN168" s="64">
        <f t="shared" si="23"/>
        <v>111.5</v>
      </c>
      <c r="BO168" s="64">
        <f t="shared" si="24"/>
        <v>0.21367521367521369</v>
      </c>
      <c r="BP168" s="64">
        <f t="shared" si="25"/>
        <v>0.21367521367521369</v>
      </c>
    </row>
    <row r="169" spans="1:68" ht="27" customHeight="1" x14ac:dyDescent="0.25">
      <c r="A169" s="54" t="s">
        <v>279</v>
      </c>
      <c r="B169" s="54" t="s">
        <v>280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282</v>
      </c>
      <c r="B170" s="54" t="s">
        <v>283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140</v>
      </c>
      <c r="Y170" s="584">
        <f t="shared" si="21"/>
        <v>140.70000000000002</v>
      </c>
      <c r="Z170" s="36">
        <f>IFERROR(IF(Y170=0,"",ROUNDUP(Y170/H170,0)*0.00502),"")</f>
        <v>0.33634000000000003</v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146.66666666666666</v>
      </c>
      <c r="BN170" s="64">
        <f t="shared" si="23"/>
        <v>147.40000000000003</v>
      </c>
      <c r="BO170" s="64">
        <f t="shared" si="24"/>
        <v>0.28490028490028491</v>
      </c>
      <c r="BP170" s="64">
        <f t="shared" si="25"/>
        <v>0.28632478632478636</v>
      </c>
    </row>
    <row r="171" spans="1:68" ht="27" customHeight="1" x14ac:dyDescent="0.25">
      <c r="A171" s="54" t="s">
        <v>284</v>
      </c>
      <c r="B171" s="54" t="s">
        <v>285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225</v>
      </c>
      <c r="Y173" s="585">
        <f>IFERROR(Y164/H164,"0")+IFERROR(Y165/H165,"0")+IFERROR(Y166/H166,"0")+IFERROR(Y167/H167,"0")+IFERROR(Y168/H168,"0")+IFERROR(Y169/H169,"0")+IFERROR(Y170/H170,"0")+IFERROR(Y171/H171,"0")+IFERROR(Y172/H172,"0")</f>
        <v>227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1.4115400000000002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612.5</v>
      </c>
      <c r="Y174" s="585">
        <f>IFERROR(SUM(Y164:Y172),"0")</f>
        <v>619.5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289</v>
      </c>
      <c r="B176" s="54" t="s">
        <v>290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299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300</v>
      </c>
      <c r="B182" s="54" t="s">
        <v>301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291</v>
      </c>
      <c r="L182" s="32"/>
      <c r="M182" s="33" t="s">
        <v>292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296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302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303</v>
      </c>
      <c r="B187" s="54" t="s">
        <v>304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306</v>
      </c>
      <c r="B188" s="54" t="s">
        <v>307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137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308</v>
      </c>
      <c r="B192" s="54" t="s">
        <v>309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311</v>
      </c>
      <c r="B193" s="54" t="s">
        <v>312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313</v>
      </c>
      <c r="B197" s="54" t="s">
        <v>314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200</v>
      </c>
      <c r="Y197" s="584">
        <f t="shared" ref="Y197:Y204" si="26">IFERROR(IF(X197="",0,CEILING((X197/$H197),1)*$H197),"")</f>
        <v>205.20000000000002</v>
      </c>
      <c r="Z197" s="36">
        <f>IFERROR(IF(Y197=0,"",ROUNDUP(Y197/H197,0)*0.00902),"")</f>
        <v>0.34276000000000001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207.77777777777777</v>
      </c>
      <c r="BN197" s="64">
        <f t="shared" ref="BN197:BN204" si="28">IFERROR(Y197*I197/H197,"0")</f>
        <v>213.18000000000004</v>
      </c>
      <c r="BO197" s="64">
        <f t="shared" ref="BO197:BO204" si="29">IFERROR(1/J197*(X197/H197),"0")</f>
        <v>0.28058361391694725</v>
      </c>
      <c r="BP197" s="64">
        <f t="shared" ref="BP197:BP204" si="30">IFERROR(1/J197*(Y197/H197),"0")</f>
        <v>0.2878787878787879</v>
      </c>
    </row>
    <row r="198" spans="1:68" ht="27" customHeight="1" x14ac:dyDescent="0.25">
      <c r="A198" s="54" t="s">
        <v>316</v>
      </c>
      <c r="B198" s="54" t="s">
        <v>317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50</v>
      </c>
      <c r="Y198" s="584">
        <f t="shared" si="26"/>
        <v>54</v>
      </c>
      <c r="Z198" s="36">
        <f>IFERROR(IF(Y198=0,"",ROUNDUP(Y198/H198,0)*0.00902),"")</f>
        <v>9.0200000000000002E-2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7"/>
        <v>51.944444444444443</v>
      </c>
      <c r="BN198" s="64">
        <f t="shared" si="28"/>
        <v>56.099999999999994</v>
      </c>
      <c r="BO198" s="64">
        <f t="shared" si="29"/>
        <v>7.0145903479236812E-2</v>
      </c>
      <c r="BP198" s="64">
        <f t="shared" si="30"/>
        <v>7.575757575757576E-2</v>
      </c>
    </row>
    <row r="199" spans="1:68" ht="27" customHeight="1" x14ac:dyDescent="0.25">
      <c r="A199" s="54" t="s">
        <v>319</v>
      </c>
      <c r="B199" s="54" t="s">
        <v>320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200</v>
      </c>
      <c r="Y199" s="584">
        <f t="shared" si="26"/>
        <v>205.20000000000002</v>
      </c>
      <c r="Z199" s="36">
        <f>IFERROR(IF(Y199=0,"",ROUNDUP(Y199/H199,0)*0.00902),"")</f>
        <v>0.34276000000000001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207.77777777777777</v>
      </c>
      <c r="BN199" s="64">
        <f t="shared" si="28"/>
        <v>213.18000000000004</v>
      </c>
      <c r="BO199" s="64">
        <f t="shared" si="29"/>
        <v>0.28058361391694725</v>
      </c>
      <c r="BP199" s="64">
        <f t="shared" si="30"/>
        <v>0.2878787878787879</v>
      </c>
    </row>
    <row r="200" spans="1:68" ht="27" customHeight="1" x14ac:dyDescent="0.25">
      <c r="A200" s="54" t="s">
        <v>322</v>
      </c>
      <c r="B200" s="54" t="s">
        <v>323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80</v>
      </c>
      <c r="Y200" s="584">
        <f t="shared" si="26"/>
        <v>81</v>
      </c>
      <c r="Z200" s="36">
        <f>IFERROR(IF(Y200=0,"",ROUNDUP(Y200/H200,0)*0.00902),"")</f>
        <v>0.1353</v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83.111111111111114</v>
      </c>
      <c r="BN200" s="64">
        <f t="shared" si="28"/>
        <v>84.15</v>
      </c>
      <c r="BO200" s="64">
        <f t="shared" si="29"/>
        <v>0.11223344556677889</v>
      </c>
      <c r="BP200" s="64">
        <f t="shared" si="30"/>
        <v>0.11363636363636363</v>
      </c>
    </row>
    <row r="201" spans="1:68" ht="27" customHeight="1" x14ac:dyDescent="0.25">
      <c r="A201" s="54" t="s">
        <v>325</v>
      </c>
      <c r="B201" s="54" t="s">
        <v>326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84</v>
      </c>
      <c r="Y201" s="584">
        <f t="shared" si="26"/>
        <v>84.600000000000009</v>
      </c>
      <c r="Z201" s="36">
        <f>IFERROR(IF(Y201=0,"",ROUNDUP(Y201/H201,0)*0.00502),"")</f>
        <v>0.23594000000000001</v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7"/>
        <v>90.066666666666663</v>
      </c>
      <c r="BN201" s="64">
        <f t="shared" si="28"/>
        <v>90.710000000000008</v>
      </c>
      <c r="BO201" s="64">
        <f t="shared" si="29"/>
        <v>0.19943019943019943</v>
      </c>
      <c r="BP201" s="64">
        <f t="shared" si="30"/>
        <v>0.20085470085470092</v>
      </c>
    </row>
    <row r="202" spans="1:68" ht="27" customHeight="1" x14ac:dyDescent="0.25">
      <c r="A202" s="54" t="s">
        <v>327</v>
      </c>
      <c r="B202" s="54" t="s">
        <v>328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60</v>
      </c>
      <c r="Y202" s="584">
        <f t="shared" si="26"/>
        <v>61.2</v>
      </c>
      <c r="Z202" s="36">
        <f>IFERROR(IF(Y202=0,"",ROUNDUP(Y202/H202,0)*0.00502),"")</f>
        <v>0.17068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63.333333333333329</v>
      </c>
      <c r="BN202" s="64">
        <f t="shared" si="28"/>
        <v>64.599999999999994</v>
      </c>
      <c r="BO202" s="64">
        <f t="shared" si="29"/>
        <v>0.14245014245014248</v>
      </c>
      <c r="BP202" s="64">
        <f t="shared" si="30"/>
        <v>0.14529914529914531</v>
      </c>
    </row>
    <row r="203" spans="1:68" ht="27" customHeight="1" x14ac:dyDescent="0.25">
      <c r="A203" s="54" t="s">
        <v>329</v>
      </c>
      <c r="B203" s="54" t="s">
        <v>330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60</v>
      </c>
      <c r="Y203" s="584">
        <f t="shared" si="26"/>
        <v>61.2</v>
      </c>
      <c r="Z203" s="36">
        <f>IFERROR(IF(Y203=0,"",ROUNDUP(Y203/H203,0)*0.00502),"")</f>
        <v>0.17068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63.333333333333329</v>
      </c>
      <c r="BN203" s="64">
        <f t="shared" si="28"/>
        <v>64.599999999999994</v>
      </c>
      <c r="BO203" s="64">
        <f t="shared" si="29"/>
        <v>0.14245014245014248</v>
      </c>
      <c r="BP203" s="64">
        <f t="shared" si="30"/>
        <v>0.14529914529914531</v>
      </c>
    </row>
    <row r="204" spans="1:68" ht="27" customHeight="1" x14ac:dyDescent="0.25">
      <c r="A204" s="54" t="s">
        <v>331</v>
      </c>
      <c r="B204" s="54" t="s">
        <v>332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48</v>
      </c>
      <c r="Y204" s="584">
        <f t="shared" si="26"/>
        <v>48.6</v>
      </c>
      <c r="Z204" s="36">
        <f>IFERROR(IF(Y204=0,"",ROUNDUP(Y204/H204,0)*0.00502),"")</f>
        <v>0.13553999999999999</v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50.666666666666657</v>
      </c>
      <c r="BN204" s="64">
        <f t="shared" si="28"/>
        <v>51.3</v>
      </c>
      <c r="BO204" s="64">
        <f t="shared" si="29"/>
        <v>0.11396011396011396</v>
      </c>
      <c r="BP204" s="64">
        <f t="shared" si="30"/>
        <v>0.11538461538461539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238.14814814814815</v>
      </c>
      <c r="Y205" s="585">
        <f>IFERROR(Y197/H197,"0")+IFERROR(Y198/H198,"0")+IFERROR(Y199/H199,"0")+IFERROR(Y200/H200,"0")+IFERROR(Y201/H201,"0")+IFERROR(Y202/H202,"0")+IFERROR(Y203/H203,"0")+IFERROR(Y204/H204,"0")</f>
        <v>243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1.6238599999999999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782</v>
      </c>
      <c r="Y206" s="585">
        <f>IFERROR(SUM(Y197:Y204),"0")</f>
        <v>801.00000000000023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333</v>
      </c>
      <c r="B208" s="54" t="s">
        <v>334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339</v>
      </c>
      <c r="B210" s="54" t="s">
        <v>340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200</v>
      </c>
      <c r="Y210" s="584">
        <f t="shared" si="31"/>
        <v>200.1</v>
      </c>
      <c r="Z210" s="36">
        <f>IFERROR(IF(Y210=0,"",ROUNDUP(Y210/H210,0)*0.01898),"")</f>
        <v>0.43653999999999998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211.93103448275863</v>
      </c>
      <c r="BN210" s="64">
        <f t="shared" si="33"/>
        <v>212.03699999999998</v>
      </c>
      <c r="BO210" s="64">
        <f t="shared" si="34"/>
        <v>0.35919540229885061</v>
      </c>
      <c r="BP210" s="64">
        <f t="shared" si="35"/>
        <v>0.359375</v>
      </c>
    </row>
    <row r="211" spans="1:68" ht="27" customHeight="1" x14ac:dyDescent="0.25">
      <c r="A211" s="54" t="s">
        <v>342</v>
      </c>
      <c r="B211" s="54" t="s">
        <v>343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260</v>
      </c>
      <c r="Y211" s="584">
        <f t="shared" si="31"/>
        <v>261.59999999999997</v>
      </c>
      <c r="Z211" s="36">
        <f t="shared" ref="Z211:Z216" si="36">IFERROR(IF(Y211=0,"",ROUNDUP(Y211/H211,0)*0.00651),"")</f>
        <v>0.70959000000000005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32"/>
        <v>289.25</v>
      </c>
      <c r="BN211" s="64">
        <f t="shared" si="33"/>
        <v>291.02999999999997</v>
      </c>
      <c r="BO211" s="64">
        <f t="shared" si="34"/>
        <v>0.59523809523809534</v>
      </c>
      <c r="BP211" s="64">
        <f t="shared" si="35"/>
        <v>0.59890109890109888</v>
      </c>
    </row>
    <row r="212" spans="1:68" ht="27" customHeight="1" x14ac:dyDescent="0.25">
      <c r="A212" s="54" t="s">
        <v>344</v>
      </c>
      <c r="B212" s="54" t="s">
        <v>345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280</v>
      </c>
      <c r="Y213" s="584">
        <f t="shared" si="31"/>
        <v>280.8</v>
      </c>
      <c r="Z213" s="36">
        <f t="shared" si="36"/>
        <v>0.76167000000000007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309.40000000000003</v>
      </c>
      <c r="BN213" s="64">
        <f t="shared" si="33"/>
        <v>310.28400000000005</v>
      </c>
      <c r="BO213" s="64">
        <f t="shared" si="34"/>
        <v>0.64102564102564108</v>
      </c>
      <c r="BP213" s="64">
        <f t="shared" si="35"/>
        <v>0.64285714285714302</v>
      </c>
    </row>
    <row r="214" spans="1:68" ht="27" customHeight="1" x14ac:dyDescent="0.25">
      <c r="A214" s="54" t="s">
        <v>349</v>
      </c>
      <c r="B214" s="54" t="s">
        <v>350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100</v>
      </c>
      <c r="Y215" s="584">
        <f t="shared" si="31"/>
        <v>100.8</v>
      </c>
      <c r="Z215" s="36">
        <f t="shared" si="36"/>
        <v>0.27342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2"/>
        <v>110.5</v>
      </c>
      <c r="BN215" s="64">
        <f t="shared" si="33"/>
        <v>111.384</v>
      </c>
      <c r="BO215" s="64">
        <f t="shared" si="34"/>
        <v>0.22893772893772898</v>
      </c>
      <c r="BP215" s="64">
        <f t="shared" si="35"/>
        <v>0.23076923076923078</v>
      </c>
    </row>
    <row r="216" spans="1:68" ht="27" customHeight="1" x14ac:dyDescent="0.25">
      <c r="A216" s="54" t="s">
        <v>354</v>
      </c>
      <c r="B216" s="54" t="s">
        <v>355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240</v>
      </c>
      <c r="Y216" s="584">
        <f t="shared" si="31"/>
        <v>240</v>
      </c>
      <c r="Z216" s="36">
        <f t="shared" si="36"/>
        <v>0.65100000000000002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265.8</v>
      </c>
      <c r="BN216" s="64">
        <f t="shared" si="33"/>
        <v>265.8</v>
      </c>
      <c r="BO216" s="64">
        <f t="shared" si="34"/>
        <v>0.5494505494505495</v>
      </c>
      <c r="BP216" s="64">
        <f t="shared" si="35"/>
        <v>0.5494505494505495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389.65517241379314</v>
      </c>
      <c r="Y217" s="585">
        <f>IFERROR(Y208/H208,"0")+IFERROR(Y209/H209,"0")+IFERROR(Y210/H210,"0")+IFERROR(Y211/H211,"0")+IFERROR(Y212/H212,"0")+IFERROR(Y213/H213,"0")+IFERROR(Y214/H214,"0")+IFERROR(Y215/H215,"0")+IFERROR(Y216/H216,"0")</f>
        <v>391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2.8322200000000004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1080</v>
      </c>
      <c r="Y218" s="585">
        <f>IFERROR(SUM(Y208:Y216),"0")</f>
        <v>1083.3</v>
      </c>
      <c r="Z218" s="37"/>
      <c r="AA218" s="586"/>
      <c r="AB218" s="586"/>
      <c r="AC218" s="586"/>
    </row>
    <row r="219" spans="1:68" ht="14.25" customHeight="1" x14ac:dyDescent="0.25">
      <c r="A219" s="596" t="s">
        <v>172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357</v>
      </c>
      <c r="B220" s="54" t="s">
        <v>358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32</v>
      </c>
      <c r="Y220" s="584">
        <f>IFERROR(IF(X220="",0,CEILING((X220/$H220),1)*$H220),"")</f>
        <v>33.6</v>
      </c>
      <c r="Z220" s="36">
        <f>IFERROR(IF(Y220=0,"",ROUNDUP(Y220/H220,0)*0.00651),"")</f>
        <v>9.1139999999999999E-2</v>
      </c>
      <c r="AA220" s="56"/>
      <c r="AB220" s="57"/>
      <c r="AC220" s="271" t="s">
        <v>359</v>
      </c>
      <c r="AG220" s="64"/>
      <c r="AJ220" s="68"/>
      <c r="AK220" s="68">
        <v>0</v>
      </c>
      <c r="BB220" s="272" t="s">
        <v>1</v>
      </c>
      <c r="BM220" s="64">
        <f>IFERROR(X220*I220/H220,"0")</f>
        <v>35.360000000000007</v>
      </c>
      <c r="BN220" s="64">
        <f>IFERROR(Y220*I220/H220,"0")</f>
        <v>37.128000000000007</v>
      </c>
      <c r="BO220" s="64">
        <f>IFERROR(1/J220*(X220/H220),"0")</f>
        <v>7.3260073260073263E-2</v>
      </c>
      <c r="BP220" s="64">
        <f>IFERROR(1/J220*(Y220/H220),"0")</f>
        <v>7.6923076923076941E-2</v>
      </c>
    </row>
    <row r="221" spans="1:68" ht="27" customHeight="1" x14ac:dyDescent="0.25">
      <c r="A221" s="54" t="s">
        <v>360</v>
      </c>
      <c r="B221" s="54" t="s">
        <v>361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28</v>
      </c>
      <c r="Y221" s="584">
        <f>IFERROR(IF(X221="",0,CEILING((X221/$H221),1)*$H221),"")</f>
        <v>28.799999999999997</v>
      </c>
      <c r="Z221" s="36">
        <f>IFERROR(IF(Y221=0,"",ROUNDUP(Y221/H221,0)*0.00651),"")</f>
        <v>7.8119999999999995E-2</v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30.94</v>
      </c>
      <c r="BN221" s="64">
        <f>IFERROR(Y221*I221/H221,"0")</f>
        <v>31.824000000000002</v>
      </c>
      <c r="BO221" s="64">
        <f>IFERROR(1/J221*(X221/H221),"0")</f>
        <v>6.4102564102564111E-2</v>
      </c>
      <c r="BP221" s="64">
        <f>IFERROR(1/J221*(Y221/H221),"0")</f>
        <v>6.5934065934065936E-2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25</v>
      </c>
      <c r="Y222" s="585">
        <f>IFERROR(Y220/H220,"0")+IFERROR(Y221/H221,"0")</f>
        <v>26</v>
      </c>
      <c r="Z222" s="585">
        <f>IFERROR(IF(Z220="",0,Z220),"0")+IFERROR(IF(Z221="",0,Z221),"0")</f>
        <v>0.16925999999999999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60</v>
      </c>
      <c r="Y223" s="585">
        <f>IFERROR(SUM(Y220:Y221),"0")</f>
        <v>62.4</v>
      </c>
      <c r="Z223" s="37"/>
      <c r="AA223" s="586"/>
      <c r="AB223" s="586"/>
      <c r="AC223" s="586"/>
    </row>
    <row r="224" spans="1:68" ht="16.5" customHeight="1" x14ac:dyDescent="0.25">
      <c r="A224" s="643" t="s">
        <v>363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364</v>
      </c>
      <c r="B226" s="54" t="s">
        <v>365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20</v>
      </c>
      <c r="Y226" s="584">
        <f t="shared" ref="Y226:Y232" si="37">IFERROR(IF(X226="",0,CEILING((X226/$H226),1)*$H226),"")</f>
        <v>23.2</v>
      </c>
      <c r="Z226" s="36">
        <f>IFERROR(IF(Y226=0,"",ROUNDUP(Y226/H226,0)*0.01898),"")</f>
        <v>3.7960000000000001E-2</v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20.75</v>
      </c>
      <c r="BN226" s="64">
        <f t="shared" ref="BN226:BN232" si="39">IFERROR(Y226*I226/H226,"0")</f>
        <v>24.07</v>
      </c>
      <c r="BO226" s="64">
        <f t="shared" ref="BO226:BO232" si="40">IFERROR(1/J226*(X226/H226),"0")</f>
        <v>2.6939655172413795E-2</v>
      </c>
      <c r="BP226" s="64">
        <f t="shared" ref="BP226:BP232" si="41">IFERROR(1/J226*(Y226/H226),"0")</f>
        <v>3.125E-2</v>
      </c>
    </row>
    <row r="227" spans="1:68" ht="27" customHeight="1" x14ac:dyDescent="0.25">
      <c r="A227" s="54" t="s">
        <v>367</v>
      </c>
      <c r="B227" s="54" t="s">
        <v>368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100</v>
      </c>
      <c r="Y228" s="584">
        <f t="shared" si="37"/>
        <v>104.39999999999999</v>
      </c>
      <c r="Z228" s="36">
        <f>IFERROR(IF(Y228=0,"",ROUNDUP(Y228/H228,0)*0.01898),"")</f>
        <v>0.17082</v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103.75</v>
      </c>
      <c r="BN228" s="64">
        <f t="shared" si="39"/>
        <v>108.315</v>
      </c>
      <c r="BO228" s="64">
        <f t="shared" si="40"/>
        <v>0.13469827586206898</v>
      </c>
      <c r="BP228" s="64">
        <f t="shared" si="41"/>
        <v>0.140625</v>
      </c>
    </row>
    <row r="229" spans="1:68" ht="27" customHeight="1" x14ac:dyDescent="0.25">
      <c r="A229" s="54" t="s">
        <v>373</v>
      </c>
      <c r="B229" s="54" t="s">
        <v>374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28</v>
      </c>
      <c r="Y229" s="584">
        <f t="shared" si="37"/>
        <v>28</v>
      </c>
      <c r="Z229" s="36">
        <f>IFERROR(IF(Y229=0,"",ROUNDUP(Y229/H229,0)*0.00902),"")</f>
        <v>6.3140000000000002E-2</v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8"/>
        <v>29.47</v>
      </c>
      <c r="BN229" s="64">
        <f t="shared" si="39"/>
        <v>29.47</v>
      </c>
      <c r="BO229" s="64">
        <f t="shared" si="40"/>
        <v>5.3030303030303032E-2</v>
      </c>
      <c r="BP229" s="64">
        <f t="shared" si="41"/>
        <v>5.3030303030303032E-2</v>
      </c>
    </row>
    <row r="230" spans="1:68" ht="27" customHeight="1" x14ac:dyDescent="0.25">
      <c r="A230" s="54" t="s">
        <v>375</v>
      </c>
      <c r="B230" s="54" t="s">
        <v>376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369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380</v>
      </c>
      <c r="B232" s="54" t="s">
        <v>381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40</v>
      </c>
      <c r="Y232" s="584">
        <f t="shared" si="37"/>
        <v>40</v>
      </c>
      <c r="Z232" s="36">
        <f>IFERROR(IF(Y232=0,"",ROUNDUP(Y232/H232,0)*0.00902),"")</f>
        <v>9.0200000000000002E-2</v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42.1</v>
      </c>
      <c r="BN232" s="64">
        <f t="shared" si="39"/>
        <v>42.1</v>
      </c>
      <c r="BO232" s="64">
        <f t="shared" si="40"/>
        <v>7.575757575757576E-2</v>
      </c>
      <c r="BP232" s="64">
        <f t="shared" si="41"/>
        <v>7.575757575757576E-2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27.344827586206897</v>
      </c>
      <c r="Y233" s="585">
        <f>IFERROR(Y226/H226,"0")+IFERROR(Y227/H227,"0")+IFERROR(Y228/H228,"0")+IFERROR(Y229/H229,"0")+IFERROR(Y230/H230,"0")+IFERROR(Y231/H231,"0")+IFERROR(Y232/H232,"0")</f>
        <v>28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0.36212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188</v>
      </c>
      <c r="Y234" s="585">
        <f>IFERROR(SUM(Y226:Y232),"0")</f>
        <v>195.6</v>
      </c>
      <c r="Z234" s="37"/>
      <c r="AA234" s="586"/>
      <c r="AB234" s="586"/>
      <c r="AC234" s="586"/>
    </row>
    <row r="235" spans="1:68" ht="14.25" customHeight="1" x14ac:dyDescent="0.25">
      <c r="A235" s="596" t="s">
        <v>137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382</v>
      </c>
      <c r="B236" s="54" t="s">
        <v>383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382</v>
      </c>
      <c r="B237" s="54" t="s">
        <v>385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386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387</v>
      </c>
      <c r="B241" s="54" t="s">
        <v>388</v>
      </c>
      <c r="C241" s="31">
        <v>4301040361</v>
      </c>
      <c r="D241" s="590">
        <v>4680115886803</v>
      </c>
      <c r="E241" s="591"/>
      <c r="F241" s="582">
        <v>0.12</v>
      </c>
      <c r="G241" s="32">
        <v>18</v>
      </c>
      <c r="H241" s="582">
        <v>2.16</v>
      </c>
      <c r="I241" s="582">
        <v>2.35</v>
      </c>
      <c r="J241" s="32">
        <v>216</v>
      </c>
      <c r="K241" s="32" t="s">
        <v>291</v>
      </c>
      <c r="L241" s="32"/>
      <c r="M241" s="33" t="s">
        <v>292</v>
      </c>
      <c r="N241" s="33"/>
      <c r="O241" s="32">
        <v>45</v>
      </c>
      <c r="P241" s="86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387</v>
      </c>
      <c r="B242" s="54" t="s">
        <v>390</v>
      </c>
      <c r="C242" s="31">
        <v>4301040362</v>
      </c>
      <c r="D242" s="590">
        <v>4680115886803</v>
      </c>
      <c r="E242" s="591"/>
      <c r="F242" s="582">
        <v>0.12</v>
      </c>
      <c r="G242" s="32">
        <v>15</v>
      </c>
      <c r="H242" s="582">
        <v>1.8</v>
      </c>
      <c r="I242" s="582">
        <v>1.9750000000000001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7" t="s">
        <v>391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392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393</v>
      </c>
      <c r="B246" s="54" t="s">
        <v>394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396</v>
      </c>
      <c r="B247" s="54" t="s">
        <v>397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64" t="s">
        <v>398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399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400</v>
      </c>
      <c r="B249" s="54" t="s">
        <v>401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402</v>
      </c>
      <c r="B250" s="54" t="s">
        <v>403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404</v>
      </c>
      <c r="B251" s="54" t="s">
        <v>405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291</v>
      </c>
      <c r="L251" s="32"/>
      <c r="M251" s="33" t="s">
        <v>292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406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407</v>
      </c>
      <c r="B256" s="54" t="s">
        <v>408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413</v>
      </c>
      <c r="B258" s="54" t="s">
        <v>414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416</v>
      </c>
      <c r="B259" s="54" t="s">
        <v>417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418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421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422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423</v>
      </c>
      <c r="B265" s="54" t="s">
        <v>424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425</v>
      </c>
      <c r="B266" s="54" t="s">
        <v>426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427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428</v>
      </c>
      <c r="B267" s="54" t="s">
        <v>429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431</v>
      </c>
      <c r="B268" s="54" t="s">
        <v>432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433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434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435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436</v>
      </c>
      <c r="B273" s="54" t="s">
        <v>437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439</v>
      </c>
      <c r="B274" s="54" t="s">
        <v>440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100</v>
      </c>
      <c r="Y274" s="584">
        <f>IFERROR(IF(X274="",0,CEILING((X274/$H274),1)*$H274),"")</f>
        <v>100.8</v>
      </c>
      <c r="Z274" s="36">
        <f>IFERROR(IF(Y274=0,"",ROUNDUP(Y274/H274,0)*0.00651),"")</f>
        <v>0.27342</v>
      </c>
      <c r="AA274" s="56"/>
      <c r="AB274" s="57"/>
      <c r="AC274" s="329" t="s">
        <v>441</v>
      </c>
      <c r="AG274" s="64"/>
      <c r="AJ274" s="68"/>
      <c r="AK274" s="68">
        <v>0</v>
      </c>
      <c r="BB274" s="330" t="s">
        <v>1</v>
      </c>
      <c r="BM274" s="64">
        <f>IFERROR(X274*I274/H274,"0")</f>
        <v>110.5</v>
      </c>
      <c r="BN274" s="64">
        <f>IFERROR(Y274*I274/H274,"0")</f>
        <v>111.384</v>
      </c>
      <c r="BO274" s="64">
        <f>IFERROR(1/J274*(X274/H274),"0")</f>
        <v>0.22893772893772898</v>
      </c>
      <c r="BP274" s="64">
        <f>IFERROR(1/J274*(Y274/H274),"0")</f>
        <v>0.23076923076923078</v>
      </c>
    </row>
    <row r="275" spans="1:68" ht="37.5" customHeight="1" x14ac:dyDescent="0.25">
      <c r="A275" s="54" t="s">
        <v>442</v>
      </c>
      <c r="B275" s="54" t="s">
        <v>443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220</v>
      </c>
      <c r="Y275" s="584">
        <f>IFERROR(IF(X275="",0,CEILING((X275/$H275),1)*$H275),"")</f>
        <v>220.79999999999998</v>
      </c>
      <c r="Z275" s="36">
        <f>IFERROR(IF(Y275=0,"",ROUNDUP(Y275/H275,0)*0.00651),"")</f>
        <v>0.59892000000000001</v>
      </c>
      <c r="AA275" s="56"/>
      <c r="AB275" s="57"/>
      <c r="AC275" s="331" t="s">
        <v>444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236.50000000000003</v>
      </c>
      <c r="BN275" s="64">
        <f>IFERROR(Y275*I275/H275,"0")</f>
        <v>237.36</v>
      </c>
      <c r="BO275" s="64">
        <f>IFERROR(1/J275*(X275/H275),"0")</f>
        <v>0.50366300366300376</v>
      </c>
      <c r="BP275" s="64">
        <f>IFERROR(1/J275*(Y275/H275),"0")</f>
        <v>0.50549450549450559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133.33333333333334</v>
      </c>
      <c r="Y276" s="585">
        <f>IFERROR(Y273/H273,"0")+IFERROR(Y274/H274,"0")+IFERROR(Y275/H275,"0")</f>
        <v>134</v>
      </c>
      <c r="Z276" s="585">
        <f>IFERROR(IF(Z273="",0,Z273),"0")+IFERROR(IF(Z274="",0,Z274),"0")+IFERROR(IF(Z275="",0,Z275),"0")</f>
        <v>0.87234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320</v>
      </c>
      <c r="Y277" s="585">
        <f>IFERROR(SUM(Y273:Y275),"0")</f>
        <v>321.59999999999997</v>
      </c>
      <c r="Z277" s="37"/>
      <c r="AA277" s="586"/>
      <c r="AB277" s="586"/>
      <c r="AC277" s="586"/>
    </row>
    <row r="278" spans="1:68" ht="16.5" customHeight="1" x14ac:dyDescent="0.25">
      <c r="A278" s="643" t="s">
        <v>445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446</v>
      </c>
      <c r="B280" s="54" t="s">
        <v>447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448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449</v>
      </c>
      <c r="B284" s="54" t="s">
        <v>450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451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452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453</v>
      </c>
      <c r="B289" s="54" t="s">
        <v>454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455</v>
      </c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457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458</v>
      </c>
      <c r="B294" s="54" t="s">
        <v>459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461</v>
      </c>
      <c r="B295" s="54" t="s">
        <v>462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463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464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461</v>
      </c>
      <c r="B296" s="54" t="s">
        <v>465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466</v>
      </c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467</v>
      </c>
      <c r="AG296" s="64"/>
      <c r="AJ296" s="68" t="s">
        <v>468</v>
      </c>
      <c r="AK296" s="68">
        <v>86.4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460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140</v>
      </c>
      <c r="Y307" s="584">
        <f t="shared" si="53"/>
        <v>140.70000000000002</v>
      </c>
      <c r="Z307" s="36">
        <f>IFERROR(IF(Y307=0,"",ROUNDUP(Y307/H307,0)*0.00502),"")</f>
        <v>0.33634000000000003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146.66666666666666</v>
      </c>
      <c r="BN307" s="64">
        <f t="shared" si="55"/>
        <v>147.40000000000003</v>
      </c>
      <c r="BO307" s="64">
        <f t="shared" si="56"/>
        <v>0.28490028490028491</v>
      </c>
      <c r="BP307" s="64">
        <f t="shared" si="57"/>
        <v>0.28632478632478636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18</v>
      </c>
      <c r="Y309" s="584">
        <f t="shared" si="53"/>
        <v>18</v>
      </c>
      <c r="Z309" s="36">
        <f>IFERROR(IF(Y309=0,"",ROUNDUP(Y309/H309,0)*0.00651),"")</f>
        <v>6.5100000000000005E-2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20.279999999999998</v>
      </c>
      <c r="BN309" s="64">
        <f t="shared" si="55"/>
        <v>20.279999999999998</v>
      </c>
      <c r="BO309" s="64">
        <f t="shared" si="56"/>
        <v>5.4945054945054951E-2</v>
      </c>
      <c r="BP309" s="64">
        <f t="shared" si="57"/>
        <v>5.4945054945054951E-2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76.666666666666657</v>
      </c>
      <c r="Y310" s="585">
        <f>IFERROR(Y303/H303,"0")+IFERROR(Y304/H304,"0")+IFERROR(Y305/H305,"0")+IFERROR(Y306/H306,"0")+IFERROR(Y307/H307,"0")+IFERROR(Y308/H308,"0")+IFERROR(Y309/H309,"0")</f>
        <v>77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0.40144000000000002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158</v>
      </c>
      <c r="Y311" s="585">
        <f>IFERROR(SUM(Y303:Y309),"0")</f>
        <v>158.70000000000002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172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30</v>
      </c>
      <c r="Y321" s="584">
        <f>IFERROR(IF(X321="",0,CEILING((X321/$H321),1)*$H321),"")</f>
        <v>33.6</v>
      </c>
      <c r="Z321" s="36">
        <f>IFERROR(IF(Y321=0,"",ROUNDUP(Y321/H321,0)*0.01898),"")</f>
        <v>7.5920000000000001E-2</v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31.853571428571428</v>
      </c>
      <c r="BN321" s="64">
        <f>IFERROR(Y321*I321/H321,"0")</f>
        <v>35.676000000000002</v>
      </c>
      <c r="BO321" s="64">
        <f>IFERROR(1/J321*(X321/H321),"0")</f>
        <v>5.5803571428571425E-2</v>
      </c>
      <c r="BP321" s="64">
        <f>IFERROR(1/J321*(Y321/H321),"0")</f>
        <v>6.25E-2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300</v>
      </c>
      <c r="Y322" s="584">
        <f>IFERROR(IF(X322="",0,CEILING((X322/$H322),1)*$H322),"")</f>
        <v>304.2</v>
      </c>
      <c r="Z322" s="36">
        <f>IFERROR(IF(Y322=0,"",ROUNDUP(Y322/H322,0)*0.01898),"")</f>
        <v>0.74021999999999999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319.96153846153851</v>
      </c>
      <c r="BN322" s="64">
        <f>IFERROR(Y322*I322/H322,"0")</f>
        <v>324.44100000000003</v>
      </c>
      <c r="BO322" s="64">
        <f>IFERROR(1/J322*(X322/H322),"0")</f>
        <v>0.60096153846153844</v>
      </c>
      <c r="BP322" s="64">
        <f>IFERROR(1/J322*(Y322/H322),"0")</f>
        <v>0.609375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20</v>
      </c>
      <c r="Y323" s="584">
        <f>IFERROR(IF(X323="",0,CEILING((X323/$H323),1)*$H323),"")</f>
        <v>25.200000000000003</v>
      </c>
      <c r="Z323" s="36">
        <f>IFERROR(IF(Y323=0,"",ROUNDUP(Y323/H323,0)*0.01898),"")</f>
        <v>5.6940000000000004E-2</v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21.235714285714284</v>
      </c>
      <c r="BN323" s="64">
        <f>IFERROR(Y323*I323/H323,"0")</f>
        <v>26.757000000000001</v>
      </c>
      <c r="BO323" s="64">
        <f>IFERROR(1/J323*(X323/H323),"0")</f>
        <v>3.7202380952380952E-2</v>
      </c>
      <c r="BP323" s="64">
        <f>IFERROR(1/J323*(Y323/H323),"0")</f>
        <v>4.6875E-2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44.413919413919409</v>
      </c>
      <c r="Y324" s="585">
        <f>IFERROR(Y321/H321,"0")+IFERROR(Y322/H322,"0")+IFERROR(Y323/H323,"0")</f>
        <v>46</v>
      </c>
      <c r="Z324" s="585">
        <f>IFERROR(IF(Z321="",0,Z321),"0")+IFERROR(IF(Z322="",0,Z322),"0")+IFERROR(IF(Z323="",0,Z323),"0")</f>
        <v>0.87307999999999997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350</v>
      </c>
      <c r="Y325" s="585">
        <f>IFERROR(SUM(Y321:Y323),"0")</f>
        <v>363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34</v>
      </c>
      <c r="Y330" s="584">
        <f>IFERROR(IF(X330="",0,CEILING((X330/$H330),1)*$H330),"")</f>
        <v>35.699999999999996</v>
      </c>
      <c r="Z330" s="36">
        <f>IFERROR(IF(Y330=0,"",ROUNDUP(Y330/H330,0)*0.00651),"")</f>
        <v>9.1139999999999999E-2</v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39.400000000000006</v>
      </c>
      <c r="BN330" s="64">
        <f>IFERROR(Y330*I330/H330,"0")</f>
        <v>41.37</v>
      </c>
      <c r="BO330" s="64">
        <f>IFERROR(1/J330*(X330/H330),"0")</f>
        <v>7.3260073260073263E-2</v>
      </c>
      <c r="BP330" s="64">
        <f>IFERROR(1/J330*(Y330/H330),"0")</f>
        <v>7.6923076923076927E-2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85</v>
      </c>
      <c r="Y331" s="584">
        <f>IFERROR(IF(X331="",0,CEILING((X331/$H331),1)*$H331),"")</f>
        <v>86.699999999999989</v>
      </c>
      <c r="Z331" s="36">
        <f>IFERROR(IF(Y331=0,"",ROUNDUP(Y331/H331,0)*0.00651),"")</f>
        <v>0.22134000000000001</v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96</v>
      </c>
      <c r="BN331" s="64">
        <f>IFERROR(Y331*I331/H331,"0")</f>
        <v>97.92</v>
      </c>
      <c r="BO331" s="64">
        <f>IFERROR(1/J331*(X331/H331),"0")</f>
        <v>0.18315018315018317</v>
      </c>
      <c r="BP331" s="64">
        <f>IFERROR(1/J331*(Y331/H331),"0")</f>
        <v>0.18681318681318682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46.666666666666671</v>
      </c>
      <c r="Y332" s="585">
        <f>IFERROR(Y327/H327,"0")+IFERROR(Y328/H328,"0")+IFERROR(Y329/H329,"0")+IFERROR(Y330/H330,"0")+IFERROR(Y331/H331,"0")</f>
        <v>48</v>
      </c>
      <c r="Z332" s="585">
        <f>IFERROR(IF(Z327="",0,Z327),"0")+IFERROR(IF(Z328="",0,Z328),"0")+IFERROR(IF(Z329="",0,Z329),"0")+IFERROR(IF(Z330="",0,Z330),"0")+IFERROR(IF(Z331="",0,Z331),"0")</f>
        <v>0.31247999999999998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119</v>
      </c>
      <c r="Y333" s="585">
        <f>IFERROR(SUM(Y327:Y331),"0")</f>
        <v>122.39999999999998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700</v>
      </c>
      <c r="Y343" s="584">
        <f>IFERROR(IF(X343="",0,CEILING((X343/$H343),1)*$H343),"")</f>
        <v>701.4</v>
      </c>
      <c r="Z343" s="36">
        <f>IFERROR(IF(Y343=0,"",ROUNDUP(Y343/H343,0)*0.00651),"")</f>
        <v>2.1743399999999999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783.99999999999989</v>
      </c>
      <c r="BN343" s="64">
        <f>IFERROR(Y343*I343/H343,"0")</f>
        <v>785.56799999999987</v>
      </c>
      <c r="BO343" s="64">
        <f>IFERROR(1/J343*(X343/H343),"0")</f>
        <v>1.8315018315018314</v>
      </c>
      <c r="BP343" s="64">
        <f>IFERROR(1/J343*(Y343/H343),"0")</f>
        <v>1.8351648351648353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350</v>
      </c>
      <c r="Y344" s="584">
        <f>IFERROR(IF(X344="",0,CEILING((X344/$H344),1)*$H344),"")</f>
        <v>350.7</v>
      </c>
      <c r="Z344" s="36">
        <f>IFERROR(IF(Y344=0,"",ROUNDUP(Y344/H344,0)*0.00651),"")</f>
        <v>1.08717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390</v>
      </c>
      <c r="BN344" s="64">
        <f>IFERROR(Y344*I344/H344,"0")</f>
        <v>390.78</v>
      </c>
      <c r="BO344" s="64">
        <f>IFERROR(1/J344*(X344/H344),"0")</f>
        <v>0.91575091575091572</v>
      </c>
      <c r="BP344" s="64">
        <f>IFERROR(1/J344*(Y344/H344),"0")</f>
        <v>0.91758241758241765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500</v>
      </c>
      <c r="Y345" s="585">
        <f>IFERROR(Y342/H342,"0")+IFERROR(Y343/H343,"0")+IFERROR(Y344/H344,"0")</f>
        <v>501</v>
      </c>
      <c r="Z345" s="585">
        <f>IFERROR(IF(Z342="",0,Z342),"0")+IFERROR(IF(Z343="",0,Z343),"0")+IFERROR(IF(Z344="",0,Z344),"0")</f>
        <v>3.2615099999999999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1050</v>
      </c>
      <c r="Y346" s="585">
        <f>IFERROR(SUM(Y342:Y344),"0")</f>
        <v>1052.0999999999999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1750</v>
      </c>
      <c r="Y350" s="584">
        <f t="shared" ref="Y350:Y356" si="58">IFERROR(IF(X350="",0,CEILING((X350/$H350),1)*$H350),"")</f>
        <v>1755</v>
      </c>
      <c r="Z350" s="36">
        <f>IFERROR(IF(Y350=0,"",ROUNDUP(Y350/H350,0)*0.02175),"")</f>
        <v>2.5447499999999996</v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1806</v>
      </c>
      <c r="BN350" s="64">
        <f t="shared" ref="BN350:BN356" si="60">IFERROR(Y350*I350/H350,"0")</f>
        <v>1811.16</v>
      </c>
      <c r="BO350" s="64">
        <f t="shared" ref="BO350:BO356" si="61">IFERROR(1/J350*(X350/H350),"0")</f>
        <v>2.4305555555555554</v>
      </c>
      <c r="BP350" s="64">
        <f t="shared" ref="BP350:BP356" si="62">IFERROR(1/J350*(Y350/H350),"0")</f>
        <v>2.4375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1000</v>
      </c>
      <c r="Y351" s="584">
        <f t="shared" si="58"/>
        <v>1005</v>
      </c>
      <c r="Z351" s="36">
        <f>IFERROR(IF(Y351=0,"",ROUNDUP(Y351/H351,0)*0.02175),"")</f>
        <v>1.4572499999999999</v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1032</v>
      </c>
      <c r="BN351" s="64">
        <f t="shared" si="60"/>
        <v>1037.1600000000001</v>
      </c>
      <c r="BO351" s="64">
        <f t="shared" si="61"/>
        <v>1.3888888888888888</v>
      </c>
      <c r="BP351" s="64">
        <f t="shared" si="62"/>
        <v>1.3958333333333333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90">
        <v>4607091383997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300</v>
      </c>
      <c r="Y352" s="584">
        <f t="shared" si="58"/>
        <v>300</v>
      </c>
      <c r="Z352" s="36">
        <f>IFERROR(IF(Y352=0,"",ROUNDUP(Y352/H352,0)*0.02175),"")</f>
        <v>0.43499999999999994</v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309.60000000000002</v>
      </c>
      <c r="BN352" s="64">
        <f t="shared" si="60"/>
        <v>309.60000000000002</v>
      </c>
      <c r="BO352" s="64">
        <f t="shared" si="61"/>
        <v>0.41666666666666663</v>
      </c>
      <c r="BP352" s="64">
        <f t="shared" si="62"/>
        <v>0.41666666666666663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90">
        <v>4680115884830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112</v>
      </c>
      <c r="M353" s="33" t="s">
        <v>68</v>
      </c>
      <c r="N353" s="33"/>
      <c r="O353" s="32">
        <v>60</v>
      </c>
      <c r="P353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1700</v>
      </c>
      <c r="Y353" s="584">
        <f t="shared" si="58"/>
        <v>1710</v>
      </c>
      <c r="Z353" s="36">
        <f>IFERROR(IF(Y353=0,"",ROUNDUP(Y353/H353,0)*0.02175),"")</f>
        <v>2.4794999999999998</v>
      </c>
      <c r="AA353" s="56"/>
      <c r="AB353" s="57"/>
      <c r="AC353" s="409" t="s">
        <v>568</v>
      </c>
      <c r="AG353" s="64"/>
      <c r="AJ353" s="68" t="s">
        <v>113</v>
      </c>
      <c r="AK353" s="68">
        <v>720</v>
      </c>
      <c r="BB353" s="410" t="s">
        <v>1</v>
      </c>
      <c r="BM353" s="64">
        <f t="shared" si="59"/>
        <v>1754.4</v>
      </c>
      <c r="BN353" s="64">
        <f t="shared" si="60"/>
        <v>1764.72</v>
      </c>
      <c r="BO353" s="64">
        <f t="shared" si="61"/>
        <v>2.3611111111111107</v>
      </c>
      <c r="BP353" s="64">
        <f t="shared" si="62"/>
        <v>2.375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10</v>
      </c>
      <c r="Y356" s="584">
        <f t="shared" si="58"/>
        <v>10</v>
      </c>
      <c r="Z356" s="36">
        <f>IFERROR(IF(Y356=0,"",ROUNDUP(Y356/H356,0)*0.00902),"")</f>
        <v>1.804E-2</v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10.42</v>
      </c>
      <c r="BN356" s="64">
        <f t="shared" si="60"/>
        <v>10.42</v>
      </c>
      <c r="BO356" s="64">
        <f t="shared" si="61"/>
        <v>1.5151515151515152E-2</v>
      </c>
      <c r="BP356" s="64">
        <f t="shared" si="62"/>
        <v>1.5151515151515152E-2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318.66666666666669</v>
      </c>
      <c r="Y357" s="585">
        <f>IFERROR(Y350/H350,"0")+IFERROR(Y351/H351,"0")+IFERROR(Y352/H352,"0")+IFERROR(Y353/H353,"0")+IFERROR(Y354/H354,"0")+IFERROR(Y355/H355,"0")+IFERROR(Y356/H356,"0")</f>
        <v>320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6.9345399999999993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4760</v>
      </c>
      <c r="Y358" s="585">
        <f>IFERROR(SUM(Y350:Y356),"0")</f>
        <v>4780</v>
      </c>
      <c r="Z358" s="37"/>
      <c r="AA358" s="586"/>
      <c r="AB358" s="586"/>
      <c r="AC358" s="586"/>
    </row>
    <row r="359" spans="1:68" ht="14.25" customHeight="1" x14ac:dyDescent="0.25">
      <c r="A359" s="596" t="s">
        <v>137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1000</v>
      </c>
      <c r="Y360" s="584">
        <f>IFERROR(IF(X360="",0,CEILING((X360/$H360),1)*$H360),"")</f>
        <v>1005</v>
      </c>
      <c r="Z360" s="36">
        <f>IFERROR(IF(Y360=0,"",ROUNDUP(Y360/H360,0)*0.02175),"")</f>
        <v>1.4572499999999999</v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1032</v>
      </c>
      <c r="BN360" s="64">
        <f>IFERROR(Y360*I360/H360,"0")</f>
        <v>1037.1600000000001</v>
      </c>
      <c r="BO360" s="64">
        <f>IFERROR(1/J360*(X360/H360),"0")</f>
        <v>1.3888888888888888</v>
      </c>
      <c r="BP360" s="64">
        <f>IFERROR(1/J360*(Y360/H360),"0")</f>
        <v>1.3958333333333333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66.666666666666671</v>
      </c>
      <c r="Y362" s="585">
        <f>IFERROR(Y360/H360,"0")+IFERROR(Y361/H361,"0")</f>
        <v>67</v>
      </c>
      <c r="Z362" s="585">
        <f>IFERROR(IF(Z360="",0,Z360),"0")+IFERROR(IF(Z361="",0,Z361),"0")</f>
        <v>1.4572499999999999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1000</v>
      </c>
      <c r="Y363" s="585">
        <f>IFERROR(SUM(Y360:Y361),"0")</f>
        <v>1005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50</v>
      </c>
      <c r="Y366" s="584">
        <f>IFERROR(IF(X366="",0,CEILING((X366/$H366),1)*$H366),"")</f>
        <v>54</v>
      </c>
      <c r="Z366" s="36">
        <f>IFERROR(IF(Y366=0,"",ROUNDUP(Y366/H366,0)*0.01898),"")</f>
        <v>0.11388000000000001</v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52.883333333333333</v>
      </c>
      <c r="BN366" s="64">
        <f>IFERROR(Y366*I366/H366,"0")</f>
        <v>57.113999999999997</v>
      </c>
      <c r="BO366" s="64">
        <f>IFERROR(1/J366*(X366/H366),"0")</f>
        <v>8.6805555555555552E-2</v>
      </c>
      <c r="BP366" s="64">
        <f>IFERROR(1/J366*(Y366/H366),"0")</f>
        <v>9.375E-2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5.5555555555555554</v>
      </c>
      <c r="Y367" s="585">
        <f>IFERROR(Y365/H365,"0")+IFERROR(Y366/H366,"0")</f>
        <v>6</v>
      </c>
      <c r="Z367" s="585">
        <f>IFERROR(IF(Z365="",0,Z365),"0")+IFERROR(IF(Z366="",0,Z366),"0")</f>
        <v>0.11388000000000001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50</v>
      </c>
      <c r="Y368" s="585">
        <f>IFERROR(SUM(Y365:Y366),"0")</f>
        <v>54</v>
      </c>
      <c r="Z368" s="37"/>
      <c r="AA368" s="586"/>
      <c r="AB368" s="586"/>
      <c r="AC368" s="586"/>
    </row>
    <row r="369" spans="1:68" ht="14.25" customHeight="1" x14ac:dyDescent="0.25">
      <c r="A369" s="596" t="s">
        <v>172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50</v>
      </c>
      <c r="Y377" s="584">
        <f>IFERROR(IF(X377="",0,CEILING((X377/$H377),1)*$H377),"")</f>
        <v>60</v>
      </c>
      <c r="Z377" s="36">
        <f>IFERROR(IF(Y377=0,"",ROUNDUP(Y377/H377,0)*0.01898),"")</f>
        <v>9.4899999999999998E-2</v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51.8125</v>
      </c>
      <c r="BN377" s="64">
        <f>IFERROR(Y377*I377/H377,"0")</f>
        <v>62.175000000000004</v>
      </c>
      <c r="BO377" s="64">
        <f>IFERROR(1/J377*(X377/H377),"0")</f>
        <v>6.5104166666666671E-2</v>
      </c>
      <c r="BP377" s="64">
        <f>IFERROR(1/J377*(Y377/H377),"0")</f>
        <v>7.8125E-2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4.166666666666667</v>
      </c>
      <c r="Y379" s="585">
        <f>IFERROR(Y375/H375,"0")+IFERROR(Y376/H376,"0")+IFERROR(Y377/H377,"0")+IFERROR(Y378/H378,"0")</f>
        <v>5</v>
      </c>
      <c r="Z379" s="585">
        <f>IFERROR(IF(Z375="",0,Z375),"0")+IFERROR(IF(Z376="",0,Z376),"0")+IFERROR(IF(Z377="",0,Z377),"0")+IFERROR(IF(Z378="",0,Z378),"0")</f>
        <v>9.4899999999999998E-2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50</v>
      </c>
      <c r="Y380" s="585">
        <f>IFERROR(SUM(Y375:Y378),"0")</f>
        <v>60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customHeight="1" x14ac:dyDescent="0.25">
      <c r="A390" s="596" t="s">
        <v>172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4301031382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4301031406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10</v>
      </c>
      <c r="Y400" s="584">
        <f t="shared" si="63"/>
        <v>10.8</v>
      </c>
      <c r="Z400" s="36">
        <f>IFERROR(IF(Y400=0,"",ROUNDUP(Y400/H400,0)*0.00902),"")</f>
        <v>1.804E-2</v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10.388888888888889</v>
      </c>
      <c r="BN400" s="64">
        <f t="shared" si="65"/>
        <v>11.22</v>
      </c>
      <c r="BO400" s="64">
        <f t="shared" si="66"/>
        <v>1.4029180695847361E-2</v>
      </c>
      <c r="BP400" s="64">
        <f t="shared" si="67"/>
        <v>1.5151515151515152E-2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35</v>
      </c>
      <c r="Y402" s="584">
        <f t="shared" si="63"/>
        <v>35.700000000000003</v>
      </c>
      <c r="Z402" s="36">
        <f t="shared" si="68"/>
        <v>8.5339999999999999E-2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37.166666666666664</v>
      </c>
      <c r="BN402" s="64">
        <f t="shared" si="65"/>
        <v>37.910000000000004</v>
      </c>
      <c r="BO402" s="64">
        <f t="shared" si="66"/>
        <v>7.1225071225071226E-2</v>
      </c>
      <c r="BP402" s="64">
        <f t="shared" si="67"/>
        <v>7.2649572649572655E-2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36.75</v>
      </c>
      <c r="Y405" s="584">
        <f t="shared" si="63"/>
        <v>37.800000000000004</v>
      </c>
      <c r="Z405" s="36">
        <f t="shared" si="68"/>
        <v>9.0359999999999996E-2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39.024999999999999</v>
      </c>
      <c r="BN405" s="64">
        <f t="shared" si="65"/>
        <v>40.14</v>
      </c>
      <c r="BO405" s="64">
        <f t="shared" si="66"/>
        <v>7.4786324786324798E-2</v>
      </c>
      <c r="BP405" s="64">
        <f t="shared" si="67"/>
        <v>7.6923076923076927E-2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36.018518518518519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37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0.19374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81.75</v>
      </c>
      <c r="Y408" s="585">
        <f>IFERROR(SUM(Y397:Y406),"0")</f>
        <v>84.300000000000011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137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7</v>
      </c>
      <c r="Y424" s="584">
        <f>IFERROR(IF(X424="",0,CEILING((X424/$H424),1)*$H424),"")</f>
        <v>8.4</v>
      </c>
      <c r="Z424" s="36">
        <f>IFERROR(IF(Y424=0,"",ROUNDUP(Y424/H424,0)*0.00502),"")</f>
        <v>2.0080000000000001E-2</v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7.4333333333333327</v>
      </c>
      <c r="BN424" s="64">
        <f>IFERROR(Y424*I424/H424,"0")</f>
        <v>8.92</v>
      </c>
      <c r="BO424" s="64">
        <f>IFERROR(1/J424*(X424/H424),"0")</f>
        <v>1.4245014245014245E-2</v>
      </c>
      <c r="BP424" s="64">
        <f>IFERROR(1/J424*(Y424/H424),"0")</f>
        <v>1.7094017094017096E-2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3.333333333333333</v>
      </c>
      <c r="Y425" s="585">
        <f>IFERROR(Y421/H421,"0")+IFERROR(Y422/H422,"0")+IFERROR(Y423/H423,"0")+IFERROR(Y424/H424,"0")</f>
        <v>4</v>
      </c>
      <c r="Z425" s="585">
        <f>IFERROR(IF(Z421="",0,Z421),"0")+IFERROR(IF(Z422="",0,Z422),"0")+IFERROR(IF(Z423="",0,Z423),"0")+IFERROR(IF(Z424="",0,Z424),"0")</f>
        <v>2.0080000000000001E-2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7</v>
      </c>
      <c r="Y426" s="585">
        <f>IFERROR(SUM(Y421:Y424),"0")</f>
        <v>8.4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40</v>
      </c>
      <c r="Y429" s="584">
        <f>IFERROR(IF(X429="",0,CEILING((X429/$H429),1)*$H429),"")</f>
        <v>40.799999999999997</v>
      </c>
      <c r="Z429" s="36">
        <f>IFERROR(IF(Y429=0,"",ROUNDUP(Y429/H429,0)*0.00651),"")</f>
        <v>0.22134000000000001</v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70</v>
      </c>
      <c r="BN429" s="64">
        <f>IFERROR(Y429*I429/H429,"0")</f>
        <v>71.399999999999991</v>
      </c>
      <c r="BO429" s="64">
        <f>IFERROR(1/J429*(X429/H429),"0")</f>
        <v>0.18315018315018317</v>
      </c>
      <c r="BP429" s="64">
        <f>IFERROR(1/J429*(Y429/H429),"0")</f>
        <v>0.18681318681318682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33.333333333333336</v>
      </c>
      <c r="Y430" s="585">
        <f>IFERROR(Y429/H429,"0")</f>
        <v>34</v>
      </c>
      <c r="Z430" s="585">
        <f>IFERROR(IF(Z429="",0,Z429),"0")</f>
        <v>0.22134000000000001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40</v>
      </c>
      <c r="Y431" s="585">
        <f>IFERROR(SUM(Y429:Y429),"0")</f>
        <v>40.799999999999997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60</v>
      </c>
      <c r="Y440" s="584">
        <f t="shared" ref="Y440:Y454" si="69">IFERROR(IF(X440="",0,CEILING((X440/$H440),1)*$H440),"")</f>
        <v>63.36</v>
      </c>
      <c r="Z440" s="36">
        <f t="shared" ref="Z440:Z446" si="70">IFERROR(IF(Y440=0,"",ROUNDUP(Y440/H440,0)*0.01196),"")</f>
        <v>0.14352000000000001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64.090909090909079</v>
      </c>
      <c r="BN440" s="64">
        <f t="shared" ref="BN440:BN454" si="72">IFERROR(Y440*I440/H440,"0")</f>
        <v>67.679999999999993</v>
      </c>
      <c r="BO440" s="64">
        <f t="shared" ref="BO440:BO454" si="73">IFERROR(1/J440*(X440/H440),"0")</f>
        <v>0.10926573426573427</v>
      </c>
      <c r="BP440" s="64">
        <f t="shared" ref="BP440:BP454" si="74">IFERROR(1/J440*(Y440/H440),"0")</f>
        <v>0.11538461538461539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100</v>
      </c>
      <c r="Y442" s="584">
        <f t="shared" si="69"/>
        <v>100.32000000000001</v>
      </c>
      <c r="Z442" s="36">
        <f t="shared" si="70"/>
        <v>0.22724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106.81818181818181</v>
      </c>
      <c r="BN442" s="64">
        <f t="shared" si="72"/>
        <v>107.16</v>
      </c>
      <c r="BO442" s="64">
        <f t="shared" si="73"/>
        <v>0.18210955710955709</v>
      </c>
      <c r="BP442" s="64">
        <f t="shared" si="74"/>
        <v>0.18269230769230771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120</v>
      </c>
      <c r="Y445" s="584">
        <f t="shared" si="69"/>
        <v>121.44000000000001</v>
      </c>
      <c r="Z445" s="36">
        <f t="shared" si="70"/>
        <v>0.27507999999999999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128.18181818181816</v>
      </c>
      <c r="BN445" s="64">
        <f t="shared" si="72"/>
        <v>129.72</v>
      </c>
      <c r="BO445" s="64">
        <f t="shared" si="73"/>
        <v>0.21853146853146854</v>
      </c>
      <c r="BP445" s="64">
        <f t="shared" si="74"/>
        <v>0.22115384615384617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150</v>
      </c>
      <c r="Y448" s="584">
        <f t="shared" si="69"/>
        <v>151.20000000000002</v>
      </c>
      <c r="Z448" s="36">
        <f>IFERROR(IF(Y448=0,"",ROUNDUP(Y448/H448,0)*0.00902),"")</f>
        <v>0.37884000000000001</v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158.75</v>
      </c>
      <c r="BN448" s="64">
        <f t="shared" si="72"/>
        <v>160.02000000000004</v>
      </c>
      <c r="BO448" s="64">
        <f t="shared" si="73"/>
        <v>0.31565656565656564</v>
      </c>
      <c r="BP448" s="64">
        <f t="shared" si="74"/>
        <v>0.31818181818181823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120</v>
      </c>
      <c r="Y453" s="584">
        <f t="shared" si="69"/>
        <v>122.4</v>
      </c>
      <c r="Z453" s="36">
        <f>IFERROR(IF(Y453=0,"",ROUNDUP(Y453/H453,0)*0.00902),"")</f>
        <v>0.30668000000000001</v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127</v>
      </c>
      <c r="BN453" s="64">
        <f t="shared" si="72"/>
        <v>129.54000000000002</v>
      </c>
      <c r="BO453" s="64">
        <f t="shared" si="73"/>
        <v>0.25252525252525254</v>
      </c>
      <c r="BP453" s="64">
        <f t="shared" si="74"/>
        <v>0.25757575757575757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128.03030303030303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130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1.3313600000000001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550</v>
      </c>
      <c r="Y456" s="585">
        <f>IFERROR(SUM(Y440:Y454),"0")</f>
        <v>558.72</v>
      </c>
      <c r="Z456" s="37"/>
      <c r="AA456" s="586"/>
      <c r="AB456" s="586"/>
      <c r="AC456" s="586"/>
    </row>
    <row r="457" spans="1:68" ht="14.25" customHeight="1" x14ac:dyDescent="0.25">
      <c r="A457" s="596" t="s">
        <v>137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100</v>
      </c>
      <c r="Y458" s="584">
        <f>IFERROR(IF(X458="",0,CEILING((X458/$H458),1)*$H458),"")</f>
        <v>100.32000000000001</v>
      </c>
      <c r="Z458" s="36">
        <f>IFERROR(IF(Y458=0,"",ROUNDUP(Y458/H458,0)*0.01196),"")</f>
        <v>0.22724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106.81818181818181</v>
      </c>
      <c r="BN458" s="64">
        <f>IFERROR(Y458*I458/H458,"0")</f>
        <v>107.16</v>
      </c>
      <c r="BO458" s="64">
        <f>IFERROR(1/J458*(X458/H458),"0")</f>
        <v>0.18210955710955709</v>
      </c>
      <c r="BP458" s="64">
        <f>IFERROR(1/J458*(Y458/H458),"0")</f>
        <v>0.18269230769230771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18.939393939393938</v>
      </c>
      <c r="Y461" s="585">
        <f>IFERROR(Y458/H458,"0")+IFERROR(Y459/H459,"0")+IFERROR(Y460/H460,"0")</f>
        <v>19</v>
      </c>
      <c r="Z461" s="585">
        <f>IFERROR(IF(Z458="",0,Z458),"0")+IFERROR(IF(Z459="",0,Z459),"0")+IFERROR(IF(Z460="",0,Z460),"0")</f>
        <v>0.22724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100</v>
      </c>
      <c r="Y462" s="585">
        <f>IFERROR(SUM(Y458:Y460),"0")</f>
        <v>100.32000000000001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40</v>
      </c>
      <c r="Y464" s="584">
        <f t="shared" ref="Y464:Y470" si="75">IFERROR(IF(X464="",0,CEILING((X464/$H464),1)*$H464),"")</f>
        <v>42.24</v>
      </c>
      <c r="Z464" s="36">
        <f>IFERROR(IF(Y464=0,"",ROUNDUP(Y464/H464,0)*0.01196),"")</f>
        <v>9.5680000000000001E-2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42.727272727272727</v>
      </c>
      <c r="BN464" s="64">
        <f t="shared" ref="BN464:BN470" si="77">IFERROR(Y464*I464/H464,"0")</f>
        <v>45.12</v>
      </c>
      <c r="BO464" s="64">
        <f t="shared" ref="BO464:BO470" si="78">IFERROR(1/J464*(X464/H464),"0")</f>
        <v>7.2843822843822847E-2</v>
      </c>
      <c r="BP464" s="64">
        <f t="shared" ref="BP464:BP470" si="79">IFERROR(1/J464*(Y464/H464),"0")</f>
        <v>7.6923076923076927E-2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40</v>
      </c>
      <c r="Y465" s="584">
        <f t="shared" si="75"/>
        <v>42.24</v>
      </c>
      <c r="Z465" s="36">
        <f>IFERROR(IF(Y465=0,"",ROUNDUP(Y465/H465,0)*0.01196),"")</f>
        <v>9.5680000000000001E-2</v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42.727272727272727</v>
      </c>
      <c r="BN465" s="64">
        <f t="shared" si="77"/>
        <v>45.12</v>
      </c>
      <c r="BO465" s="64">
        <f t="shared" si="78"/>
        <v>7.2843822843822847E-2</v>
      </c>
      <c r="BP465" s="64">
        <f t="shared" si="79"/>
        <v>7.6923076923076927E-2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110</v>
      </c>
      <c r="Y466" s="584">
        <f t="shared" si="75"/>
        <v>110.88000000000001</v>
      </c>
      <c r="Z466" s="36">
        <f>IFERROR(IF(Y466=0,"",ROUNDUP(Y466/H466,0)*0.01196),"")</f>
        <v>0.25115999999999999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117.49999999999999</v>
      </c>
      <c r="BN466" s="64">
        <f t="shared" si="77"/>
        <v>118.44</v>
      </c>
      <c r="BO466" s="64">
        <f t="shared" si="78"/>
        <v>0.20032051282051283</v>
      </c>
      <c r="BP466" s="64">
        <f t="shared" si="79"/>
        <v>0.20192307692307693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120</v>
      </c>
      <c r="Y468" s="584">
        <f t="shared" si="75"/>
        <v>120</v>
      </c>
      <c r="Z468" s="36">
        <f>IFERROR(IF(Y468=0,"",ROUNDUP(Y468/H468,0)*0.00902),"")</f>
        <v>0.22550000000000001</v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173.25</v>
      </c>
      <c r="BN468" s="64">
        <f t="shared" si="77"/>
        <v>173.25</v>
      </c>
      <c r="BO468" s="64">
        <f t="shared" si="78"/>
        <v>0.18939393939393939</v>
      </c>
      <c r="BP468" s="64">
        <f t="shared" si="79"/>
        <v>0.18939393939393939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18</v>
      </c>
      <c r="Y469" s="584">
        <f t="shared" si="75"/>
        <v>19.2</v>
      </c>
      <c r="Z469" s="36">
        <f>IFERROR(IF(Y469=0,"",ROUNDUP(Y469/H469,0)*0.00902),"")</f>
        <v>3.6080000000000001E-2</v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25.087500000000002</v>
      </c>
      <c r="BN469" s="64">
        <f t="shared" si="77"/>
        <v>26.76</v>
      </c>
      <c r="BO469" s="64">
        <f t="shared" si="78"/>
        <v>2.8409090909090912E-2</v>
      </c>
      <c r="BP469" s="64">
        <f t="shared" si="79"/>
        <v>3.0303030303030304E-2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72</v>
      </c>
      <c r="Y470" s="584">
        <f t="shared" si="75"/>
        <v>72</v>
      </c>
      <c r="Z470" s="36">
        <f>IFERROR(IF(Y470=0,"",ROUNDUP(Y470/H470,0)*0.00902),"")</f>
        <v>0.1353</v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100.35000000000001</v>
      </c>
      <c r="BN470" s="64">
        <f t="shared" si="77"/>
        <v>100.35000000000001</v>
      </c>
      <c r="BO470" s="64">
        <f t="shared" si="78"/>
        <v>0.11363636363636365</v>
      </c>
      <c r="BP470" s="64">
        <f t="shared" si="79"/>
        <v>0.11363636363636365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79.734848484848484</v>
      </c>
      <c r="Y471" s="585">
        <f>IFERROR(Y464/H464,"0")+IFERROR(Y465/H465,"0")+IFERROR(Y466/H466,"0")+IFERROR(Y467/H467,"0")+IFERROR(Y468/H468,"0")+IFERROR(Y469/H469,"0")+IFERROR(Y470/H470,"0")</f>
        <v>81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0.83940000000000003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400</v>
      </c>
      <c r="Y472" s="585">
        <f>IFERROR(SUM(Y464:Y470),"0")</f>
        <v>406.56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10</v>
      </c>
      <c r="Y484" s="584">
        <f>IFERROR(IF(X484="",0,CEILING((X484/$H484),1)*$H484),"")</f>
        <v>12</v>
      </c>
      <c r="Z484" s="36">
        <f>IFERROR(IF(Y484=0,"",ROUNDUP(Y484/H484,0)*0.01898),"")</f>
        <v>1.898E-2</v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10.362500000000001</v>
      </c>
      <c r="BN484" s="64">
        <f>IFERROR(Y484*I484/H484,"0")</f>
        <v>12.435</v>
      </c>
      <c r="BO484" s="64">
        <f>IFERROR(1/J484*(X484/H484),"0")</f>
        <v>1.3020833333333334E-2</v>
      </c>
      <c r="BP484" s="64">
        <f>IFERROR(1/J484*(Y484/H484),"0")</f>
        <v>1.5625E-2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0.83333333333333337</v>
      </c>
      <c r="Y486" s="585">
        <f>IFERROR(Y482/H482,"0")+IFERROR(Y483/H483,"0")+IFERROR(Y484/H484,"0")+IFERROR(Y485/H485,"0")</f>
        <v>1</v>
      </c>
      <c r="Z486" s="585">
        <f>IFERROR(IF(Z482="",0,Z482),"0")+IFERROR(IF(Z483="",0,Z483),"0")+IFERROR(IF(Z484="",0,Z484),"0")+IFERROR(IF(Z485="",0,Z485),"0")</f>
        <v>1.898E-2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10</v>
      </c>
      <c r="Y487" s="585">
        <f>IFERROR(SUM(Y482:Y485),"0")</f>
        <v>12</v>
      </c>
      <c r="Z487" s="37"/>
      <c r="AA487" s="586"/>
      <c r="AB487" s="586"/>
      <c r="AC487" s="586"/>
    </row>
    <row r="488" spans="1:68" ht="14.25" customHeight="1" x14ac:dyDescent="0.25">
      <c r="A488" s="596" t="s">
        <v>137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1200</v>
      </c>
      <c r="Y501" s="584">
        <f>IFERROR(IF(X501="",0,CEILING((X501/$H501),1)*$H501),"")</f>
        <v>1206</v>
      </c>
      <c r="Z501" s="36">
        <f>IFERROR(IF(Y501=0,"",ROUNDUP(Y501/H501,0)*0.01898),"")</f>
        <v>2.54332</v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1269.1999999999998</v>
      </c>
      <c r="BN501" s="64">
        <f>IFERROR(Y501*I501/H501,"0")</f>
        <v>1275.546</v>
      </c>
      <c r="BO501" s="64">
        <f>IFERROR(1/J501*(X501/H501),"0")</f>
        <v>2.0833333333333335</v>
      </c>
      <c r="BP501" s="64">
        <f>IFERROR(1/J501*(Y501/H501),"0")</f>
        <v>2.09375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133.33333333333334</v>
      </c>
      <c r="Y504" s="585">
        <f>IFERROR(Y501/H501,"0")+IFERROR(Y502/H502,"0")+IFERROR(Y503/H503,"0")</f>
        <v>134</v>
      </c>
      <c r="Z504" s="585">
        <f>IFERROR(IF(Z501="",0,Z501),"0")+IFERROR(IF(Z502="",0,Z502),"0")+IFERROR(IF(Z503="",0,Z503),"0")</f>
        <v>2.54332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1200</v>
      </c>
      <c r="Y505" s="585">
        <f>IFERROR(SUM(Y501:Y503),"0")</f>
        <v>1206</v>
      </c>
      <c r="Z505" s="37"/>
      <c r="AA505" s="586"/>
      <c r="AB505" s="586"/>
      <c r="AC505" s="586"/>
    </row>
    <row r="506" spans="1:68" ht="14.25" customHeight="1" x14ac:dyDescent="0.25">
      <c r="A506" s="596" t="s">
        <v>172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787</v>
      </c>
      <c r="B507" s="54" t="s">
        <v>788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789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787</v>
      </c>
      <c r="B508" s="54" t="s">
        <v>791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792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793</v>
      </c>
      <c r="B509" s="54" t="s">
        <v>794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795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793</v>
      </c>
      <c r="B510" s="54" t="s">
        <v>797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798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799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137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800</v>
      </c>
      <c r="B515" s="54" t="s">
        <v>801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802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804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17520.75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17691.38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805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18625.468188347411</v>
      </c>
      <c r="Y519" s="585">
        <f>IFERROR(SUM(BN22:BN515),"0")</f>
        <v>18806.394999999997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806</v>
      </c>
      <c r="Q520" s="716"/>
      <c r="R520" s="716"/>
      <c r="S520" s="716"/>
      <c r="T520" s="716"/>
      <c r="U520" s="716"/>
      <c r="V520" s="717"/>
      <c r="W520" s="37" t="s">
        <v>807</v>
      </c>
      <c r="X520" s="38">
        <f>ROUNDUP(SUM(BO22:BO515),0)</f>
        <v>31</v>
      </c>
      <c r="Y520" s="38">
        <f>ROUNDUP(SUM(BP22:BP515),0)</f>
        <v>32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808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19400.468188347411</v>
      </c>
      <c r="Y521" s="585">
        <f>GrossWeightTotalR+PalletQtyTotalR*25</f>
        <v>19606.394999999997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809</v>
      </c>
      <c r="Q522" s="716"/>
      <c r="R522" s="716"/>
      <c r="S522" s="716"/>
      <c r="T522" s="716"/>
      <c r="U522" s="716"/>
      <c r="V522" s="717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3558.2393100726435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3589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810</v>
      </c>
      <c r="Q523" s="716"/>
      <c r="R523" s="716"/>
      <c r="S523" s="716"/>
      <c r="T523" s="716"/>
      <c r="U523" s="716"/>
      <c r="V523" s="717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36.031730000000003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261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813</v>
      </c>
      <c r="B526" s="593" t="s">
        <v>63</v>
      </c>
      <c r="C526" s="593" t="s">
        <v>102</v>
      </c>
      <c r="D526" s="593" t="s">
        <v>119</v>
      </c>
      <c r="E526" s="593" t="s">
        <v>179</v>
      </c>
      <c r="F526" s="593" t="s">
        <v>202</v>
      </c>
      <c r="G526" s="593" t="s">
        <v>237</v>
      </c>
      <c r="H526" s="593" t="s">
        <v>101</v>
      </c>
      <c r="I526" s="593" t="s">
        <v>262</v>
      </c>
      <c r="J526" s="593" t="s">
        <v>302</v>
      </c>
      <c r="K526" s="593" t="s">
        <v>363</v>
      </c>
      <c r="L526" s="593" t="s">
        <v>406</v>
      </c>
      <c r="M526" s="593" t="s">
        <v>422</v>
      </c>
      <c r="N526" s="581"/>
      <c r="O526" s="593" t="s">
        <v>435</v>
      </c>
      <c r="P526" s="593" t="s">
        <v>445</v>
      </c>
      <c r="Q526" s="593" t="s">
        <v>452</v>
      </c>
      <c r="R526" s="593" t="s">
        <v>457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799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365.20000000000005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1062.6000000000001</v>
      </c>
      <c r="E528" s="46">
        <f>IFERROR(Y89*1,"0")+IFERROR(Y90*1,"0")+IFERROR(Y91*1,"0")+IFERROR(Y95*1,"0")+IFERROR(Y96*1,"0")+IFERROR(Y97*1,"0")+IFERROR(Y98*1,"0")+IFERROR(Y99*1,"0")+IFERROR(Y100*1,"0")</f>
        <v>1263.6000000000001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1746.3600000000001</v>
      </c>
      <c r="G528" s="46">
        <f>IFERROR(Y132*1,"0")+IFERROR(Y133*1,"0")+IFERROR(Y137*1,"0")+IFERROR(Y138*1,"0")+IFERROR(Y142*1,"0")+IFERROR(Y143*1,"0")</f>
        <v>157.92000000000002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619.5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1946.7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195.6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321.59999999999997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644.10000000000014</v>
      </c>
      <c r="S528" s="46">
        <f>IFERROR(Y342*1,"0")+IFERROR(Y343*1,"0")+IFERROR(Y344*1,"0")</f>
        <v>1052.0999999999999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5839</v>
      </c>
      <c r="U528" s="46">
        <f>IFERROR(Y375*1,"0")+IFERROR(Y376*1,"0")+IFERROR(Y377*1,"0")+IFERROR(Y378*1,"0")+IFERROR(Y382*1,"0")+IFERROR(Y386*1,"0")+IFERROR(Y387*1,"0")+IFERROR(Y391*1,"0")</f>
        <v>60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84.300000000000011</v>
      </c>
      <c r="W528" s="46">
        <f>IFERROR(Y416*1,"0")+IFERROR(Y417*1,"0")+IFERROR(Y421*1,"0")+IFERROR(Y422*1,"0")+IFERROR(Y423*1,"0")+IFERROR(Y424*1,"0")</f>
        <v>8.4</v>
      </c>
      <c r="X528" s="46">
        <f>IFERROR(Y429*1,"0")</f>
        <v>40.799999999999997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1065.6000000000001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1218</v>
      </c>
      <c r="AB528" s="46">
        <f>IFERROR(Y515*1,"0")</f>
        <v>0</v>
      </c>
      <c r="AC528" s="52"/>
      <c r="AF528" s="581"/>
    </row>
  </sheetData>
  <sheetProtection algorithmName="SHA-512" hashValue="rklVdrKvVimY5iaMgvqGRKGux6j4zGu0z5hkKtWDiItn97Q95lU9/JdGqENjk1uYEqkIlh2KxUNsSDIo50wJjQ==" saltValue="8GoWlWGNruPR6BCsxgaYW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1 X353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KPQnF3OpFnTyandQe4DmkZ/IoK4wncS6xYftxurdo+iPSWEwJs94kAON1ufX1v7IC0lGq9BLoOf+PMujvfKIBQ==" saltValue="huKLKhHbiCFhmbWa4M5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2025-06-27T10:09:57Z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