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E27882-371E-43E8-BA51-7CF7D3F7BD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Z386" i="1"/>
  <c r="Y386" i="1"/>
  <c r="BP386" i="1" s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Z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N305" i="1"/>
  <c r="BM305" i="1"/>
  <c r="Z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N152" i="1"/>
  <c r="BM152" i="1"/>
  <c r="Z152" i="1"/>
  <c r="Y152" i="1"/>
  <c r="BP152" i="1" s="1"/>
  <c r="P152" i="1"/>
  <c r="X150" i="1"/>
  <c r="X149" i="1"/>
  <c r="BP148" i="1"/>
  <c r="BO148" i="1"/>
  <c r="BN148" i="1"/>
  <c r="BM148" i="1"/>
  <c r="Z148" i="1"/>
  <c r="Z149" i="1" s="1"/>
  <c r="Y148" i="1"/>
  <c r="Y149" i="1" s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8" i="1" s="1"/>
  <c r="X23" i="1"/>
  <c r="BO22" i="1"/>
  <c r="BM22" i="1"/>
  <c r="Y22" i="1"/>
  <c r="Y23" i="1" s="1"/>
  <c r="H10" i="1"/>
  <c r="A9" i="1"/>
  <c r="F10" i="1" s="1"/>
  <c r="D7" i="1"/>
  <c r="Q6" i="1"/>
  <c r="P2" i="1"/>
  <c r="Z61" i="1" l="1"/>
  <c r="BN61" i="1"/>
  <c r="Z77" i="1"/>
  <c r="BN77" i="1"/>
  <c r="Z106" i="1"/>
  <c r="BN106" i="1"/>
  <c r="Z118" i="1"/>
  <c r="BN118" i="1"/>
  <c r="Z133" i="1"/>
  <c r="BN133" i="1"/>
  <c r="Z137" i="1"/>
  <c r="BN137" i="1"/>
  <c r="Z315" i="1"/>
  <c r="BN315" i="1"/>
  <c r="Z351" i="1"/>
  <c r="BN351" i="1"/>
  <c r="Z376" i="1"/>
  <c r="BN376" i="1"/>
  <c r="Y486" i="1"/>
  <c r="Z170" i="1"/>
  <c r="BN170" i="1"/>
  <c r="Z182" i="1"/>
  <c r="Z183" i="1" s="1"/>
  <c r="BN182" i="1"/>
  <c r="BP182" i="1"/>
  <c r="Y183" i="1"/>
  <c r="Z187" i="1"/>
  <c r="BN187" i="1"/>
  <c r="Z203" i="1"/>
  <c r="BN203" i="1"/>
  <c r="Z215" i="1"/>
  <c r="BN215" i="1"/>
  <c r="Z232" i="1"/>
  <c r="BN232" i="1"/>
  <c r="Z257" i="1"/>
  <c r="BN257" i="1"/>
  <c r="Z299" i="1"/>
  <c r="BN299" i="1"/>
  <c r="BN309" i="1"/>
  <c r="BN386" i="1"/>
  <c r="Z404" i="1"/>
  <c r="BN404" i="1"/>
  <c r="Z421" i="1"/>
  <c r="BN421" i="1"/>
  <c r="Z448" i="1"/>
  <c r="BN448" i="1"/>
  <c r="Z451" i="1"/>
  <c r="BN451" i="1"/>
  <c r="Z467" i="1"/>
  <c r="BN467" i="1"/>
  <c r="BP95" i="1"/>
  <c r="BN95" i="1"/>
  <c r="Z95" i="1"/>
  <c r="BP108" i="1"/>
  <c r="BN108" i="1"/>
  <c r="Z108" i="1"/>
  <c r="BP120" i="1"/>
  <c r="BN120" i="1"/>
  <c r="Z120" i="1"/>
  <c r="BP143" i="1"/>
  <c r="BN143" i="1"/>
  <c r="Z143" i="1"/>
  <c r="BP168" i="1"/>
  <c r="BN168" i="1"/>
  <c r="Z168" i="1"/>
  <c r="BP178" i="1"/>
  <c r="BN178" i="1"/>
  <c r="Z178" i="1"/>
  <c r="BP201" i="1"/>
  <c r="BN201" i="1"/>
  <c r="Z201" i="1"/>
  <c r="BP213" i="1"/>
  <c r="BN213" i="1"/>
  <c r="Z213" i="1"/>
  <c r="BP230" i="1"/>
  <c r="BN230" i="1"/>
  <c r="Z230" i="1"/>
  <c r="BP250" i="1"/>
  <c r="BN250" i="1"/>
  <c r="Z250" i="1"/>
  <c r="BP295" i="1"/>
  <c r="BN295" i="1"/>
  <c r="Z295" i="1"/>
  <c r="Z22" i="1"/>
  <c r="Z23" i="1" s="1"/>
  <c r="BN22" i="1"/>
  <c r="BP22" i="1"/>
  <c r="Z26" i="1"/>
  <c r="BN26" i="1"/>
  <c r="BP26" i="1"/>
  <c r="Z30" i="1"/>
  <c r="BN30" i="1"/>
  <c r="C528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BP99" i="1"/>
  <c r="BN99" i="1"/>
  <c r="Z99" i="1"/>
  <c r="BP114" i="1"/>
  <c r="BN114" i="1"/>
  <c r="Z114" i="1"/>
  <c r="Y128" i="1"/>
  <c r="BP126" i="1"/>
  <c r="BN126" i="1"/>
  <c r="Z126" i="1"/>
  <c r="BP154" i="1"/>
  <c r="BN154" i="1"/>
  <c r="Z154" i="1"/>
  <c r="Y161" i="1"/>
  <c r="BP160" i="1"/>
  <c r="BN160" i="1"/>
  <c r="Z160" i="1"/>
  <c r="Z161" i="1" s="1"/>
  <c r="BP164" i="1"/>
  <c r="BN164" i="1"/>
  <c r="Z164" i="1"/>
  <c r="BP172" i="1"/>
  <c r="BN172" i="1"/>
  <c r="Z172" i="1"/>
  <c r="BP193" i="1"/>
  <c r="BN193" i="1"/>
  <c r="Z193" i="1"/>
  <c r="BP197" i="1"/>
  <c r="BN197" i="1"/>
  <c r="Z197" i="1"/>
  <c r="BP209" i="1"/>
  <c r="BN209" i="1"/>
  <c r="Z209" i="1"/>
  <c r="BP221" i="1"/>
  <c r="BN221" i="1"/>
  <c r="Z221" i="1"/>
  <c r="BP226" i="1"/>
  <c r="BN226" i="1"/>
  <c r="Z226" i="1"/>
  <c r="Y238" i="1"/>
  <c r="BP236" i="1"/>
  <c r="BN236" i="1"/>
  <c r="Z236" i="1"/>
  <c r="BP259" i="1"/>
  <c r="BN259" i="1"/>
  <c r="Z25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24" i="1"/>
  <c r="Y156" i="1"/>
  <c r="Y15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Z123" i="1"/>
  <c r="BP119" i="1"/>
  <c r="BN119" i="1"/>
  <c r="Z119" i="1"/>
  <c r="Y123" i="1"/>
  <c r="BP127" i="1"/>
  <c r="BN127" i="1"/>
  <c r="Z127" i="1"/>
  <c r="Y129" i="1"/>
  <c r="G528" i="1"/>
  <c r="Y135" i="1"/>
  <c r="BP132" i="1"/>
  <c r="BN132" i="1"/>
  <c r="Z132" i="1"/>
  <c r="Z134" i="1" s="1"/>
  <c r="Y139" i="1"/>
  <c r="Y144" i="1"/>
  <c r="Z155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276" i="1" l="1"/>
  <c r="Z243" i="1"/>
  <c r="Z189" i="1"/>
  <c r="Z128" i="1"/>
  <c r="Z367" i="1"/>
  <c r="Z101" i="1"/>
  <c r="Y519" i="1"/>
  <c r="Z511" i="1"/>
  <c r="Z425" i="1"/>
  <c r="Z418" i="1"/>
  <c r="Z332" i="1"/>
  <c r="Z310" i="1"/>
  <c r="Z222" i="1"/>
  <c r="Z65" i="1"/>
  <c r="Y522" i="1"/>
  <c r="Y520" i="1"/>
  <c r="Y521" i="1" s="1"/>
  <c r="Z32" i="1"/>
  <c r="Z233" i="1"/>
  <c r="Z205" i="1"/>
  <c r="Z173" i="1"/>
  <c r="Z504" i="1"/>
  <c r="Z455" i="1"/>
  <c r="Z217" i="1"/>
  <c r="Y518" i="1"/>
  <c r="Z379" i="1"/>
  <c r="Z357" i="1"/>
  <c r="Z338" i="1"/>
  <c r="Z109" i="1"/>
  <c r="Z407" i="1"/>
  <c r="Z493" i="1"/>
  <c r="Z471" i="1"/>
  <c r="Z269" i="1"/>
  <c r="Z477" i="1"/>
  <c r="Z461" i="1"/>
  <c r="Z92" i="1"/>
  <c r="Z71" i="1"/>
  <c r="Z58" i="1"/>
  <c r="X521" i="1"/>
  <c r="Z300" i="1"/>
  <c r="Z252" i="1"/>
  <c r="Z523" i="1" l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<sst xmlns="http://schemas.openxmlformats.org/spreadsheetml/2006/main" count="2341" uniqueCount="831">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</sst>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45839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Вторник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200</v>
      </c>
      <c r="Y41" s="58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160</v>
      </c>
      <c r="Y42" s="58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58.518518518518519</v>
      </c>
      <c r="Y44" s="585">
        <f>IFERROR(Y41/H41,"0")+IFERROR(Y42/H42,"0")+IFERROR(Y43/H43,"0")</f>
        <v>59</v>
      </c>
      <c r="Z44" s="585">
        <f>IFERROR(IF(Z41="",0,Z41),"0")+IFERROR(IF(Z42="",0,Z42),"0")+IFERROR(IF(Z43="",0,Z43),"0")</f>
        <v>0.72141999999999995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360</v>
      </c>
      <c r="Y45" s="585">
        <f>IFERROR(SUM(Y41:Y43),"0")</f>
        <v>365.20000000000005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300</v>
      </c>
      <c r="Y53" s="58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540</v>
      </c>
      <c r="Y57" s="58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147.77777777777777</v>
      </c>
      <c r="Y58" s="585">
        <f>IFERROR(Y52/H52,"0")+IFERROR(Y53/H53,"0")+IFERROR(Y54/H54,"0")+IFERROR(Y55/H55,"0")+IFERROR(Y56/H56,"0")+IFERROR(Y57/H57,"0")</f>
        <v>148</v>
      </c>
      <c r="Z58" s="585">
        <f>IFERROR(IF(Z52="",0,Z52),"0")+IFERROR(IF(Z53="",0,Z53),"0")+IFERROR(IF(Z54="",0,Z54),"0")+IFERROR(IF(Z55="",0,Z55),"0")+IFERROR(IF(Z56="",0,Z56),"0")+IFERROR(IF(Z57="",0,Z57),"0")</f>
        <v>1.6138400000000002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840</v>
      </c>
      <c r="Y59" s="585">
        <f>IFERROR(SUM(Y52:Y57),"0")</f>
        <v>842.40000000000009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50</v>
      </c>
      <c r="Y61" s="58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54.629629629629633</v>
      </c>
      <c r="Y65" s="585">
        <f>IFERROR(Y61/H61,"0")+IFERROR(Y62/H62,"0")+IFERROR(Y63/H63,"0")+IFERROR(Y64/H64,"0")</f>
        <v>55</v>
      </c>
      <c r="Z65" s="585">
        <f>IFERROR(IF(Z61="",0,Z61),"0")+IFERROR(IF(Z62="",0,Z62),"0")+IFERROR(IF(Z63="",0,Z63),"0")+IFERROR(IF(Z64="",0,Z64),"0")</f>
        <v>0.4204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185</v>
      </c>
      <c r="Y66" s="585">
        <f>IFERROR(SUM(Y61:Y64),"0")</f>
        <v>189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405</v>
      </c>
      <c r="Y91" s="58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108.51851851851852</v>
      </c>
      <c r="Y92" s="585">
        <f>IFERROR(Y89/H89,"0")+IFERROR(Y90/H90,"0")+IFERROR(Y91/H91,"0")</f>
        <v>109</v>
      </c>
      <c r="Z92" s="585">
        <f>IFERROR(IF(Z89="",0,Z89),"0")+IFERROR(IF(Z90="",0,Z90),"0")+IFERROR(IF(Z91="",0,Z91),"0")</f>
        <v>1.17242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605</v>
      </c>
      <c r="Y93" s="585">
        <f>IFERROR(SUM(Y89:Y91),"0")</f>
        <v>610.20000000000005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191.35802469135803</v>
      </c>
      <c r="Y101" s="585">
        <f>IFERROR(Y95/H95,"0")+IFERROR(Y96/H96,"0")+IFERROR(Y97/H97,"0")+IFERROR(Y98/H98,"0")+IFERROR(Y99/H99,"0")+IFERROR(Y100/H100,"0")</f>
        <v>192</v>
      </c>
      <c r="Z101" s="585">
        <f>IFERROR(IF(Z95="",0,Z95),"0")+IFERROR(IF(Z96="",0,Z96),"0")+IFERROR(IF(Z97="",0,Z97),"0")+IFERROR(IF(Z98="",0,Z98),"0")+IFERROR(IF(Z99="",0,Z99),"0")+IFERROR(IF(Z100="",0,Z100),"0")</f>
        <v>1.5616699999999999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650</v>
      </c>
      <c r="Y102" s="585">
        <f>IFERROR(SUM(Y95:Y100),"0")</f>
        <v>653.40000000000009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100</v>
      </c>
      <c r="Y105" s="584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495</v>
      </c>
      <c r="Y107" s="584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119.25925925925927</v>
      </c>
      <c r="Y109" s="585">
        <f>IFERROR(Y105/H105,"0")+IFERROR(Y106/H106,"0")+IFERROR(Y107/H107,"0")+IFERROR(Y108/H108,"0")</f>
        <v>120</v>
      </c>
      <c r="Z109" s="585">
        <f>IFERROR(IF(Z105="",0,Z105),"0")+IFERROR(IF(Z106="",0,Z106),"0")+IFERROR(IF(Z107="",0,Z107),"0")+IFERROR(IF(Z108="",0,Z108),"0")</f>
        <v>1.1819999999999999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595</v>
      </c>
      <c r="Y110" s="585">
        <f>IFERROR(SUM(Y105:Y108),"0")</f>
        <v>603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450</v>
      </c>
      <c r="Y121" s="584">
        <f>IFERROR(IF(X121="",0,CEILING((X121/$H121),1)*$H121),"")</f>
        <v>450.90000000000003</v>
      </c>
      <c r="Z121" s="36">
        <f>IFERROR(IF(Y121=0,"",ROUNDUP(Y121/H121,0)*0.00651),"")</f>
        <v>1.08717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492</v>
      </c>
      <c r="BN121" s="64">
        <f>IFERROR(Y121*I121/H121,"0")</f>
        <v>492.98399999999998</v>
      </c>
      <c r="BO121" s="64">
        <f>IFERROR(1/J121*(X121/H121),"0")</f>
        <v>0.91575091575091572</v>
      </c>
      <c r="BP121" s="64">
        <f>IFERROR(1/J121*(Y121/H121),"0")</f>
        <v>0.91758241758241765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60</v>
      </c>
      <c r="Y122" s="584">
        <f>IFERROR(IF(X122="",0,CEILING((X122/$H122),1)*$H122),"")</f>
        <v>61.2</v>
      </c>
      <c r="Z122" s="36">
        <f>IFERROR(IF(Y122=0,"",ROUNDUP(Y122/H122,0)*0.00651),"")</f>
        <v>0.22134000000000001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66</v>
      </c>
      <c r="BN122" s="64">
        <f>IFERROR(Y122*I122/H122,"0")</f>
        <v>67.319999999999993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274.07407407407408</v>
      </c>
      <c r="Y123" s="585">
        <f>IFERROR(Y118/H118,"0")+IFERROR(Y119/H119,"0")+IFERROR(Y120/H120,"0")+IFERROR(Y121/H121,"0")+IFERROR(Y122/H122,"0")</f>
        <v>276</v>
      </c>
      <c r="Z123" s="585">
        <f>IFERROR(IF(Z118="",0,Z118),"0")+IFERROR(IF(Z119="",0,Z119),"0")+IFERROR(IF(Z120="",0,Z120),"0")+IFERROR(IF(Z121="",0,Z121),"0")+IFERROR(IF(Z122="",0,Z122),"0")</f>
        <v>2.7320100000000003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1110</v>
      </c>
      <c r="Y124" s="585">
        <f>IFERROR(SUM(Y118:Y122),"0")</f>
        <v>1119.6000000000001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23.1</v>
      </c>
      <c r="Y127" s="584">
        <f>IFERROR(IF(X127="",0,CEILING((X127/$H127),1)*$H127),"")</f>
        <v>23.759999999999998</v>
      </c>
      <c r="Z127" s="36">
        <f>IFERROR(IF(Y127=0,"",ROUNDUP(Y127/H127,0)*0.00651),"")</f>
        <v>7.8119999999999995E-2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26.11</v>
      </c>
      <c r="BN127" s="64">
        <f>IFERROR(Y127*I127/H127,"0")</f>
        <v>26.855999999999998</v>
      </c>
      <c r="BO127" s="64">
        <f>IFERROR(1/J127*(X127/H127),"0")</f>
        <v>6.4102564102564111E-2</v>
      </c>
      <c r="BP127" s="64">
        <f>IFERROR(1/J127*(Y127/H127),"0")</f>
        <v>6.5934065934065936E-2</v>
      </c>
    </row>
    <row r="128" spans="1:68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11.666666666666668</v>
      </c>
      <c r="Y128" s="585">
        <f>IFERROR(Y126/H126,"0")+IFERROR(Y127/H127,"0")</f>
        <v>11.999999999999998</v>
      </c>
      <c r="Z128" s="585">
        <f>IFERROR(IF(Z126="",0,Z126),"0")+IFERROR(IF(Z127="",0,Z127),"0")</f>
        <v>7.8119999999999995E-2</v>
      </c>
      <c r="AA128" s="586"/>
      <c r="AB128" s="586"/>
      <c r="AC128" s="586"/>
    </row>
    <row r="129" spans="1:68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23.1</v>
      </c>
      <c r="Y129" s="585">
        <f>IFERROR(SUM(Y126:Y127),"0")</f>
        <v>23.759999999999998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60</v>
      </c>
      <c r="Y133" s="584">
        <f>IFERROR(IF(X133="",0,CEILING((X133/$H133),1)*$H133),"")</f>
        <v>60.800000000000004</v>
      </c>
      <c r="Z133" s="36">
        <f>IFERROR(IF(Y133=0,"",ROUNDUP(Y133/H133,0)*0.00651),"")</f>
        <v>0.12369000000000001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63.374999999999993</v>
      </c>
      <c r="BN133" s="64">
        <f>IFERROR(Y133*I133/H133,"0")</f>
        <v>64.22</v>
      </c>
      <c r="BO133" s="64">
        <f>IFERROR(1/J133*(X133/H133),"0")</f>
        <v>0.10302197802197803</v>
      </c>
      <c r="BP133" s="64">
        <f>IFERROR(1/J133*(Y133/H133),"0")</f>
        <v>0.1043956043956044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18.75</v>
      </c>
      <c r="Y134" s="585">
        <f>IFERROR(Y132/H132,"0")+IFERROR(Y133/H133,"0")</f>
        <v>19</v>
      </c>
      <c r="Z134" s="585">
        <f>IFERROR(IF(Z132="",0,Z132),"0")+IFERROR(IF(Z133="",0,Z133),"0")</f>
        <v>0.12369000000000001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60</v>
      </c>
      <c r="Y135" s="585">
        <f>IFERROR(SUM(Y132:Y133),"0")</f>
        <v>60.800000000000004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35</v>
      </c>
      <c r="Y137" s="584">
        <f>IFERROR(IF(X137="",0,CEILING((X137/$H137),1)*$H137),"")</f>
        <v>36.4</v>
      </c>
      <c r="Z137" s="36">
        <f>IFERROR(IF(Y137=0,"",ROUNDUP(Y137/H137,0)*0.00651),"")</f>
        <v>8.4629999999999997E-2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38.35</v>
      </c>
      <c r="BN137" s="64">
        <f>IFERROR(Y137*I137/H137,"0")</f>
        <v>39.884</v>
      </c>
      <c r="BO137" s="64">
        <f>IFERROR(1/J137*(X137/H137),"0")</f>
        <v>6.8681318681318687E-2</v>
      </c>
      <c r="BP137" s="64">
        <f>IFERROR(1/J137*(Y137/H137),"0")</f>
        <v>7.1428571428571438E-2</v>
      </c>
    </row>
    <row r="138" spans="1:68" ht="27" hidden="1" customHeight="1" x14ac:dyDescent="0.25">
      <c r="A138" s="54" t="s">
        <v>242</v>
      </c>
      <c r="B138" s="54" t="s">
        <v>245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12.5</v>
      </c>
      <c r="Y139" s="585">
        <f>IFERROR(Y137/H137,"0")+IFERROR(Y138/H138,"0")</f>
        <v>13</v>
      </c>
      <c r="Z139" s="585">
        <f>IFERROR(IF(Z137="",0,Z137),"0")+IFERROR(IF(Z138="",0,Z138),"0")</f>
        <v>8.4629999999999997E-2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35</v>
      </c>
      <c r="Y140" s="585">
        <f>IFERROR(SUM(Y137:Y138),"0")</f>
        <v>36.4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50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53.214285714285715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9.0187590187590191E-2</v>
      </c>
      <c r="BP164" s="64">
        <f t="shared" ref="BP164:BP172" si="25">IFERROR(1/J164*(Y164/H164),"0")</f>
        <v>9.0909090909090912E-2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30</v>
      </c>
      <c r="Y165" s="584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200</v>
      </c>
      <c r="Y166" s="584">
        <f t="shared" si="21"/>
        <v>201.60000000000002</v>
      </c>
      <c r="Z166" s="36">
        <f>IFERROR(IF(Y166=0,"",ROUNDUP(Y166/H166,0)*0.00902),"")</f>
        <v>0.43296000000000001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210</v>
      </c>
      <c r="BN166" s="64">
        <f t="shared" si="23"/>
        <v>211.68000000000004</v>
      </c>
      <c r="BO166" s="64">
        <f t="shared" si="24"/>
        <v>0.36075036075036077</v>
      </c>
      <c r="BP166" s="64">
        <f t="shared" si="25"/>
        <v>0.36363636363636365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87.5</v>
      </c>
      <c r="Y167" s="584">
        <f t="shared" si="21"/>
        <v>88.2</v>
      </c>
      <c r="Z167" s="36">
        <f>IFERROR(IF(Y167=0,"",ROUNDUP(Y167/H167,0)*0.00502),"")</f>
        <v>0.21084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92.916666666666657</v>
      </c>
      <c r="BN167" s="64">
        <f t="shared" si="23"/>
        <v>93.66</v>
      </c>
      <c r="BO167" s="64">
        <f t="shared" si="24"/>
        <v>0.17806267806267806</v>
      </c>
      <c r="BP167" s="64">
        <f t="shared" si="25"/>
        <v>0.17948717948717952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105</v>
      </c>
      <c r="Y168" s="584">
        <f t="shared" si="21"/>
        <v>105</v>
      </c>
      <c r="Z168" s="36">
        <f>IFERROR(IF(Y168=0,"",ROUNDUP(Y168/H168,0)*0.00502),"")</f>
        <v>0.251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111.5</v>
      </c>
      <c r="BN168" s="64">
        <f t="shared" si="23"/>
        <v>111.5</v>
      </c>
      <c r="BO168" s="64">
        <f t="shared" si="24"/>
        <v>0.21367521367521369</v>
      </c>
      <c r="BP168" s="64">
        <f t="shared" si="25"/>
        <v>0.21367521367521369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140</v>
      </c>
      <c r="Y170" s="584">
        <f t="shared" si="21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146.66666666666666</v>
      </c>
      <c r="BN170" s="64">
        <f t="shared" si="23"/>
        <v>147.40000000000003</v>
      </c>
      <c r="BO170" s="64">
        <f t="shared" si="24"/>
        <v>0.28490028490028491</v>
      </c>
      <c r="BP170" s="64">
        <f t="shared" si="25"/>
        <v>0.28632478632478636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225</v>
      </c>
      <c r="Y173" s="585">
        <f>IFERROR(Y164/H164,"0")+IFERROR(Y165/H165,"0")+IFERROR(Y166/H166,"0")+IFERROR(Y167/H167,"0")+IFERROR(Y168/H168,"0")+IFERROR(Y169/H169,"0")+IFERROR(Y170/H170,"0")+IFERROR(Y171/H171,"0")+IFERROR(Y172/H172,"0")</f>
        <v>227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1.4115400000000002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612.5</v>
      </c>
      <c r="Y174" s="585">
        <f>IFERROR(SUM(Y164:Y172),"0")</f>
        <v>619.5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200</v>
      </c>
      <c r="Y197" s="584">
        <f t="shared" ref="Y197:Y204" si="26">IFERROR(IF(X197="",0,CEILING((X197/$H197),1)*$H197),"")</f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207.77777777777777</v>
      </c>
      <c r="BN197" s="64">
        <f t="shared" ref="BN197:BN204" si="28">IFERROR(Y197*I197/H197,"0")</f>
        <v>213.18000000000004</v>
      </c>
      <c r="BO197" s="64">
        <f t="shared" ref="BO197:BO204" si="29">IFERROR(1/J197*(X197/H197),"0")</f>
        <v>0.28058361391694725</v>
      </c>
      <c r="BP197" s="64">
        <f t="shared" ref="BP197:BP204" si="30">IFERROR(1/J197*(Y197/H197),"0")</f>
        <v>0.2878787878787879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200</v>
      </c>
      <c r="Y199" s="584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84</v>
      </c>
      <c r="Y201" s="584">
        <f t="shared" si="26"/>
        <v>84.600000000000009</v>
      </c>
      <c r="Z201" s="36">
        <f>IFERROR(IF(Y201=0,"",ROUNDUP(Y201/H201,0)*0.00502),"")</f>
        <v>0.23594000000000001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90.066666666666663</v>
      </c>
      <c r="BN201" s="64">
        <f t="shared" si="28"/>
        <v>90.710000000000008</v>
      </c>
      <c r="BO201" s="64">
        <f t="shared" si="29"/>
        <v>0.19943019943019943</v>
      </c>
      <c r="BP201" s="64">
        <f t="shared" si="30"/>
        <v>0.20085470085470092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60</v>
      </c>
      <c r="Y202" s="584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60</v>
      </c>
      <c r="Y203" s="584">
        <f t="shared" si="26"/>
        <v>61.2</v>
      </c>
      <c r="Z203" s="36">
        <f>IFERROR(IF(Y203=0,"",ROUNDUP(Y203/H203,0)*0.00502),"")</f>
        <v>0.17068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63.333333333333329</v>
      </c>
      <c r="BN203" s="64">
        <f t="shared" si="28"/>
        <v>64.599999999999994</v>
      </c>
      <c r="BO203" s="64">
        <f t="shared" si="29"/>
        <v>0.14245014245014248</v>
      </c>
      <c r="BP203" s="64">
        <f t="shared" si="30"/>
        <v>0.14529914529914531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48</v>
      </c>
      <c r="Y204" s="584">
        <f t="shared" si="26"/>
        <v>48.6</v>
      </c>
      <c r="Z204" s="36">
        <f>IFERROR(IF(Y204=0,"",ROUNDUP(Y204/H204,0)*0.00502),"")</f>
        <v>0.13553999999999999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50.666666666666657</v>
      </c>
      <c r="BN204" s="64">
        <f t="shared" si="28"/>
        <v>51.3</v>
      </c>
      <c r="BO204" s="64">
        <f t="shared" si="29"/>
        <v>0.11396011396011396</v>
      </c>
      <c r="BP204" s="64">
        <f t="shared" si="30"/>
        <v>0.11538461538461539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238.14814814814815</v>
      </c>
      <c r="Y205" s="585">
        <f>IFERROR(Y197/H197,"0")+IFERROR(Y198/H198,"0")+IFERROR(Y199/H199,"0")+IFERROR(Y200/H200,"0")+IFERROR(Y201/H201,"0")+IFERROR(Y202/H202,"0")+IFERROR(Y203/H203,"0")+IFERROR(Y204/H204,"0")</f>
        <v>243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1.6238599999999999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782</v>
      </c>
      <c r="Y206" s="585">
        <f>IFERROR(SUM(Y197:Y204),"0")</f>
        <v>801.00000000000023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200</v>
      </c>
      <c r="Y210" s="584">
        <f t="shared" si="31"/>
        <v>200.1</v>
      </c>
      <c r="Z210" s="36">
        <f>IFERROR(IF(Y210=0,"",ROUNDUP(Y210/H210,0)*0.01898),"")</f>
        <v>0.43653999999999998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211.93103448275863</v>
      </c>
      <c r="BN210" s="64">
        <f t="shared" si="33"/>
        <v>212.03699999999998</v>
      </c>
      <c r="BO210" s="64">
        <f t="shared" si="34"/>
        <v>0.35919540229885061</v>
      </c>
      <c r="BP210" s="64">
        <f t="shared" si="35"/>
        <v>0.359375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260</v>
      </c>
      <c r="Y211" s="584">
        <f t="shared" si="31"/>
        <v>261.59999999999997</v>
      </c>
      <c r="Z211" s="36">
        <f t="shared" ref="Z211:Z216" si="36">IFERROR(IF(Y211=0,"",ROUNDUP(Y211/H211,0)*0.00651),"")</f>
        <v>0.70959000000000005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289.25</v>
      </c>
      <c r="BN211" s="64">
        <f t="shared" si="33"/>
        <v>291.02999999999997</v>
      </c>
      <c r="BO211" s="64">
        <f t="shared" si="34"/>
        <v>0.59523809523809534</v>
      </c>
      <c r="BP211" s="64">
        <f t="shared" si="35"/>
        <v>0.59890109890109888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280</v>
      </c>
      <c r="Y213" s="584">
        <f t="shared" si="31"/>
        <v>280.8</v>
      </c>
      <c r="Z213" s="36">
        <f t="shared" si="36"/>
        <v>0.76167000000000007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309.40000000000003</v>
      </c>
      <c r="BN213" s="64">
        <f t="shared" si="33"/>
        <v>310.28400000000005</v>
      </c>
      <c r="BO213" s="64">
        <f t="shared" si="34"/>
        <v>0.64102564102564108</v>
      </c>
      <c r="BP213" s="64">
        <f t="shared" si="35"/>
        <v>0.64285714285714302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100</v>
      </c>
      <c r="Y215" s="584">
        <f t="shared" si="31"/>
        <v>100.8</v>
      </c>
      <c r="Z215" s="36">
        <f t="shared" si="36"/>
        <v>0.27342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110.5</v>
      </c>
      <c r="BN215" s="64">
        <f t="shared" si="33"/>
        <v>111.384</v>
      </c>
      <c r="BO215" s="64">
        <f t="shared" si="34"/>
        <v>0.22893772893772898</v>
      </c>
      <c r="BP215" s="64">
        <f t="shared" si="35"/>
        <v>0.23076923076923078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389.65517241379314</v>
      </c>
      <c r="Y217" s="585">
        <f>IFERROR(Y208/H208,"0")+IFERROR(Y209/H209,"0")+IFERROR(Y210/H210,"0")+IFERROR(Y211/H211,"0")+IFERROR(Y212/H212,"0")+IFERROR(Y213/H213,"0")+IFERROR(Y214/H214,"0")+IFERROR(Y215/H215,"0")+IFERROR(Y216/H216,"0")</f>
        <v>391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2.8322200000000004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1080</v>
      </c>
      <c r="Y218" s="585">
        <f>IFERROR(SUM(Y208:Y216),"0")</f>
        <v>1083.3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32</v>
      </c>
      <c r="Y220" s="584">
        <f>IFERROR(IF(X220="",0,CEILING((X220/$H220),1)*$H220),"")</f>
        <v>33.6</v>
      </c>
      <c r="Z220" s="36">
        <f>IFERROR(IF(Y220=0,"",ROUNDUP(Y220/H220,0)*0.00651),"")</f>
        <v>9.1139999999999999E-2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35.360000000000007</v>
      </c>
      <c r="BN220" s="64">
        <f>IFERROR(Y220*I220/H220,"0")</f>
        <v>37.128000000000007</v>
      </c>
      <c r="BO220" s="64">
        <f>IFERROR(1/J220*(X220/H220),"0")</f>
        <v>7.3260073260073263E-2</v>
      </c>
      <c r="BP220" s="64">
        <f>IFERROR(1/J220*(Y220/H220),"0")</f>
        <v>7.6923076923076941E-2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28</v>
      </c>
      <c r="Y221" s="584">
        <f>IFERROR(IF(X221="",0,CEILING((X221/$H221),1)*$H221),"")</f>
        <v>28.799999999999997</v>
      </c>
      <c r="Z221" s="36">
        <f>IFERROR(IF(Y221=0,"",ROUNDUP(Y221/H221,0)*0.00651),"")</f>
        <v>7.8119999999999995E-2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30.94</v>
      </c>
      <c r="BN221" s="64">
        <f>IFERROR(Y221*I221/H221,"0")</f>
        <v>31.824000000000002</v>
      </c>
      <c r="BO221" s="64">
        <f>IFERROR(1/J221*(X221/H221),"0")</f>
        <v>6.4102564102564111E-2</v>
      </c>
      <c r="BP221" s="64">
        <f>IFERROR(1/J221*(Y221/H221),"0")</f>
        <v>6.5934065934065936E-2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25</v>
      </c>
      <c r="Y222" s="585">
        <f>IFERROR(Y220/H220,"0")+IFERROR(Y221/H221,"0")</f>
        <v>26</v>
      </c>
      <c r="Z222" s="585">
        <f>IFERROR(IF(Z220="",0,Z220),"0")+IFERROR(IF(Z221="",0,Z221),"0")</f>
        <v>0.16925999999999999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60</v>
      </c>
      <c r="Y223" s="585">
        <f>IFERROR(SUM(Y220:Y221),"0")</f>
        <v>62.4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100</v>
      </c>
      <c r="Y228" s="584">
        <f t="shared" si="37"/>
        <v>104.39999999999999</v>
      </c>
      <c r="Z228" s="36">
        <f>IFERROR(IF(Y228=0,"",ROUNDUP(Y228/H228,0)*0.01898),"")</f>
        <v>0.17082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103.75</v>
      </c>
      <c r="BN228" s="64">
        <f t="shared" si="39"/>
        <v>108.315</v>
      </c>
      <c r="BO228" s="64">
        <f t="shared" si="40"/>
        <v>0.13469827586206898</v>
      </c>
      <c r="BP228" s="64">
        <f t="shared" si="41"/>
        <v>0.140625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28</v>
      </c>
      <c r="Y229" s="584">
        <f t="shared" si="37"/>
        <v>28</v>
      </c>
      <c r="Z229" s="36">
        <f>IFERROR(IF(Y229=0,"",ROUNDUP(Y229/H229,0)*0.00902),"")</f>
        <v>6.3140000000000002E-2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29.47</v>
      </c>
      <c r="BN229" s="64">
        <f t="shared" si="39"/>
        <v>29.47</v>
      </c>
      <c r="BO229" s="64">
        <f t="shared" si="40"/>
        <v>5.3030303030303032E-2</v>
      </c>
      <c r="BP229" s="64">
        <f t="shared" si="41"/>
        <v>5.3030303030303032E-2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40</v>
      </c>
      <c r="Y232" s="584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27.344827586206897</v>
      </c>
      <c r="Y233" s="585">
        <f>IFERROR(Y226/H226,"0")+IFERROR(Y227/H227,"0")+IFERROR(Y228/H228,"0")+IFERROR(Y229/H229,"0")+IFERROR(Y230/H230,"0")+IFERROR(Y231/H231,"0")+IFERROR(Y232/H232,"0")</f>
        <v>28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0.36212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188</v>
      </c>
      <c r="Y234" s="585">
        <f>IFERROR(SUM(Y226:Y232),"0")</f>
        <v>195.6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390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">
        <v>391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100</v>
      </c>
      <c r="Y274" s="584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220</v>
      </c>
      <c r="Y275" s="584">
        <f>IFERROR(IF(X275="",0,CEILING((X275/$H275),1)*$H275),"")</f>
        <v>220.79999999999998</v>
      </c>
      <c r="Z275" s="36">
        <f>IFERROR(IF(Y275=0,"",ROUNDUP(Y275/H275,0)*0.00651),"")</f>
        <v>0.59892000000000001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236.50000000000003</v>
      </c>
      <c r="BN275" s="64">
        <f>IFERROR(Y275*I275/H275,"0")</f>
        <v>237.36</v>
      </c>
      <c r="BO275" s="64">
        <f>IFERROR(1/J275*(X275/H275),"0")</f>
        <v>0.50366300366300376</v>
      </c>
      <c r="BP275" s="64">
        <f>IFERROR(1/J275*(Y275/H275),"0")</f>
        <v>0.50549450549450559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133.33333333333334</v>
      </c>
      <c r="Y276" s="585">
        <f>IFERROR(Y273/H273,"0")+IFERROR(Y274/H274,"0")+IFERROR(Y275/H275,"0")</f>
        <v>134</v>
      </c>
      <c r="Z276" s="585">
        <f>IFERROR(IF(Z273="",0,Z273),"0")+IFERROR(IF(Z274="",0,Z274),"0")+IFERROR(IF(Z275="",0,Z275),"0")</f>
        <v>0.87234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320</v>
      </c>
      <c r="Y277" s="585">
        <f>IFERROR(SUM(Y273:Y275),"0")</f>
        <v>321.59999999999997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140</v>
      </c>
      <c r="Y307" s="584">
        <f t="shared" si="53"/>
        <v>140.70000000000002</v>
      </c>
      <c r="Z307" s="36">
        <f>IFERROR(IF(Y307=0,"",ROUNDUP(Y307/H307,0)*0.00502),"")</f>
        <v>0.33634000000000003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146.66666666666666</v>
      </c>
      <c r="BN307" s="64">
        <f t="shared" si="55"/>
        <v>147.40000000000003</v>
      </c>
      <c r="BO307" s="64">
        <f t="shared" si="56"/>
        <v>0.28490028490028491</v>
      </c>
      <c r="BP307" s="64">
        <f t="shared" si="57"/>
        <v>0.28632478632478636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18</v>
      </c>
      <c r="Y309" s="584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20.279999999999998</v>
      </c>
      <c r="BN309" s="64">
        <f t="shared" si="55"/>
        <v>20.279999999999998</v>
      </c>
      <c r="BO309" s="64">
        <f t="shared" si="56"/>
        <v>5.4945054945054951E-2</v>
      </c>
      <c r="BP309" s="64">
        <f t="shared" si="57"/>
        <v>5.4945054945054951E-2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76.666666666666657</v>
      </c>
      <c r="Y310" s="585">
        <f>IFERROR(Y303/H303,"0")+IFERROR(Y304/H304,"0")+IFERROR(Y305/H305,"0")+IFERROR(Y306/H306,"0")+IFERROR(Y307/H307,"0")+IFERROR(Y308/H308,"0")+IFERROR(Y309/H309,"0")</f>
        <v>77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0.40144000000000002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158</v>
      </c>
      <c r="Y311" s="585">
        <f>IFERROR(SUM(Y303:Y309),"0")</f>
        <v>158.70000000000002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30</v>
      </c>
      <c r="Y321" s="584">
        <f>IFERROR(IF(X321="",0,CEILING((X321/$H321),1)*$H321),"")</f>
        <v>33.6</v>
      </c>
      <c r="Z321" s="36">
        <f>IFERROR(IF(Y321=0,"",ROUNDUP(Y321/H321,0)*0.01898),"")</f>
        <v>7.5920000000000001E-2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31.853571428571428</v>
      </c>
      <c r="BN321" s="64">
        <f>IFERROR(Y321*I321/H321,"0")</f>
        <v>35.676000000000002</v>
      </c>
      <c r="BO321" s="64">
        <f>IFERROR(1/J321*(X321/H321),"0")</f>
        <v>5.5803571428571425E-2</v>
      </c>
      <c r="BP321" s="64">
        <f>IFERROR(1/J321*(Y321/H321),"0")</f>
        <v>6.25E-2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300</v>
      </c>
      <c r="Y322" s="584">
        <f>IFERROR(IF(X322="",0,CEILING((X322/$H322),1)*$H322),"")</f>
        <v>304.2</v>
      </c>
      <c r="Z322" s="36">
        <f>IFERROR(IF(Y322=0,"",ROUNDUP(Y322/H322,0)*0.01898),"")</f>
        <v>0.74021999999999999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319.96153846153851</v>
      </c>
      <c r="BN322" s="64">
        <f>IFERROR(Y322*I322/H322,"0")</f>
        <v>324.44100000000003</v>
      </c>
      <c r="BO322" s="64">
        <f>IFERROR(1/J322*(X322/H322),"0")</f>
        <v>0.60096153846153844</v>
      </c>
      <c r="BP322" s="64">
        <f>IFERROR(1/J322*(Y322/H322),"0")</f>
        <v>0.609375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20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44.413919413919409</v>
      </c>
      <c r="Y324" s="585">
        <f>IFERROR(Y321/H321,"0")+IFERROR(Y322/H322,"0")+IFERROR(Y323/H323,"0")</f>
        <v>46</v>
      </c>
      <c r="Z324" s="585">
        <f>IFERROR(IF(Z321="",0,Z321),"0")+IFERROR(IF(Z322="",0,Z322),"0")+IFERROR(IF(Z323="",0,Z323),"0")</f>
        <v>0.87307999999999997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350</v>
      </c>
      <c r="Y325" s="585">
        <f>IFERROR(SUM(Y321:Y323),"0")</f>
        <v>363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34</v>
      </c>
      <c r="Y330" s="584">
        <f>IFERROR(IF(X330="",0,CEILING((X330/$H330),1)*$H330),"")</f>
        <v>35.699999999999996</v>
      </c>
      <c r="Z330" s="36">
        <f>IFERROR(IF(Y330=0,"",ROUNDUP(Y330/H330,0)*0.00651),"")</f>
        <v>9.1139999999999999E-2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39.400000000000006</v>
      </c>
      <c r="BN330" s="64">
        <f>IFERROR(Y330*I330/H330,"0")</f>
        <v>41.37</v>
      </c>
      <c r="BO330" s="64">
        <f>IFERROR(1/J330*(X330/H330),"0")</f>
        <v>7.3260073260073263E-2</v>
      </c>
      <c r="BP330" s="64">
        <f>IFERROR(1/J330*(Y330/H330),"0")</f>
        <v>7.6923076923076927E-2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85</v>
      </c>
      <c r="Y331" s="584">
        <f>IFERROR(IF(X331="",0,CEILING((X331/$H331),1)*$H331),"")</f>
        <v>86.699999999999989</v>
      </c>
      <c r="Z331" s="36">
        <f>IFERROR(IF(Y331=0,"",ROUNDUP(Y331/H331,0)*0.00651),"")</f>
        <v>0.22134000000000001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96</v>
      </c>
      <c r="BN331" s="64">
        <f>IFERROR(Y331*I331/H331,"0")</f>
        <v>97.92</v>
      </c>
      <c r="BO331" s="64">
        <f>IFERROR(1/J331*(X331/H331),"0")</f>
        <v>0.18315018315018317</v>
      </c>
      <c r="BP331" s="64">
        <f>IFERROR(1/J331*(Y331/H331),"0")</f>
        <v>0.18681318681318682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46.666666666666671</v>
      </c>
      <c r="Y332" s="585">
        <f>IFERROR(Y327/H327,"0")+IFERROR(Y328/H328,"0")+IFERROR(Y329/H329,"0")+IFERROR(Y330/H330,"0")+IFERROR(Y331/H331,"0")</f>
        <v>48</v>
      </c>
      <c r="Z332" s="585">
        <f>IFERROR(IF(Z327="",0,Z327),"0")+IFERROR(IF(Z328="",0,Z328),"0")+IFERROR(IF(Z329="",0,Z329),"0")+IFERROR(IF(Z330="",0,Z330),"0")+IFERROR(IF(Z331="",0,Z331),"0")</f>
        <v>0.31247999999999998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119</v>
      </c>
      <c r="Y333" s="585">
        <f>IFERROR(SUM(Y327:Y331),"0")</f>
        <v>122.39999999999998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700</v>
      </c>
      <c r="Y343" s="584">
        <f>IFERROR(IF(X343="",0,CEILING((X343/$H343),1)*$H343),"")</f>
        <v>701.4</v>
      </c>
      <c r="Z343" s="36">
        <f>IFERROR(IF(Y343=0,"",ROUNDUP(Y343/H343,0)*0.00651),"")</f>
        <v>2.1743399999999999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783.99999999999989</v>
      </c>
      <c r="BN343" s="64">
        <f>IFERROR(Y343*I343/H343,"0")</f>
        <v>785.56799999999987</v>
      </c>
      <c r="BO343" s="64">
        <f>IFERROR(1/J343*(X343/H343),"0")</f>
        <v>1.8315018315018314</v>
      </c>
      <c r="BP343" s="64">
        <f>IFERROR(1/J343*(Y343/H343),"0")</f>
        <v>1.8351648351648353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350</v>
      </c>
      <c r="Y344" s="584">
        <f>IFERROR(IF(X344="",0,CEILING((X344/$H344),1)*$H344),"")</f>
        <v>350.7</v>
      </c>
      <c r="Z344" s="36">
        <f>IFERROR(IF(Y344=0,"",ROUNDUP(Y344/H344,0)*0.00651),"")</f>
        <v>1.08717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390</v>
      </c>
      <c r="BN344" s="64">
        <f>IFERROR(Y344*I344/H344,"0")</f>
        <v>390.78</v>
      </c>
      <c r="BO344" s="64">
        <f>IFERROR(1/J344*(X344/H344),"0")</f>
        <v>0.91575091575091572</v>
      </c>
      <c r="BP344" s="64">
        <f>IFERROR(1/J344*(Y344/H344),"0")</f>
        <v>0.91758241758241765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500</v>
      </c>
      <c r="Y345" s="585">
        <f>IFERROR(Y342/H342,"0")+IFERROR(Y343/H343,"0")+IFERROR(Y344/H344,"0")</f>
        <v>501</v>
      </c>
      <c r="Z345" s="585">
        <f>IFERROR(IF(Z342="",0,Z342),"0")+IFERROR(IF(Z343="",0,Z343),"0")+IFERROR(IF(Z344="",0,Z344),"0")</f>
        <v>3.2615099999999999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1050</v>
      </c>
      <c r="Y346" s="585">
        <f>IFERROR(SUM(Y342:Y344),"0")</f>
        <v>1052.0999999999999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1750</v>
      </c>
      <c r="Y350" s="584">
        <f t="shared" ref="Y350:Y356" si="58">IFERROR(IF(X350="",0,CEILING((X350/$H350),1)*$H350),"")</f>
        <v>1755</v>
      </c>
      <c r="Z350" s="36">
        <f>IFERROR(IF(Y350=0,"",ROUNDUP(Y350/H350,0)*0.02175),"")</f>
        <v>2.5447499999999996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1806</v>
      </c>
      <c r="BN350" s="64">
        <f t="shared" ref="BN350:BN356" si="60">IFERROR(Y350*I350/H350,"0")</f>
        <v>1811.16</v>
      </c>
      <c r="BO350" s="64">
        <f t="shared" ref="BO350:BO356" si="61">IFERROR(1/J350*(X350/H350),"0")</f>
        <v>2.4305555555555554</v>
      </c>
      <c r="BP350" s="64">
        <f t="shared" ref="BP350:BP356" si="62">IFERROR(1/J350*(Y350/H350),"0")</f>
        <v>2.4375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1000</v>
      </c>
      <c r="Y351" s="584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300</v>
      </c>
      <c r="Y352" s="584">
        <f t="shared" si="58"/>
        <v>300</v>
      </c>
      <c r="Z352" s="36">
        <f>IFERROR(IF(Y352=0,"",ROUNDUP(Y352/H352,0)*0.02175),"")</f>
        <v>0.43499999999999994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309.60000000000002</v>
      </c>
      <c r="BN352" s="64">
        <f t="shared" si="60"/>
        <v>309.60000000000002</v>
      </c>
      <c r="BO352" s="64">
        <f t="shared" si="61"/>
        <v>0.41666666666666663</v>
      </c>
      <c r="BP352" s="64">
        <f t="shared" si="62"/>
        <v>0.41666666666666663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1700</v>
      </c>
      <c r="Y353" s="584">
        <f t="shared" si="58"/>
        <v>1710</v>
      </c>
      <c r="Z353" s="36">
        <f>IFERROR(IF(Y353=0,"",ROUNDUP(Y353/H353,0)*0.02175),"")</f>
        <v>2.4794999999999998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1754.4</v>
      </c>
      <c r="BN353" s="64">
        <f t="shared" si="60"/>
        <v>1764.72</v>
      </c>
      <c r="BO353" s="64">
        <f t="shared" si="61"/>
        <v>2.3611111111111107</v>
      </c>
      <c r="BP353" s="64">
        <f t="shared" si="62"/>
        <v>2.375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10</v>
      </c>
      <c r="Y356" s="584">
        <f t="shared" si="58"/>
        <v>10</v>
      </c>
      <c r="Z356" s="36">
        <f>IFERROR(IF(Y356=0,"",ROUNDUP(Y356/H356,0)*0.00902),"")</f>
        <v>1.804E-2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10.42</v>
      </c>
      <c r="BN356" s="64">
        <f t="shared" si="60"/>
        <v>10.42</v>
      </c>
      <c r="BO356" s="64">
        <f t="shared" si="61"/>
        <v>1.5151515151515152E-2</v>
      </c>
      <c r="BP356" s="64">
        <f t="shared" si="62"/>
        <v>1.5151515151515152E-2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318.66666666666669</v>
      </c>
      <c r="Y357" s="585">
        <f>IFERROR(Y350/H350,"0")+IFERROR(Y351/H351,"0")+IFERROR(Y352/H352,"0")+IFERROR(Y353/H353,"0")+IFERROR(Y354/H354,"0")+IFERROR(Y355/H355,"0")+IFERROR(Y356/H356,"0")</f>
        <v>320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6.9345399999999993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4760</v>
      </c>
      <c r="Y358" s="585">
        <f>IFERROR(SUM(Y350:Y356),"0")</f>
        <v>4780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50</v>
      </c>
      <c r="Y366" s="584">
        <f>IFERROR(IF(X366="",0,CEILING((X366/$H366),1)*$H366),"")</f>
        <v>54</v>
      </c>
      <c r="Z366" s="36">
        <f>IFERROR(IF(Y366=0,"",ROUNDUP(Y366/H366,0)*0.01898),"")</f>
        <v>0.11388000000000001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52.883333333333333</v>
      </c>
      <c r="BN366" s="64">
        <f>IFERROR(Y366*I366/H366,"0")</f>
        <v>57.113999999999997</v>
      </c>
      <c r="BO366" s="64">
        <f>IFERROR(1/J366*(X366/H366),"0")</f>
        <v>8.6805555555555552E-2</v>
      </c>
      <c r="BP366" s="64">
        <f>IFERROR(1/J366*(Y366/H366),"0")</f>
        <v>9.375E-2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5.5555555555555554</v>
      </c>
      <c r="Y367" s="585">
        <f>IFERROR(Y365/H365,"0")+IFERROR(Y366/H366,"0")</f>
        <v>6</v>
      </c>
      <c r="Z367" s="585">
        <f>IFERROR(IF(Z365="",0,Z365),"0")+IFERROR(IF(Z366="",0,Z366),"0")</f>
        <v>0.11388000000000001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50</v>
      </c>
      <c r="Y368" s="585">
        <f>IFERROR(SUM(Y365:Y366),"0")</f>
        <v>54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10</v>
      </c>
      <c r="Y400" s="584">
        <f t="shared" si="63"/>
        <v>10.8</v>
      </c>
      <c r="Z400" s="36">
        <f>IFERROR(IF(Y400=0,"",ROUNDUP(Y400/H400,0)*0.00902),"")</f>
        <v>1.804E-2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10.388888888888889</v>
      </c>
      <c r="BN400" s="64">
        <f t="shared" si="65"/>
        <v>11.22</v>
      </c>
      <c r="BO400" s="64">
        <f t="shared" si="66"/>
        <v>1.4029180695847361E-2</v>
      </c>
      <c r="BP400" s="64">
        <f t="shared" si="67"/>
        <v>1.5151515151515152E-2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35</v>
      </c>
      <c r="Y402" s="584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36.75</v>
      </c>
      <c r="Y405" s="584">
        <f t="shared" si="63"/>
        <v>37.800000000000004</v>
      </c>
      <c r="Z405" s="36">
        <f t="shared" si="68"/>
        <v>9.0359999999999996E-2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39.024999999999999</v>
      </c>
      <c r="BN405" s="64">
        <f t="shared" si="65"/>
        <v>40.14</v>
      </c>
      <c r="BO405" s="64">
        <f t="shared" si="66"/>
        <v>7.4786324786324798E-2</v>
      </c>
      <c r="BP405" s="64">
        <f t="shared" si="67"/>
        <v>7.6923076923076927E-2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36.018518518518519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37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0.19374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81.75</v>
      </c>
      <c r="Y408" s="585">
        <f>IFERROR(SUM(Y397:Y406),"0")</f>
        <v>84.300000000000011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7</v>
      </c>
      <c r="Y424" s="584">
        <f>IFERROR(IF(X424="",0,CEILING((X424/$H424),1)*$H424),"")</f>
        <v>8.4</v>
      </c>
      <c r="Z424" s="36">
        <f>IFERROR(IF(Y424=0,"",ROUNDUP(Y424/H424,0)*0.00502),"")</f>
        <v>2.0080000000000001E-2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7.4333333333333327</v>
      </c>
      <c r="BN424" s="64">
        <f>IFERROR(Y424*I424/H424,"0")</f>
        <v>8.92</v>
      </c>
      <c r="BO424" s="64">
        <f>IFERROR(1/J424*(X424/H424),"0")</f>
        <v>1.4245014245014245E-2</v>
      </c>
      <c r="BP424" s="64">
        <f>IFERROR(1/J424*(Y424/H424),"0")</f>
        <v>1.7094017094017096E-2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3.333333333333333</v>
      </c>
      <c r="Y425" s="585">
        <f>IFERROR(Y421/H421,"0")+IFERROR(Y422/H422,"0")+IFERROR(Y423/H423,"0")+IFERROR(Y424/H424,"0")</f>
        <v>4</v>
      </c>
      <c r="Z425" s="585">
        <f>IFERROR(IF(Z421="",0,Z421),"0")+IFERROR(IF(Z422="",0,Z422),"0")+IFERROR(IF(Z423="",0,Z423),"0")+IFERROR(IF(Z424="",0,Z424),"0")</f>
        <v>2.0080000000000001E-2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7</v>
      </c>
      <c r="Y426" s="585">
        <f>IFERROR(SUM(Y421:Y424),"0")</f>
        <v>8.4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40</v>
      </c>
      <c r="Y429" s="584">
        <f>IFERROR(IF(X429="",0,CEILING((X429/$H429),1)*$H429),"")</f>
        <v>40.799999999999997</v>
      </c>
      <c r="Z429" s="36">
        <f>IFERROR(IF(Y429=0,"",ROUNDUP(Y429/H429,0)*0.00651),"")</f>
        <v>0.22134000000000001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70</v>
      </c>
      <c r="BN429" s="64">
        <f>IFERROR(Y429*I429/H429,"0")</f>
        <v>71.399999999999991</v>
      </c>
      <c r="BO429" s="64">
        <f>IFERROR(1/J429*(X429/H429),"0")</f>
        <v>0.18315018315018317</v>
      </c>
      <c r="BP429" s="64">
        <f>IFERROR(1/J429*(Y429/H429),"0")</f>
        <v>0.18681318681318682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33.333333333333336</v>
      </c>
      <c r="Y430" s="585">
        <f>IFERROR(Y429/H429,"0")</f>
        <v>34</v>
      </c>
      <c r="Z430" s="585">
        <f>IFERROR(IF(Z429="",0,Z429),"0")</f>
        <v>0.22134000000000001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40</v>
      </c>
      <c r="Y431" s="585">
        <f>IFERROR(SUM(Y429:Y429),"0")</f>
        <v>40.799999999999997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60</v>
      </c>
      <c r="Y440" s="584">
        <f t="shared" ref="Y440:Y454" si="69">IFERROR(IF(X440="",0,CEILING((X440/$H440),1)*$H440),"")</f>
        <v>63.36</v>
      </c>
      <c r="Z440" s="36">
        <f t="shared" ref="Z440:Z446" si="70">IFERROR(IF(Y440=0,"",ROUNDUP(Y440/H440,0)*0.01196),"")</f>
        <v>0.14352000000000001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64.090909090909079</v>
      </c>
      <c r="BN440" s="64">
        <f t="shared" ref="BN440:BN454" si="72">IFERROR(Y440*I440/H440,"0")</f>
        <v>67.679999999999993</v>
      </c>
      <c r="BO440" s="64">
        <f t="shared" ref="BO440:BO454" si="73">IFERROR(1/J440*(X440/H440),"0")</f>
        <v>0.10926573426573427</v>
      </c>
      <c r="BP440" s="64">
        <f t="shared" ref="BP440:BP454" si="74">IFERROR(1/J440*(Y440/H440),"0")</f>
        <v>0.11538461538461539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100</v>
      </c>
      <c r="Y442" s="584">
        <f t="shared" si="69"/>
        <v>100.32000000000001</v>
      </c>
      <c r="Z442" s="36">
        <f t="shared" si="70"/>
        <v>0.22724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106.81818181818181</v>
      </c>
      <c r="BN442" s="64">
        <f t="shared" si="72"/>
        <v>107.16</v>
      </c>
      <c r="BO442" s="64">
        <f t="shared" si="73"/>
        <v>0.18210955710955709</v>
      </c>
      <c r="BP442" s="64">
        <f t="shared" si="74"/>
        <v>0.18269230769230771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120</v>
      </c>
      <c r="Y445" s="584">
        <f t="shared" si="69"/>
        <v>121.44000000000001</v>
      </c>
      <c r="Z445" s="36">
        <f t="shared" si="70"/>
        <v>0.27507999999999999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128.18181818181816</v>
      </c>
      <c r="BN445" s="64">
        <f t="shared" si="72"/>
        <v>129.72</v>
      </c>
      <c r="BO445" s="64">
        <f t="shared" si="73"/>
        <v>0.21853146853146854</v>
      </c>
      <c r="BP445" s="64">
        <f t="shared" si="74"/>
        <v>0.22115384615384617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150</v>
      </c>
      <c r="Y448" s="584">
        <f t="shared" si="69"/>
        <v>151.20000000000002</v>
      </c>
      <c r="Z448" s="36">
        <f>IFERROR(IF(Y448=0,"",ROUNDUP(Y448/H448,0)*0.00902),"")</f>
        <v>0.37884000000000001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158.75</v>
      </c>
      <c r="BN448" s="64">
        <f t="shared" si="72"/>
        <v>160.02000000000004</v>
      </c>
      <c r="BO448" s="64">
        <f t="shared" si="73"/>
        <v>0.31565656565656564</v>
      </c>
      <c r="BP448" s="64">
        <f t="shared" si="74"/>
        <v>0.31818181818181823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120</v>
      </c>
      <c r="Y453" s="584">
        <f t="shared" si="69"/>
        <v>122.4</v>
      </c>
      <c r="Z453" s="36">
        <f>IFERROR(IF(Y453=0,"",ROUNDUP(Y453/H453,0)*0.00902),"")</f>
        <v>0.30668000000000001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127</v>
      </c>
      <c r="BN453" s="64">
        <f t="shared" si="72"/>
        <v>129.54000000000002</v>
      </c>
      <c r="BO453" s="64">
        <f t="shared" si="73"/>
        <v>0.25252525252525254</v>
      </c>
      <c r="BP453" s="64">
        <f t="shared" si="74"/>
        <v>0.25757575757575757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128.03030303030303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1.3313600000000001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550</v>
      </c>
      <c r="Y456" s="585">
        <f>IFERROR(SUM(Y440:Y454),"0")</f>
        <v>558.72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40</v>
      </c>
      <c r="Y464" s="584">
        <f t="shared" ref="Y464:Y470" si="75">IFERROR(IF(X464="",0,CEILING((X464/$H464),1)*$H464),"")</f>
        <v>42.24</v>
      </c>
      <c r="Z464" s="36">
        <f>IFERROR(IF(Y464=0,"",ROUNDUP(Y464/H464,0)*0.01196),"")</f>
        <v>9.5680000000000001E-2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42.727272727272727</v>
      </c>
      <c r="BN464" s="64">
        <f t="shared" ref="BN464:BN470" si="77">IFERROR(Y464*I464/H464,"0")</f>
        <v>45.12</v>
      </c>
      <c r="BO464" s="64">
        <f t="shared" ref="BO464:BO470" si="78">IFERROR(1/J464*(X464/H464),"0")</f>
        <v>7.2843822843822847E-2</v>
      </c>
      <c r="BP464" s="64">
        <f t="shared" ref="BP464:BP470" si="79">IFERROR(1/J464*(Y464/H464),"0")</f>
        <v>7.6923076923076927E-2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40</v>
      </c>
      <c r="Y465" s="584">
        <f t="shared" si="75"/>
        <v>42.24</v>
      </c>
      <c r="Z465" s="36">
        <f>IFERROR(IF(Y465=0,"",ROUNDUP(Y465/H465,0)*0.01196),"")</f>
        <v>9.5680000000000001E-2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42.727272727272727</v>
      </c>
      <c r="BN465" s="64">
        <f t="shared" si="77"/>
        <v>45.12</v>
      </c>
      <c r="BO465" s="64">
        <f t="shared" si="78"/>
        <v>7.2843822843822847E-2</v>
      </c>
      <c r="BP465" s="64">
        <f t="shared" si="79"/>
        <v>7.6923076923076927E-2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110</v>
      </c>
      <c r="Y466" s="584">
        <f t="shared" si="75"/>
        <v>110.88000000000001</v>
      </c>
      <c r="Z466" s="36">
        <f>IFERROR(IF(Y466=0,"",ROUNDUP(Y466/H466,0)*0.01196),"")</f>
        <v>0.25115999999999999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117.49999999999999</v>
      </c>
      <c r="BN466" s="64">
        <f t="shared" si="77"/>
        <v>118.44</v>
      </c>
      <c r="BO466" s="64">
        <f t="shared" si="78"/>
        <v>0.20032051282051283</v>
      </c>
      <c r="BP466" s="64">
        <f t="shared" si="79"/>
        <v>0.20192307692307693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120</v>
      </c>
      <c r="Y468" s="584">
        <f t="shared" si="75"/>
        <v>120</v>
      </c>
      <c r="Z468" s="36">
        <f>IFERROR(IF(Y468=0,"",ROUNDUP(Y468/H468,0)*0.00902),"")</f>
        <v>0.22550000000000001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173.25</v>
      </c>
      <c r="BN468" s="64">
        <f t="shared" si="77"/>
        <v>173.25</v>
      </c>
      <c r="BO468" s="64">
        <f t="shared" si="78"/>
        <v>0.18939393939393939</v>
      </c>
      <c r="BP468" s="64">
        <f t="shared" si="79"/>
        <v>0.18939393939393939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18</v>
      </c>
      <c r="Y469" s="584">
        <f t="shared" si="75"/>
        <v>19.2</v>
      </c>
      <c r="Z469" s="36">
        <f>IFERROR(IF(Y469=0,"",ROUNDUP(Y469/H469,0)*0.00902),"")</f>
        <v>3.6080000000000001E-2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25.087500000000002</v>
      </c>
      <c r="BN469" s="64">
        <f t="shared" si="77"/>
        <v>26.76</v>
      </c>
      <c r="BO469" s="64">
        <f t="shared" si="78"/>
        <v>2.8409090909090912E-2</v>
      </c>
      <c r="BP469" s="64">
        <f t="shared" si="79"/>
        <v>3.0303030303030304E-2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72</v>
      </c>
      <c r="Y470" s="584">
        <f t="shared" si="75"/>
        <v>72</v>
      </c>
      <c r="Z470" s="36">
        <f>IFERROR(IF(Y470=0,"",ROUNDUP(Y470/H470,0)*0.00902),"")</f>
        <v>0.1353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100.35000000000001</v>
      </c>
      <c r="BN470" s="64">
        <f t="shared" si="77"/>
        <v>100.35000000000001</v>
      </c>
      <c r="BO470" s="64">
        <f t="shared" si="78"/>
        <v>0.11363636363636365</v>
      </c>
      <c r="BP470" s="64">
        <f t="shared" si="79"/>
        <v>0.11363636363636365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79.734848484848484</v>
      </c>
      <c r="Y471" s="585">
        <f>IFERROR(Y464/H464,"0")+IFERROR(Y465/H465,"0")+IFERROR(Y466/H466,"0")+IFERROR(Y467/H467,"0")+IFERROR(Y468/H468,"0")+IFERROR(Y469/H469,"0")+IFERROR(Y470/H470,"0")</f>
        <v>81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0.83940000000000003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400</v>
      </c>
      <c r="Y472" s="585">
        <f>IFERROR(SUM(Y464:Y470),"0")</f>
        <v>406.56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10</v>
      </c>
      <c r="Y484" s="584">
        <f>IFERROR(IF(X484="",0,CEILING((X484/$H484),1)*$H484),"")</f>
        <v>12</v>
      </c>
      <c r="Z484" s="36">
        <f>IFERROR(IF(Y484=0,"",ROUNDUP(Y484/H484,0)*0.01898),"")</f>
        <v>1.898E-2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10.362500000000001</v>
      </c>
      <c r="BN484" s="64">
        <f>IFERROR(Y484*I484/H484,"0")</f>
        <v>12.435</v>
      </c>
      <c r="BO484" s="64">
        <f>IFERROR(1/J484*(X484/H484),"0")</f>
        <v>1.3020833333333334E-2</v>
      </c>
      <c r="BP484" s="64">
        <f>IFERROR(1/J484*(Y484/H484),"0")</f>
        <v>1.5625E-2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0.83333333333333337</v>
      </c>
      <c r="Y486" s="585">
        <f>IFERROR(Y482/H482,"0")+IFERROR(Y483/H483,"0")+IFERROR(Y484/H484,"0")+IFERROR(Y485/H485,"0")</f>
        <v>1</v>
      </c>
      <c r="Z486" s="585">
        <f>IFERROR(IF(Z482="",0,Z482),"0")+IFERROR(IF(Z483="",0,Z483),"0")+IFERROR(IF(Z484="",0,Z484),"0")+IFERROR(IF(Z485="",0,Z485),"0")</f>
        <v>1.898E-2</v>
      </c>
      <c r="AA486" s="586"/>
      <c r="AB486" s="586"/>
      <c r="AC486" s="586"/>
    </row>
    <row r="487" spans="1:68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10</v>
      </c>
      <c r="Y487" s="585">
        <f>IFERROR(SUM(Y482:Y485),"0")</f>
        <v>12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1200</v>
      </c>
      <c r="Y501" s="584">
        <f>IFERROR(IF(X501="",0,CEILING((X501/$H501),1)*$H501),"")</f>
        <v>1206</v>
      </c>
      <c r="Z501" s="36">
        <f>IFERROR(IF(Y501=0,"",ROUNDUP(Y501/H501,0)*0.01898),"")</f>
        <v>2.54332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1269.1999999999998</v>
      </c>
      <c r="BN501" s="64">
        <f>IFERROR(Y501*I501/H501,"0")</f>
        <v>1275.546</v>
      </c>
      <c r="BO501" s="64">
        <f>IFERROR(1/J501*(X501/H501),"0")</f>
        <v>2.0833333333333335</v>
      </c>
      <c r="BP501" s="64">
        <f>IFERROR(1/J501*(Y501/H501),"0")</f>
        <v>2.09375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133.33333333333334</v>
      </c>
      <c r="Y504" s="585">
        <f>IFERROR(Y501/H501,"0")+IFERROR(Y502/H502,"0")+IFERROR(Y503/H503,"0")</f>
        <v>134</v>
      </c>
      <c r="Z504" s="585">
        <f>IFERROR(IF(Z501="",0,Z501),"0")+IFERROR(IF(Z502="",0,Z502),"0")+IFERROR(IF(Z503="",0,Z503),"0")</f>
        <v>2.54332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1200</v>
      </c>
      <c r="Y505" s="585">
        <f>IFERROR(SUM(Y501:Y503),"0")</f>
        <v>1206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17520.75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17691.38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18625.468188347411</v>
      </c>
      <c r="Y519" s="585">
        <f>IFERROR(SUM(BN22:BN515),"0")</f>
        <v>18806.394999999997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31</v>
      </c>
      <c r="Y520" s="38">
        <f>ROUNDUP(SUM(BP22:BP515),0)</f>
        <v>32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19400.468188347411</v>
      </c>
      <c r="Y521" s="585">
        <f>GrossWeightTotalR+PalletQtyTotalR*25</f>
        <v>19606.394999999997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3558.2393100726435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3589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36.031730000000003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365.20000000000005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1062.6000000000001</v>
      </c>
      <c r="E528" s="46">
        <f>IFERROR(Y89*1,"0")+IFERROR(Y90*1,"0")+IFERROR(Y91*1,"0")+IFERROR(Y95*1,"0")+IFERROR(Y96*1,"0")+IFERROR(Y97*1,"0")+IFERROR(Y98*1,"0")+IFERROR(Y99*1,"0")+IFERROR(Y100*1,"0")</f>
        <v>1263.6000000000001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1746.3600000000001</v>
      </c>
      <c r="G528" s="46">
        <f>IFERROR(Y132*1,"0")+IFERROR(Y133*1,"0")+IFERROR(Y137*1,"0")+IFERROR(Y138*1,"0")+IFERROR(Y142*1,"0")+IFERROR(Y143*1,"0")</f>
        <v>157.92000000000002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619.5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1946.7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195.6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321.59999999999997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644.10000000000014</v>
      </c>
      <c r="S528" s="46">
        <f>IFERROR(Y342*1,"0")+IFERROR(Y343*1,"0")+IFERROR(Y344*1,"0")</f>
        <v>1052.0999999999999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5839</v>
      </c>
      <c r="U528" s="46">
        <f>IFERROR(Y375*1,"0")+IFERROR(Y376*1,"0")+IFERROR(Y377*1,"0")+IFERROR(Y378*1,"0")+IFERROR(Y382*1,"0")+IFERROR(Y386*1,"0")+IFERROR(Y387*1,"0")+IFERROR(Y391*1,"0")</f>
        <v>60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84.300000000000011</v>
      </c>
      <c r="W528" s="46">
        <f>IFERROR(Y416*1,"0")+IFERROR(Y417*1,"0")+IFERROR(Y421*1,"0")+IFERROR(Y422*1,"0")+IFERROR(Y423*1,"0")+IFERROR(Y424*1,"0")</f>
        <v>8.4</v>
      </c>
      <c r="X528" s="46">
        <f>IFERROR(Y429*1,"0")</f>
        <v>40.799999999999997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1065.6000000000001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1218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50,00"/>
        <filter val="1 080,00"/>
        <filter val="1 110,00"/>
        <filter val="1 200,00"/>
        <filter val="1 700,00"/>
        <filter val="1 750,00"/>
        <filter val="10,00"/>
        <filter val="100,00"/>
        <filter val="105,00"/>
        <filter val="108,52"/>
        <filter val="11,67"/>
        <filter val="110,00"/>
        <filter val="119,00"/>
        <filter val="119,26"/>
        <filter val="12,50"/>
        <filter val="120,00"/>
        <filter val="128,03"/>
        <filter val="133,33"/>
        <filter val="135,00"/>
        <filter val="140,00"/>
        <filter val="147,78"/>
        <filter val="150,00"/>
        <filter val="158,00"/>
        <filter val="160,00"/>
        <filter val="17 520,75"/>
        <filter val="18 625,47"/>
        <filter val="18,00"/>
        <filter val="18,75"/>
        <filter val="18,94"/>
        <filter val="185,00"/>
        <filter val="188,00"/>
        <filter val="19 400,47"/>
        <filter val="191,36"/>
        <filter val="20,00"/>
        <filter val="200,00"/>
        <filter val="22,50"/>
        <filter val="220,00"/>
        <filter val="225,00"/>
        <filter val="23,10"/>
        <filter val="238,15"/>
        <filter val="240,00"/>
        <filter val="25,00"/>
        <filter val="260,00"/>
        <filter val="27,34"/>
        <filter val="274,07"/>
        <filter val="28,00"/>
        <filter val="280,00"/>
        <filter val="3 558,24"/>
        <filter val="3,33"/>
        <filter val="3,85"/>
        <filter val="30,00"/>
        <filter val="300,00"/>
        <filter val="31"/>
        <filter val="318,67"/>
        <filter val="32,00"/>
        <filter val="320,00"/>
        <filter val="33,33"/>
        <filter val="34,00"/>
        <filter val="35,00"/>
        <filter val="350,00"/>
        <filter val="36,02"/>
        <filter val="36,75"/>
        <filter val="360,00"/>
        <filter val="389,66"/>
        <filter val="4 760,00"/>
        <filter val="4,17"/>
        <filter val="40,00"/>
        <filter val="400,00"/>
        <filter val="405,00"/>
        <filter val="44,41"/>
        <filter val="450,00"/>
        <filter val="46,67"/>
        <filter val="48,00"/>
        <filter val="495,00"/>
        <filter val="5,56"/>
        <filter val="50,00"/>
        <filter val="500,00"/>
        <filter val="54,63"/>
        <filter val="540,00"/>
        <filter val="550,00"/>
        <filter val="58,52"/>
        <filter val="59,40"/>
        <filter val="595,00"/>
        <filter val="60,00"/>
        <filter val="600,00"/>
        <filter val="605,00"/>
        <filter val="612,50"/>
        <filter val="650,00"/>
        <filter val="66,67"/>
        <filter val="7,00"/>
        <filter val="700,00"/>
        <filter val="72,00"/>
        <filter val="76,67"/>
        <filter val="782,00"/>
        <filter val="79,73"/>
        <filter val="80,00"/>
        <filter val="81,75"/>
        <filter val="84,00"/>
        <filter val="840,00"/>
        <filter val="85,00"/>
        <filter val="87,5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