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EEB8628-0695-46D2-BD2C-E4016C82FC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P236" i="1"/>
  <c r="X234" i="1"/>
  <c r="X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P126" i="1"/>
  <c r="X124" i="1"/>
  <c r="X123" i="1"/>
  <c r="BO122" i="1"/>
  <c r="BM122" i="1"/>
  <c r="Y122" i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57" i="1" l="1"/>
  <c r="BN57" i="1"/>
  <c r="Z57" i="1"/>
  <c r="BP90" i="1"/>
  <c r="BN90" i="1"/>
  <c r="Z90" i="1"/>
  <c r="BP112" i="1"/>
  <c r="BN112" i="1"/>
  <c r="Z112" i="1"/>
  <c r="Y149" i="1"/>
  <c r="BP148" i="1"/>
  <c r="BN148" i="1"/>
  <c r="Z148" i="1"/>
  <c r="Z149" i="1" s="1"/>
  <c r="BP152" i="1"/>
  <c r="BN152" i="1"/>
  <c r="Z152" i="1"/>
  <c r="Y184" i="1"/>
  <c r="Y183" i="1"/>
  <c r="BP182" i="1"/>
  <c r="BN182" i="1"/>
  <c r="Z182" i="1"/>
  <c r="Z183" i="1" s="1"/>
  <c r="BP187" i="1"/>
  <c r="BN187" i="1"/>
  <c r="Z187" i="1"/>
  <c r="BP215" i="1"/>
  <c r="BN215" i="1"/>
  <c r="Z215" i="1"/>
  <c r="BP257" i="1"/>
  <c r="BN257" i="1"/>
  <c r="Z257" i="1"/>
  <c r="BP309" i="1"/>
  <c r="BN309" i="1"/>
  <c r="Z309" i="1"/>
  <c r="BP336" i="1"/>
  <c r="BN336" i="1"/>
  <c r="Z336" i="1"/>
  <c r="Y384" i="1"/>
  <c r="Y383" i="1"/>
  <c r="BP382" i="1"/>
  <c r="BN382" i="1"/>
  <c r="Z382" i="1"/>
  <c r="Z383" i="1" s="1"/>
  <c r="BP386" i="1"/>
  <c r="BN386" i="1"/>
  <c r="Z386" i="1"/>
  <c r="Z388" i="1" s="1"/>
  <c r="BP421" i="1"/>
  <c r="BN421" i="1"/>
  <c r="Z421" i="1"/>
  <c r="BP451" i="1"/>
  <c r="BN451" i="1"/>
  <c r="Z451" i="1"/>
  <c r="X518" i="1"/>
  <c r="Z30" i="1"/>
  <c r="BN30" i="1"/>
  <c r="BP75" i="1"/>
  <c r="BN75" i="1"/>
  <c r="Z75" i="1"/>
  <c r="BP97" i="1"/>
  <c r="BN97" i="1"/>
  <c r="Z97" i="1"/>
  <c r="BP122" i="1"/>
  <c r="BN122" i="1"/>
  <c r="Z122" i="1"/>
  <c r="BP170" i="1"/>
  <c r="BN170" i="1"/>
  <c r="Z170" i="1"/>
  <c r="BP203" i="1"/>
  <c r="BN203" i="1"/>
  <c r="Z203" i="1"/>
  <c r="BP232" i="1"/>
  <c r="BN232" i="1"/>
  <c r="Z232" i="1"/>
  <c r="BP299" i="1"/>
  <c r="BN299" i="1"/>
  <c r="Z299" i="1"/>
  <c r="BP321" i="1"/>
  <c r="BN321" i="1"/>
  <c r="Z321" i="1"/>
  <c r="BP355" i="1"/>
  <c r="BN355" i="1"/>
  <c r="Z355" i="1"/>
  <c r="BP404" i="1"/>
  <c r="BN404" i="1"/>
  <c r="Z404" i="1"/>
  <c r="BP448" i="1"/>
  <c r="BN448" i="1"/>
  <c r="Z448" i="1"/>
  <c r="BP467" i="1"/>
  <c r="BN467" i="1"/>
  <c r="Z467" i="1"/>
  <c r="Y65" i="1"/>
  <c r="Y32" i="1"/>
  <c r="Z28" i="1"/>
  <c r="BN28" i="1"/>
  <c r="Z42" i="1"/>
  <c r="BN42" i="1"/>
  <c r="D528" i="1"/>
  <c r="Z55" i="1"/>
  <c r="BN55" i="1"/>
  <c r="Z61" i="1"/>
  <c r="BN61" i="1"/>
  <c r="BP61" i="1"/>
  <c r="Z69" i="1"/>
  <c r="BN69" i="1"/>
  <c r="Y81" i="1"/>
  <c r="Z77" i="1"/>
  <c r="BN77" i="1"/>
  <c r="Z83" i="1"/>
  <c r="BN83" i="1"/>
  <c r="BP83" i="1"/>
  <c r="E528" i="1"/>
  <c r="BP95" i="1"/>
  <c r="BN95" i="1"/>
  <c r="Z95" i="1"/>
  <c r="BP108" i="1"/>
  <c r="BN108" i="1"/>
  <c r="Z108" i="1"/>
  <c r="BP120" i="1"/>
  <c r="BN120" i="1"/>
  <c r="Z120" i="1"/>
  <c r="BP143" i="1"/>
  <c r="BN143" i="1"/>
  <c r="Z143" i="1"/>
  <c r="BP168" i="1"/>
  <c r="BN168" i="1"/>
  <c r="Z168" i="1"/>
  <c r="BP178" i="1"/>
  <c r="BN178" i="1"/>
  <c r="Z178" i="1"/>
  <c r="BP201" i="1"/>
  <c r="BN201" i="1"/>
  <c r="Z201" i="1"/>
  <c r="BP213" i="1"/>
  <c r="BN213" i="1"/>
  <c r="Z213" i="1"/>
  <c r="BP230" i="1"/>
  <c r="BN230" i="1"/>
  <c r="Z230" i="1"/>
  <c r="BP250" i="1"/>
  <c r="BN250" i="1"/>
  <c r="Z250" i="1"/>
  <c r="BP295" i="1"/>
  <c r="BN295" i="1"/>
  <c r="Z295" i="1"/>
  <c r="Z22" i="1"/>
  <c r="Z23" i="1" s="1"/>
  <c r="BN22" i="1"/>
  <c r="BP22" i="1"/>
  <c r="BP99" i="1"/>
  <c r="BN99" i="1"/>
  <c r="Z99" i="1"/>
  <c r="BP114" i="1"/>
  <c r="BN114" i="1"/>
  <c r="Z114" i="1"/>
  <c r="Y128" i="1"/>
  <c r="BP126" i="1"/>
  <c r="BN126" i="1"/>
  <c r="Z126" i="1"/>
  <c r="BP154" i="1"/>
  <c r="BN154" i="1"/>
  <c r="Z154" i="1"/>
  <c r="Y161" i="1"/>
  <c r="BP160" i="1"/>
  <c r="BN160" i="1"/>
  <c r="Z160" i="1"/>
  <c r="Z161" i="1" s="1"/>
  <c r="BP164" i="1"/>
  <c r="BN164" i="1"/>
  <c r="Z164" i="1"/>
  <c r="BP172" i="1"/>
  <c r="BN172" i="1"/>
  <c r="Z172" i="1"/>
  <c r="BP193" i="1"/>
  <c r="BN193" i="1"/>
  <c r="Z193" i="1"/>
  <c r="BP197" i="1"/>
  <c r="BN197" i="1"/>
  <c r="Z197" i="1"/>
  <c r="BP209" i="1"/>
  <c r="BN209" i="1"/>
  <c r="Z209" i="1"/>
  <c r="BP221" i="1"/>
  <c r="BN221" i="1"/>
  <c r="Z221" i="1"/>
  <c r="BP226" i="1"/>
  <c r="BN226" i="1"/>
  <c r="Z226" i="1"/>
  <c r="Y238" i="1"/>
  <c r="BP236" i="1"/>
  <c r="BN236" i="1"/>
  <c r="Z236" i="1"/>
  <c r="BP259" i="1"/>
  <c r="BN259" i="1"/>
  <c r="Z259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124" i="1"/>
  <c r="Y156" i="1"/>
  <c r="Y155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Y425" i="1"/>
  <c r="Y33" i="1"/>
  <c r="Y37" i="1"/>
  <c r="Y45" i="1"/>
  <c r="Y49" i="1"/>
  <c r="Y58" i="1"/>
  <c r="Y66" i="1"/>
  <c r="Y72" i="1"/>
  <c r="Y80" i="1"/>
  <c r="Y86" i="1"/>
  <c r="Y93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BP169" i="1"/>
  <c r="BN169" i="1"/>
  <c r="Z169" i="1"/>
  <c r="Y173" i="1"/>
  <c r="BP177" i="1"/>
  <c r="BN177" i="1"/>
  <c r="Z177" i="1"/>
  <c r="Z179" i="1" s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BP231" i="1"/>
  <c r="BN231" i="1"/>
  <c r="Z231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F528" i="1"/>
  <c r="H9" i="1"/>
  <c r="A10" i="1"/>
  <c r="F9" i="1"/>
  <c r="J9" i="1"/>
  <c r="B528" i="1"/>
  <c r="X519" i="1"/>
  <c r="X520" i="1"/>
  <c r="X52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Y101" i="1"/>
  <c r="Z96" i="1"/>
  <c r="BN96" i="1"/>
  <c r="BP98" i="1"/>
  <c r="BN98" i="1"/>
  <c r="Z98" i="1"/>
  <c r="BP107" i="1"/>
  <c r="BN107" i="1"/>
  <c r="Z107" i="1"/>
  <c r="Y116" i="1"/>
  <c r="Y115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Y144" i="1"/>
  <c r="BP153" i="1"/>
  <c r="BN153" i="1"/>
  <c r="Z153" i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Y243" i="1"/>
  <c r="BP241" i="1"/>
  <c r="BN241" i="1"/>
  <c r="Z241" i="1"/>
  <c r="Z243" i="1" s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BP247" i="1"/>
  <c r="BN247" i="1"/>
  <c r="Z247" i="1"/>
  <c r="BP251" i="1"/>
  <c r="BN251" i="1"/>
  <c r="Z251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25" i="1" l="1"/>
  <c r="Z189" i="1"/>
  <c r="Z155" i="1"/>
  <c r="Z92" i="1"/>
  <c r="Z71" i="1"/>
  <c r="Z58" i="1"/>
  <c r="Z115" i="1"/>
  <c r="Z65" i="1"/>
  <c r="Y522" i="1"/>
  <c r="Y520" i="1"/>
  <c r="Y521" i="1" s="1"/>
  <c r="Z32" i="1"/>
  <c r="Z233" i="1"/>
  <c r="Z205" i="1"/>
  <c r="Z173" i="1"/>
  <c r="Z332" i="1"/>
  <c r="Z310" i="1"/>
  <c r="Z318" i="1"/>
  <c r="Z101" i="1"/>
  <c r="Y519" i="1"/>
  <c r="Z511" i="1"/>
  <c r="Z407" i="1"/>
  <c r="Z504" i="1"/>
  <c r="Z455" i="1"/>
  <c r="Z217" i="1"/>
  <c r="Z80" i="1"/>
  <c r="Z44" i="1"/>
  <c r="Y518" i="1"/>
  <c r="Z379" i="1"/>
  <c r="Z357" i="1"/>
  <c r="Z338" i="1"/>
  <c r="Z109" i="1"/>
  <c r="Z493" i="1"/>
  <c r="Z471" i="1"/>
  <c r="Z269" i="1"/>
  <c r="Z477" i="1"/>
  <c r="Z461" i="1"/>
  <c r="X521" i="1"/>
  <c r="Z300" i="1"/>
  <c r="Z252" i="1"/>
  <c r="Z523" i="1" l="1"/>
</calcChain>
</file>

<file path=xl/sharedStrings.xml><?xml version="1.0" encoding="utf-8"?>
<sst xmlns="http://schemas.openxmlformats.org/spreadsheetml/2006/main" count="2343" uniqueCount="831">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</sst>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830</v>
      </c>
      <c r="I5" s="838"/>
      <c r="J5" s="838"/>
      <c r="K5" s="838"/>
      <c r="L5" s="838"/>
      <c r="M5" s="667"/>
      <c r="N5" s="58"/>
      <c r="P5" s="24" t="s">
        <v>10</v>
      </c>
      <c r="Q5" s="900">
        <v>45837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Воскресенье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0.54166666666666663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100</v>
      </c>
      <c r="Y41" s="58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120</v>
      </c>
      <c r="Y42" s="584">
        <f>IFERROR(IF(X42="",0,CEILING((X42/$H42),1)*$H42),"")</f>
        <v>120</v>
      </c>
      <c r="Z42" s="36">
        <f>IFERROR(IF(Y42=0,"",ROUNDUP(Y42/H42,0)*0.00902),"")</f>
        <v>0.27060000000000001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126.3</v>
      </c>
      <c r="BN42" s="64">
        <f>IFERROR(Y42*I42/H42,"0")</f>
        <v>126.3</v>
      </c>
      <c r="BO42" s="64">
        <f>IFERROR(1/J42*(X42/H42),"0")</f>
        <v>0.22727272727272729</v>
      </c>
      <c r="BP42" s="64">
        <f>IFERROR(1/J42*(Y42/H42),"0")</f>
        <v>0.22727272727272729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39.25925925925926</v>
      </c>
      <c r="Y44" s="585">
        <f>IFERROR(Y41/H41,"0")+IFERROR(Y42/H42,"0")+IFERROR(Y43/H43,"0")</f>
        <v>40</v>
      </c>
      <c r="Z44" s="585">
        <f>IFERROR(IF(Z41="",0,Z41),"0")+IFERROR(IF(Z42="",0,Z42),"0")+IFERROR(IF(Z43="",0,Z43),"0")</f>
        <v>0.46040000000000003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220</v>
      </c>
      <c r="Y45" s="585">
        <f>IFERROR(SUM(Y41:Y43),"0")</f>
        <v>228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305</v>
      </c>
      <c r="Y53" s="584">
        <f t="shared" si="6"/>
        <v>313.20000000000005</v>
      </c>
      <c r="Z53" s="36">
        <f>IFERROR(IF(Y53=0,"",ROUNDUP(Y53/H53,0)*0.01898),"")</f>
        <v>0.55042000000000002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317.28472222222217</v>
      </c>
      <c r="BN53" s="64">
        <f t="shared" si="8"/>
        <v>325.815</v>
      </c>
      <c r="BO53" s="64">
        <f t="shared" si="9"/>
        <v>0.44126157407407407</v>
      </c>
      <c r="BP53" s="64">
        <f t="shared" si="10"/>
        <v>0.45312500000000006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270</v>
      </c>
      <c r="Y57" s="584">
        <f t="shared" si="6"/>
        <v>270</v>
      </c>
      <c r="Z57" s="36">
        <f>IFERROR(IF(Y57=0,"",ROUNDUP(Y57/H57,0)*0.00902),"")</f>
        <v>0.54120000000000001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282.60000000000002</v>
      </c>
      <c r="BN57" s="64">
        <f t="shared" si="8"/>
        <v>282.60000000000002</v>
      </c>
      <c r="BO57" s="64">
        <f t="shared" si="9"/>
        <v>0.45454545454545459</v>
      </c>
      <c r="BP57" s="64">
        <f t="shared" si="10"/>
        <v>0.45454545454545459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88.240740740740733</v>
      </c>
      <c r="Y58" s="585">
        <f>IFERROR(Y52/H52,"0")+IFERROR(Y53/H53,"0")+IFERROR(Y54/H54,"0")+IFERROR(Y55/H55,"0")+IFERROR(Y56/H56,"0")+IFERROR(Y57/H57,"0")</f>
        <v>89</v>
      </c>
      <c r="Z58" s="585">
        <f>IFERROR(IF(Z52="",0,Z52),"0")+IFERROR(IF(Z53="",0,Z53),"0")+IFERROR(IF(Z54="",0,Z54),"0")+IFERROR(IF(Z55="",0,Z55),"0")+IFERROR(IF(Z56="",0,Z56),"0")+IFERROR(IF(Z57="",0,Z57),"0")</f>
        <v>1.09162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575</v>
      </c>
      <c r="Y59" s="585">
        <f>IFERROR(SUM(Y52:Y57),"0")</f>
        <v>583.20000000000005</v>
      </c>
      <c r="Z59" s="37"/>
      <c r="AA59" s="586"/>
      <c r="AB59" s="586"/>
      <c r="AC59" s="586"/>
    </row>
    <row r="60" spans="1:68" ht="14.25" hidden="1" customHeight="1" x14ac:dyDescent="0.25">
      <c r="A60" s="594" t="s">
        <v>139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158</v>
      </c>
      <c r="Y64" s="584">
        <f>IFERROR(IF(X64="",0,CEILING((X64/$H64),1)*$H64),"")</f>
        <v>159.30000000000001</v>
      </c>
      <c r="Z64" s="36">
        <f>IFERROR(IF(Y64=0,"",ROUNDUP(Y64/H64,0)*0.00651),"")</f>
        <v>0.38408999999999999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168.5333333333333</v>
      </c>
      <c r="BN64" s="64">
        <f>IFERROR(Y64*I64/H64,"0")</f>
        <v>169.92</v>
      </c>
      <c r="BO64" s="64">
        <f>IFERROR(1/J64*(X64/H64),"0")</f>
        <v>0.32153032153032152</v>
      </c>
      <c r="BP64" s="64">
        <f>IFERROR(1/J64*(Y64/H64),"0")</f>
        <v>0.32417582417582419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58.518518518518512</v>
      </c>
      <c r="Y65" s="585">
        <f>IFERROR(Y61/H61,"0")+IFERROR(Y62/H62,"0")+IFERROR(Y63/H63,"0")+IFERROR(Y64/H64,"0")</f>
        <v>59</v>
      </c>
      <c r="Z65" s="585">
        <f>IFERROR(IF(Z61="",0,Z61),"0")+IFERROR(IF(Z62="",0,Z62),"0")+IFERROR(IF(Z63="",0,Z63),"0")+IFERROR(IF(Z64="",0,Z64),"0")</f>
        <v>0.38408999999999999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158</v>
      </c>
      <c r="Y66" s="585">
        <f>IFERROR(SUM(Y61:Y64),"0")</f>
        <v>159.30000000000001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174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181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50</v>
      </c>
      <c r="Y89" s="584">
        <f>IFERROR(IF(X89="",0,CEILING((X89/$H89),1)*$H89),"")</f>
        <v>54</v>
      </c>
      <c r="Z89" s="36">
        <f>IFERROR(IF(Y89=0,"",ROUNDUP(Y89/H89,0)*0.01898),"")</f>
        <v>9.4899999999999998E-2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52.013888888888886</v>
      </c>
      <c r="BN89" s="64">
        <f>IFERROR(Y89*I89/H89,"0")</f>
        <v>56.17499999999999</v>
      </c>
      <c r="BO89" s="64">
        <f>IFERROR(1/J89*(X89/H89),"0")</f>
        <v>7.2337962962962965E-2</v>
      </c>
      <c r="BP89" s="64">
        <f>IFERROR(1/J89*(Y89/H89),"0")</f>
        <v>7.8125E-2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203</v>
      </c>
      <c r="Y91" s="584">
        <f>IFERROR(IF(X91="",0,CEILING((X91/$H91),1)*$H91),"")</f>
        <v>207</v>
      </c>
      <c r="Z91" s="36">
        <f>IFERROR(IF(Y91=0,"",ROUNDUP(Y91/H91,0)*0.00902),"")</f>
        <v>0.41492000000000001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212.47333333333333</v>
      </c>
      <c r="BN91" s="64">
        <f>IFERROR(Y91*I91/H91,"0")</f>
        <v>216.66</v>
      </c>
      <c r="BO91" s="64">
        <f>IFERROR(1/J91*(X91/H91),"0")</f>
        <v>0.34175084175084181</v>
      </c>
      <c r="BP91" s="64">
        <f>IFERROR(1/J91*(Y91/H91),"0")</f>
        <v>0.34848484848484851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49.740740740740748</v>
      </c>
      <c r="Y92" s="585">
        <f>IFERROR(Y89/H89,"0")+IFERROR(Y90/H90,"0")+IFERROR(Y91/H91,"0")</f>
        <v>51</v>
      </c>
      <c r="Z92" s="585">
        <f>IFERROR(IF(Z89="",0,Z89),"0")+IFERROR(IF(Z90="",0,Z90),"0")+IFERROR(IF(Z91="",0,Z91),"0")</f>
        <v>0.50982000000000005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253</v>
      </c>
      <c r="Y93" s="585">
        <f>IFERROR(SUM(Y89:Y91),"0")</f>
        <v>261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92"/>
      <c r="R95" s="592"/>
      <c r="S95" s="592"/>
      <c r="T95" s="593"/>
      <c r="U95" s="34"/>
      <c r="V95" s="34"/>
      <c r="W95" s="35" t="s">
        <v>70</v>
      </c>
      <c r="X95" s="583">
        <v>200</v>
      </c>
      <c r="Y95" s="58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24.691358024691358</v>
      </c>
      <c r="Y101" s="585">
        <f>IFERROR(Y95/H95,"0")+IFERROR(Y96/H96,"0")+IFERROR(Y97/H97,"0")+IFERROR(Y98/H98,"0")+IFERROR(Y99/H99,"0")+IFERROR(Y100/H100,"0")</f>
        <v>25</v>
      </c>
      <c r="Z101" s="585">
        <f>IFERROR(IF(Z95="",0,Z95),"0")+IFERROR(IF(Z96="",0,Z96),"0")+IFERROR(IF(Z97="",0,Z97),"0")+IFERROR(IF(Z98="",0,Z98),"0")+IFERROR(IF(Z99="",0,Z99),"0")+IFERROR(IF(Z100="",0,Z100),"0")</f>
        <v>0.47450000000000003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200</v>
      </c>
      <c r="Y102" s="585">
        <f>IFERROR(SUM(Y95:Y100),"0")</f>
        <v>202.5</v>
      </c>
      <c r="Z102" s="37"/>
      <c r="AA102" s="586"/>
      <c r="AB102" s="586"/>
      <c r="AC102" s="586"/>
    </row>
    <row r="103" spans="1:68" ht="16.5" hidden="1" customHeight="1" x14ac:dyDescent="0.25">
      <c r="A103" s="644" t="s">
        <v>204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131</v>
      </c>
      <c r="Y106" s="584">
        <f>IFERROR(IF(X106="",0,CEILING((X106/$H106),1)*$H106),"")</f>
        <v>131.25</v>
      </c>
      <c r="Z106" s="36">
        <f>IFERROR(IF(Y106=0,"",ROUNDUP(Y106/H106,0)*0.00902),"")</f>
        <v>0.31569999999999998</v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138.33599999999998</v>
      </c>
      <c r="BN106" s="64">
        <f>IFERROR(Y106*I106/H106,"0")</f>
        <v>138.6</v>
      </c>
      <c r="BO106" s="64">
        <f>IFERROR(1/J106*(X106/H106),"0")</f>
        <v>0.26464646464646463</v>
      </c>
      <c r="BP106" s="64">
        <f>IFERROR(1/J106*(Y106/H106),"0")</f>
        <v>0.26515151515151514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34.93333333333333</v>
      </c>
      <c r="Y109" s="585">
        <f>IFERROR(Y105/H105,"0")+IFERROR(Y106/H106,"0")+IFERROR(Y107/H107,"0")+IFERROR(Y108/H108,"0")</f>
        <v>35</v>
      </c>
      <c r="Z109" s="585">
        <f>IFERROR(IF(Z105="",0,Z105),"0")+IFERROR(IF(Z106="",0,Z106),"0")+IFERROR(IF(Z107="",0,Z107),"0")+IFERROR(IF(Z108="",0,Z108),"0")</f>
        <v>0.31569999999999998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131</v>
      </c>
      <c r="Y110" s="585">
        <f>IFERROR(SUM(Y105:Y108),"0")</f>
        <v>131.25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139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221</v>
      </c>
      <c r="B118" s="54" t="s">
        <v>222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221</v>
      </c>
      <c r="B119" s="54" t="s">
        <v>224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100</v>
      </c>
      <c r="Y119" s="584">
        <f>IFERROR(IF(X119="",0,CEILING((X119/$H119),1)*$H119),"")</f>
        <v>105.3</v>
      </c>
      <c r="Z119" s="36">
        <f>IFERROR(IF(Y119=0,"",ROUNDUP(Y119/H119,0)*0.01898),"")</f>
        <v>0.24674000000000001</v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106.33333333333333</v>
      </c>
      <c r="BN119" s="64">
        <f>IFERROR(Y119*I119/H119,"0")</f>
        <v>111.96900000000001</v>
      </c>
      <c r="BO119" s="64">
        <f>IFERROR(1/J119*(X119/H119),"0")</f>
        <v>0.19290123456790123</v>
      </c>
      <c r="BP119" s="64">
        <f>IFERROR(1/J119*(Y119/H119),"0")</f>
        <v>0.203125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66</v>
      </c>
      <c r="Y120" s="584">
        <f>IFERROR(IF(X120="",0,CEILING((X120/$H120),1)*$H120),"")</f>
        <v>67.319999999999993</v>
      </c>
      <c r="Z120" s="36">
        <f>IFERROR(IF(Y120=0,"",ROUNDUP(Y120/H120,0)*0.00651),"")</f>
        <v>0.22134000000000001</v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74.2</v>
      </c>
      <c r="BN120" s="64">
        <f>IFERROR(Y120*I120/H120,"0")</f>
        <v>75.683999999999983</v>
      </c>
      <c r="BO120" s="64">
        <f>IFERROR(1/J120*(X120/H120),"0")</f>
        <v>0.18315018315018317</v>
      </c>
      <c r="BP120" s="64">
        <f>IFERROR(1/J120*(Y120/H120),"0")</f>
        <v>0.18681318681318682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45.679012345679013</v>
      </c>
      <c r="Y123" s="585">
        <f>IFERROR(Y118/H118,"0")+IFERROR(Y119/H119,"0")+IFERROR(Y120/H120,"0")+IFERROR(Y121/H121,"0")+IFERROR(Y122/H122,"0")</f>
        <v>47</v>
      </c>
      <c r="Z123" s="585">
        <f>IFERROR(IF(Z118="",0,Z118),"0")+IFERROR(IF(Z119="",0,Z119),"0")+IFERROR(IF(Z120="",0,Z120),"0")+IFERROR(IF(Z121="",0,Z121),"0")+IFERROR(IF(Z122="",0,Z122),"0")</f>
        <v>0.46808000000000005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166</v>
      </c>
      <c r="Y124" s="585">
        <f>IFERROR(SUM(Y118:Y122),"0")</f>
        <v>172.62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174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239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244</v>
      </c>
      <c r="B137" s="54" t="s">
        <v>245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33</v>
      </c>
      <c r="Y143" s="584">
        <f>IFERROR(IF(X143="",0,CEILING((X143/$H143),1)*$H143),"")</f>
        <v>34.32</v>
      </c>
      <c r="Z143" s="36">
        <f>IFERROR(IF(Y143=0,"",ROUNDUP(Y143/H143,0)*0.00651),"")</f>
        <v>8.4629999999999997E-2</v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36.349999999999994</v>
      </c>
      <c r="BN143" s="64">
        <f>IFERROR(Y143*I143/H143,"0")</f>
        <v>37.803999999999995</v>
      </c>
      <c r="BO143" s="64">
        <f>IFERROR(1/J143*(X143/H143),"0")</f>
        <v>6.8681318681318687E-2</v>
      </c>
      <c r="BP143" s="64">
        <f>IFERROR(1/J143*(Y143/H143),"0")</f>
        <v>7.1428571428571438E-2</v>
      </c>
    </row>
    <row r="144" spans="1:68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12.5</v>
      </c>
      <c r="Y144" s="585">
        <f>IFERROR(Y142/H142,"0")+IFERROR(Y143/H143,"0")</f>
        <v>13</v>
      </c>
      <c r="Z144" s="585">
        <f>IFERROR(IF(Z142="",0,Z142),"0")+IFERROR(IF(Z143="",0,Z143),"0")</f>
        <v>8.4629999999999997E-2</v>
      </c>
      <c r="AA144" s="586"/>
      <c r="AB144" s="586"/>
      <c r="AC144" s="586"/>
    </row>
    <row r="145" spans="1:68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33</v>
      </c>
      <c r="Y145" s="585">
        <f>IFERROR(SUM(Y142:Y143),"0")</f>
        <v>34.32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107</v>
      </c>
      <c r="Y148" s="584">
        <f>IFERROR(IF(X148="",0,CEILING((X148/$H148),1)*$H148),"")</f>
        <v>108</v>
      </c>
      <c r="Z148" s="36">
        <f>IFERROR(IF(Y148=0,"",ROUNDUP(Y148/H148,0)*0.00902),"")</f>
        <v>0.24354000000000001</v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112.61749999999999</v>
      </c>
      <c r="BN148" s="64">
        <f>IFERROR(Y148*I148/H148,"0")</f>
        <v>113.67</v>
      </c>
      <c r="BO148" s="64">
        <f>IFERROR(1/J148*(X148/H148),"0")</f>
        <v>0.20265151515151517</v>
      </c>
      <c r="BP148" s="64">
        <f>IFERROR(1/J148*(Y148/H148),"0")</f>
        <v>0.20454545454545456</v>
      </c>
    </row>
    <row r="149" spans="1:68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26.75</v>
      </c>
      <c r="Y149" s="585">
        <f>IFERROR(Y148/H148,"0")</f>
        <v>27</v>
      </c>
      <c r="Z149" s="585">
        <f>IFERROR(IF(Z148="",0,Z148),"0")</f>
        <v>0.24354000000000001</v>
      </c>
      <c r="AA149" s="586"/>
      <c r="AB149" s="586"/>
      <c r="AC149" s="586"/>
    </row>
    <row r="150" spans="1:68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107</v>
      </c>
      <c r="Y150" s="585">
        <f>IFERROR(SUM(Y148:Y148),"0")</f>
        <v>108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263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264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139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136</v>
      </c>
      <c r="Y167" s="584">
        <f t="shared" si="21"/>
        <v>136.5</v>
      </c>
      <c r="Z167" s="36">
        <f>IFERROR(IF(Y167=0,"",ROUNDUP(Y167/H167,0)*0.00502),"")</f>
        <v>0.32630000000000003</v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144.4190476190476</v>
      </c>
      <c r="BN167" s="64">
        <f t="shared" si="23"/>
        <v>144.94999999999999</v>
      </c>
      <c r="BO167" s="64">
        <f t="shared" si="24"/>
        <v>0.27676027676027676</v>
      </c>
      <c r="BP167" s="64">
        <f t="shared" si="25"/>
        <v>0.27777777777777779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53</v>
      </c>
      <c r="Y168" s="584">
        <f t="shared" si="21"/>
        <v>54.6</v>
      </c>
      <c r="Z168" s="36">
        <f>IFERROR(IF(Y168=0,"",ROUNDUP(Y168/H168,0)*0.00502),"")</f>
        <v>0.13052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56.280952380952378</v>
      </c>
      <c r="BN168" s="64">
        <f t="shared" si="23"/>
        <v>57.98</v>
      </c>
      <c r="BO168" s="64">
        <f t="shared" si="24"/>
        <v>0.10785510785510787</v>
      </c>
      <c r="BP168" s="64">
        <f t="shared" si="25"/>
        <v>0.11111111111111112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110</v>
      </c>
      <c r="Y170" s="584">
        <f t="shared" si="21"/>
        <v>111.30000000000001</v>
      </c>
      <c r="Z170" s="36">
        <f>IFERROR(IF(Y170=0,"",ROUNDUP(Y170/H170,0)*0.00502),"")</f>
        <v>0.26606000000000002</v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115.23809523809524</v>
      </c>
      <c r="BN170" s="64">
        <f t="shared" si="23"/>
        <v>116.60000000000001</v>
      </c>
      <c r="BO170" s="64">
        <f t="shared" si="24"/>
        <v>0.22385022385022388</v>
      </c>
      <c r="BP170" s="64">
        <f t="shared" si="25"/>
        <v>0.22649572649572652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142.38095238095238</v>
      </c>
      <c r="Y173" s="585">
        <f>IFERROR(Y164/H164,"0")+IFERROR(Y165/H165,"0")+IFERROR(Y166/H166,"0")+IFERROR(Y167/H167,"0")+IFERROR(Y168/H168,"0")+IFERROR(Y169/H169,"0")+IFERROR(Y170/H170,"0")+IFERROR(Y171/H171,"0")+IFERROR(Y172/H172,"0")</f>
        <v>144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0.72287999999999997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299</v>
      </c>
      <c r="Y174" s="585">
        <f>IFERROR(SUM(Y164:Y172),"0")</f>
        <v>302.39999999999998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4</v>
      </c>
      <c r="Y176" s="584">
        <f>IFERROR(IF(X176="",0,CEILING((X176/$H176),1)*$H176),"")</f>
        <v>5.04</v>
      </c>
      <c r="Z176" s="36">
        <f>IFERROR(IF(Y176=0,"",ROUNDUP(Y176/H176,0)*0.0059),"")</f>
        <v>2.3599999999999999E-2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4.6031746031746028</v>
      </c>
      <c r="BN176" s="64">
        <f>IFERROR(Y176*I176/H176,"0")</f>
        <v>5.8</v>
      </c>
      <c r="BO176" s="64">
        <f>IFERROR(1/J176*(X176/H176),"0")</f>
        <v>1.469723691945914E-2</v>
      </c>
      <c r="BP176" s="64">
        <f>IFERROR(1/J176*(Y176/H176),"0")</f>
        <v>1.8518518518518517E-2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11</v>
      </c>
      <c r="Y177" s="584">
        <f>IFERROR(IF(X177="",0,CEILING((X177/$H177),1)*$H177),"")</f>
        <v>11.34</v>
      </c>
      <c r="Z177" s="36">
        <f>IFERROR(IF(Y177=0,"",ROUNDUP(Y177/H177,0)*0.0059),"")</f>
        <v>5.3100000000000001E-2</v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12.658730158730158</v>
      </c>
      <c r="BN177" s="64">
        <f>IFERROR(Y177*I177/H177,"0")</f>
        <v>13.049999999999999</v>
      </c>
      <c r="BO177" s="64">
        <f>IFERROR(1/J177*(X177/H177),"0")</f>
        <v>4.0417401528512635E-2</v>
      </c>
      <c r="BP177" s="64">
        <f>IFERROR(1/J177*(Y177/H177),"0")</f>
        <v>4.1666666666666664E-2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7</v>
      </c>
      <c r="Y178" s="584">
        <f>IFERROR(IF(X178="",0,CEILING((X178/$H178),1)*$H178),"")</f>
        <v>7.5600000000000005</v>
      </c>
      <c r="Z178" s="36">
        <f>IFERROR(IF(Y178=0,"",ROUNDUP(Y178/H178,0)*0.0059),"")</f>
        <v>3.5400000000000001E-2</v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8.0555555555555554</v>
      </c>
      <c r="BN178" s="64">
        <f>IFERROR(Y178*I178/H178,"0")</f>
        <v>8.6999999999999993</v>
      </c>
      <c r="BO178" s="64">
        <f>IFERROR(1/J178*(X178/H178),"0")</f>
        <v>2.5720164609053495E-2</v>
      </c>
      <c r="BP178" s="64">
        <f>IFERROR(1/J178*(Y178/H178),"0")</f>
        <v>2.7777777777777776E-2</v>
      </c>
    </row>
    <row r="179" spans="1:68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17.460317460317459</v>
      </c>
      <c r="Y179" s="585">
        <f>IFERROR(Y176/H176,"0")+IFERROR(Y177/H177,"0")+IFERROR(Y178/H178,"0")</f>
        <v>19</v>
      </c>
      <c r="Z179" s="585">
        <f>IFERROR(IF(Z176="",0,Z176),"0")+IFERROR(IF(Z177="",0,Z177),"0")+IFERROR(IF(Z178="",0,Z178),"0")</f>
        <v>0.11210000000000001</v>
      </c>
      <c r="AA179" s="586"/>
      <c r="AB179" s="586"/>
      <c r="AC179" s="586"/>
    </row>
    <row r="180" spans="1:68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22</v>
      </c>
      <c r="Y180" s="585">
        <f>IFERROR(SUM(Y176:Y178),"0")</f>
        <v>23.939999999999998</v>
      </c>
      <c r="Z180" s="37"/>
      <c r="AA180" s="586"/>
      <c r="AB180" s="586"/>
      <c r="AC180" s="586"/>
    </row>
    <row r="181" spans="1:68" ht="14.25" hidden="1" customHeight="1" x14ac:dyDescent="0.25">
      <c r="A181" s="594" t="s">
        <v>301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304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139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hidden="1" customHeight="1" x14ac:dyDescent="0.25">
      <c r="A197" s="54" t="s">
        <v>315</v>
      </c>
      <c r="B197" s="54" t="s">
        <v>316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50</v>
      </c>
      <c r="Y199" s="584">
        <f t="shared" si="26"/>
        <v>54</v>
      </c>
      <c r="Z199" s="36">
        <f>IFERROR(IF(Y199=0,"",ROUNDUP(Y199/H199,0)*0.00902),"")</f>
        <v>9.0200000000000002E-2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51.944444444444443</v>
      </c>
      <c r="BN199" s="64">
        <f t="shared" si="28"/>
        <v>56.099999999999994</v>
      </c>
      <c r="BO199" s="64">
        <f t="shared" si="29"/>
        <v>7.0145903479236812E-2</v>
      </c>
      <c r="BP199" s="64">
        <f t="shared" si="30"/>
        <v>7.575757575757576E-2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30</v>
      </c>
      <c r="Y201" s="584">
        <f t="shared" si="26"/>
        <v>30.6</v>
      </c>
      <c r="Z201" s="36">
        <f>IFERROR(IF(Y201=0,"",ROUNDUP(Y201/H201,0)*0.00502),"")</f>
        <v>8.5339999999999999E-2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32.166666666666664</v>
      </c>
      <c r="BN201" s="64">
        <f t="shared" si="28"/>
        <v>32.81</v>
      </c>
      <c r="BO201" s="64">
        <f t="shared" si="29"/>
        <v>7.122507122507124E-2</v>
      </c>
      <c r="BP201" s="64">
        <f t="shared" si="30"/>
        <v>7.2649572649572655E-2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60</v>
      </c>
      <c r="Y202" s="584">
        <f t="shared" si="26"/>
        <v>61.2</v>
      </c>
      <c r="Z202" s="36">
        <f>IFERROR(IF(Y202=0,"",ROUNDUP(Y202/H202,0)*0.00502),"")</f>
        <v>0.17068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63.333333333333329</v>
      </c>
      <c r="BN202" s="64">
        <f t="shared" si="28"/>
        <v>64.599999999999994</v>
      </c>
      <c r="BO202" s="64">
        <f t="shared" si="29"/>
        <v>0.14245014245014248</v>
      </c>
      <c r="BP202" s="64">
        <f t="shared" si="30"/>
        <v>0.14529914529914531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60</v>
      </c>
      <c r="Y204" s="584">
        <f t="shared" si="26"/>
        <v>61.2</v>
      </c>
      <c r="Z204" s="36">
        <f>IFERROR(IF(Y204=0,"",ROUNDUP(Y204/H204,0)*0.00502),"")</f>
        <v>0.17068</v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63.333333333333329</v>
      </c>
      <c r="BN204" s="64">
        <f t="shared" si="28"/>
        <v>64.599999999999994</v>
      </c>
      <c r="BO204" s="64">
        <f t="shared" si="29"/>
        <v>0.14245014245014248</v>
      </c>
      <c r="BP204" s="64">
        <f t="shared" si="30"/>
        <v>0.14529914529914531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92.592592592592609</v>
      </c>
      <c r="Y205" s="585">
        <f>IFERROR(Y197/H197,"0")+IFERROR(Y198/H198,"0")+IFERROR(Y199/H199,"0")+IFERROR(Y200/H200,"0")+IFERROR(Y201/H201,"0")+IFERROR(Y202/H202,"0")+IFERROR(Y203/H203,"0")+IFERROR(Y204/H204,"0")</f>
        <v>95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0.51689999999999992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200</v>
      </c>
      <c r="Y206" s="585">
        <f>IFERROR(SUM(Y197:Y204),"0")</f>
        <v>207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60</v>
      </c>
      <c r="Y211" s="584">
        <f t="shared" si="31"/>
        <v>60</v>
      </c>
      <c r="Z211" s="36">
        <f t="shared" ref="Z211:Z216" si="36">IFERROR(IF(Y211=0,"",ROUNDUP(Y211/H211,0)*0.00651),"")</f>
        <v>0.16275000000000001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66.75</v>
      </c>
      <c r="BN211" s="64">
        <f t="shared" si="33"/>
        <v>66.75</v>
      </c>
      <c r="BO211" s="64">
        <f t="shared" si="34"/>
        <v>0.13736263736263737</v>
      </c>
      <c r="BP211" s="64">
        <f t="shared" si="35"/>
        <v>0.13736263736263737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129</v>
      </c>
      <c r="Y213" s="584">
        <f t="shared" si="31"/>
        <v>129.6</v>
      </c>
      <c r="Z213" s="36">
        <f t="shared" si="36"/>
        <v>0.35154000000000002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142.54500000000002</v>
      </c>
      <c r="BN213" s="64">
        <f t="shared" si="33"/>
        <v>143.20800000000003</v>
      </c>
      <c r="BO213" s="64">
        <f t="shared" si="34"/>
        <v>0.29532967032967034</v>
      </c>
      <c r="BP213" s="64">
        <f t="shared" si="35"/>
        <v>0.2967032967032967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223</v>
      </c>
      <c r="Y214" s="584">
        <f t="shared" si="31"/>
        <v>223.2</v>
      </c>
      <c r="Z214" s="36">
        <f t="shared" si="36"/>
        <v>0.60543000000000002</v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246.41500000000005</v>
      </c>
      <c r="BN214" s="64">
        <f t="shared" si="33"/>
        <v>246.636</v>
      </c>
      <c r="BO214" s="64">
        <f t="shared" si="34"/>
        <v>0.5105311355311356</v>
      </c>
      <c r="BP214" s="64">
        <f t="shared" si="35"/>
        <v>0.51098901098901106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60</v>
      </c>
      <c r="Y216" s="584">
        <f t="shared" si="31"/>
        <v>60</v>
      </c>
      <c r="Z216" s="36">
        <f t="shared" si="36"/>
        <v>0.16275000000000001</v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66.45</v>
      </c>
      <c r="BN216" s="64">
        <f t="shared" si="33"/>
        <v>66.45</v>
      </c>
      <c r="BO216" s="64">
        <f t="shared" si="34"/>
        <v>0.13736263736263737</v>
      </c>
      <c r="BP216" s="64">
        <f t="shared" si="35"/>
        <v>0.13736263736263737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196.66666666666669</v>
      </c>
      <c r="Y217" s="585">
        <f>IFERROR(Y208/H208,"0")+IFERROR(Y209/H209,"0")+IFERROR(Y210/H210,"0")+IFERROR(Y211/H211,"0")+IFERROR(Y212/H212,"0")+IFERROR(Y213/H213,"0")+IFERROR(Y214/H214,"0")+IFERROR(Y215/H215,"0")+IFERROR(Y216/H216,"0")</f>
        <v>197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1.28247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472</v>
      </c>
      <c r="Y218" s="585">
        <f>IFERROR(SUM(Y208:Y216),"0")</f>
        <v>472.79999999999995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174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365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139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388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4301040361</v>
      </c>
      <c r="D241" s="589">
        <v>4680115886803</v>
      </c>
      <c r="E241" s="590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12</v>
      </c>
      <c r="Y241" s="584">
        <f>IFERROR(IF(X241="",0,CEILING((X241/$H241),1)*$H241),"")</f>
        <v>12.96</v>
      </c>
      <c r="Z241" s="36">
        <f>IFERROR(IF(Y241=0,"",ROUNDUP(Y241/H241,0)*0.0059),"")</f>
        <v>3.5400000000000001E-2</v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13.055555555555555</v>
      </c>
      <c r="BN241" s="64">
        <f>IFERROR(Y241*I241/H241,"0")</f>
        <v>14.1</v>
      </c>
      <c r="BO241" s="64">
        <f>IFERROR(1/J241*(X241/H241),"0")</f>
        <v>2.5720164609053495E-2</v>
      </c>
      <c r="BP241" s="64">
        <f>IFERROR(1/J241*(Y241/H241),"0")</f>
        <v>2.7777777777777776E-2</v>
      </c>
    </row>
    <row r="242" spans="1:68" ht="27" hidden="1" customHeight="1" x14ac:dyDescent="0.25">
      <c r="A242" s="54" t="s">
        <v>389</v>
      </c>
      <c r="B242" s="54" t="s">
        <v>392</v>
      </c>
      <c r="C242" s="31">
        <v>4301040362</v>
      </c>
      <c r="D242" s="589">
        <v>4680115886803</v>
      </c>
      <c r="E242" s="590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5" t="s">
        <v>393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5.5555555555555554</v>
      </c>
      <c r="Y243" s="585">
        <f>IFERROR(Y241/H241,"0")+IFERROR(Y242/H242,"0")</f>
        <v>6</v>
      </c>
      <c r="Z243" s="585">
        <f>IFERROR(IF(Z241="",0,Z241),"0")+IFERROR(IF(Z242="",0,Z242),"0")</f>
        <v>3.5400000000000001E-2</v>
      </c>
      <c r="AA243" s="586"/>
      <c r="AB243" s="586"/>
      <c r="AC243" s="586"/>
    </row>
    <row r="244" spans="1:68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12</v>
      </c>
      <c r="Y244" s="585">
        <f>IFERROR(SUM(Y241:Y242),"0")</f>
        <v>12.96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394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2" t="s">
        <v>400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6</v>
      </c>
      <c r="Y250" s="584">
        <f t="shared" si="42"/>
        <v>6.93</v>
      </c>
      <c r="Z250" s="36">
        <f t="shared" si="43"/>
        <v>4.1299999999999996E-2</v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7.1515151515151514</v>
      </c>
      <c r="BN250" s="64">
        <f t="shared" si="45"/>
        <v>8.259999999999998</v>
      </c>
      <c r="BO250" s="64">
        <f t="shared" si="46"/>
        <v>2.8058361391694722E-2</v>
      </c>
      <c r="BP250" s="64">
        <f t="shared" si="47"/>
        <v>3.2407407407407406E-2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6.0606060606060606</v>
      </c>
      <c r="Y252" s="585">
        <f>IFERROR(Y246/H246,"0")+IFERROR(Y247/H247,"0")+IFERROR(Y248/H248,"0")+IFERROR(Y249/H249,"0")+IFERROR(Y250/H250,"0")+IFERROR(Y251/H251,"0")</f>
        <v>7</v>
      </c>
      <c r="Z252" s="585">
        <f>IFERROR(IF(Z246="",0,Z246),"0")+IFERROR(IF(Z247="",0,Z247),"0")+IFERROR(IF(Z248="",0,Z248),"0")+IFERROR(IF(Z249="",0,Z249),"0")+IFERROR(IF(Z250="",0,Z250),"0")+IFERROR(IF(Z251="",0,Z251),"0")</f>
        <v>4.1299999999999996E-2</v>
      </c>
      <c r="AA252" s="586"/>
      <c r="AB252" s="586"/>
      <c r="AC252" s="586"/>
    </row>
    <row r="253" spans="1:68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6</v>
      </c>
      <c r="Y253" s="585">
        <f>IFERROR(SUM(Y246:Y251),"0")</f>
        <v>6.93</v>
      </c>
      <c r="Z253" s="37"/>
      <c r="AA253" s="586"/>
      <c r="AB253" s="586"/>
      <c r="AC253" s="586"/>
    </row>
    <row r="254" spans="1:68" ht="16.5" hidden="1" customHeight="1" x14ac:dyDescent="0.25">
      <c r="A254" s="644" t="s">
        <v>408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1000</v>
      </c>
      <c r="Y257" s="584">
        <f>IFERROR(IF(X257="",0,CEILING((X257/$H257),1)*$H257),"")</f>
        <v>1004.4000000000001</v>
      </c>
      <c r="Z257" s="36">
        <f>IFERROR(IF(Y257=0,"",ROUNDUP(Y257/H257,0)*0.01898),"")</f>
        <v>1.7651399999999999</v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1040.2777777777776</v>
      </c>
      <c r="BN257" s="64">
        <f>IFERROR(Y257*I257/H257,"0")</f>
        <v>1044.855</v>
      </c>
      <c r="BO257" s="64">
        <f>IFERROR(1/J257*(X257/H257),"0")</f>
        <v>1.4467592592592591</v>
      </c>
      <c r="BP257" s="64">
        <f>IFERROR(1/J257*(Y257/H257),"0")</f>
        <v>1.453125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92.592592592592581</v>
      </c>
      <c r="Y261" s="585">
        <f>IFERROR(Y256/H256,"0")+IFERROR(Y257/H257,"0")+IFERROR(Y258/H258,"0")+IFERROR(Y259/H259,"0")+IFERROR(Y260/H260,"0")</f>
        <v>93</v>
      </c>
      <c r="Z261" s="585">
        <f>IFERROR(IF(Z256="",0,Z256),"0")+IFERROR(IF(Z257="",0,Z257),"0")+IFERROR(IF(Z258="",0,Z258),"0")+IFERROR(IF(Z259="",0,Z259),"0")+IFERROR(IF(Z260="",0,Z260),"0")</f>
        <v>1.7651399999999999</v>
      </c>
      <c r="AA261" s="586"/>
      <c r="AB261" s="586"/>
      <c r="AC261" s="586"/>
    </row>
    <row r="262" spans="1:68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1000</v>
      </c>
      <c r="Y262" s="585">
        <f>IFERROR(SUM(Y256:Y260),"0")</f>
        <v>1004.4000000000001</v>
      </c>
      <c r="Z262" s="37"/>
      <c r="AA262" s="586"/>
      <c r="AB262" s="586"/>
      <c r="AC262" s="586"/>
    </row>
    <row r="263" spans="1:68" ht="16.5" hidden="1" customHeight="1" x14ac:dyDescent="0.25">
      <c r="A263" s="644" t="s">
        <v>424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435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437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4" t="s">
        <v>447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454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459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350</v>
      </c>
      <c r="Y294" s="584">
        <f t="shared" ref="Y294:Y299" si="48">IFERROR(IF(X294="",0,CEILING((X294/$H294),1)*$H294),"")</f>
        <v>356.40000000000003</v>
      </c>
      <c r="Z294" s="36">
        <f>IFERROR(IF(Y294=0,"",ROUNDUP(Y294/H294,0)*0.01898),"")</f>
        <v>0.62634000000000001</v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364.09722222222217</v>
      </c>
      <c r="BN294" s="64">
        <f t="shared" ref="BN294:BN299" si="50">IFERROR(Y294*I294/H294,"0")</f>
        <v>370.755</v>
      </c>
      <c r="BO294" s="64">
        <f t="shared" ref="BO294:BO299" si="51">IFERROR(1/J294*(X294/H294),"0")</f>
        <v>0.5063657407407407</v>
      </c>
      <c r="BP294" s="64">
        <f t="shared" ref="BP294:BP299" si="52">IFERROR(1/J294*(Y294/H294),"0")</f>
        <v>0.515625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463</v>
      </c>
      <c r="B296" s="54" t="s">
        <v>467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152</v>
      </c>
      <c r="Y297" s="584">
        <f t="shared" si="48"/>
        <v>162</v>
      </c>
      <c r="Z297" s="36">
        <f>IFERROR(IF(Y297=0,"",ROUNDUP(Y297/H297,0)*0.01898),"")</f>
        <v>0.28470000000000001</v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158.12222222222221</v>
      </c>
      <c r="BN297" s="64">
        <f t="shared" si="50"/>
        <v>168.52499999999998</v>
      </c>
      <c r="BO297" s="64">
        <f t="shared" si="51"/>
        <v>0.21990740740740738</v>
      </c>
      <c r="BP297" s="64">
        <f t="shared" si="52"/>
        <v>0.23437499999999997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40</v>
      </c>
      <c r="Y298" s="584">
        <f t="shared" si="48"/>
        <v>40</v>
      </c>
      <c r="Z298" s="36">
        <f>IFERROR(IF(Y298=0,"",ROUNDUP(Y298/H298,0)*0.00902),"")</f>
        <v>9.0200000000000002E-2</v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42.1</v>
      </c>
      <c r="BN298" s="64">
        <f t="shared" si="50"/>
        <v>42.1</v>
      </c>
      <c r="BO298" s="64">
        <f t="shared" si="51"/>
        <v>7.575757575757576E-2</v>
      </c>
      <c r="BP298" s="64">
        <f t="shared" si="52"/>
        <v>7.575757575757576E-2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96</v>
      </c>
      <c r="Y299" s="584">
        <f t="shared" si="48"/>
        <v>96</v>
      </c>
      <c r="Z299" s="36">
        <f>IFERROR(IF(Y299=0,"",ROUNDUP(Y299/H299,0)*0.00902),"")</f>
        <v>0.21648000000000001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101.03999999999999</v>
      </c>
      <c r="BN299" s="64">
        <f t="shared" si="50"/>
        <v>101.03999999999999</v>
      </c>
      <c r="BO299" s="64">
        <f t="shared" si="51"/>
        <v>0.18181818181818182</v>
      </c>
      <c r="BP299" s="64">
        <f t="shared" si="52"/>
        <v>0.18181818181818182</v>
      </c>
    </row>
    <row r="300" spans="1:68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80.481481481481481</v>
      </c>
      <c r="Y300" s="585">
        <f>IFERROR(Y294/H294,"0")+IFERROR(Y295/H295,"0")+IFERROR(Y296/H296,"0")+IFERROR(Y297/H297,"0")+IFERROR(Y298/H298,"0")+IFERROR(Y299/H299,"0")</f>
        <v>82</v>
      </c>
      <c r="Z300" s="585">
        <f>IFERROR(IF(Z294="",0,Z294),"0")+IFERROR(IF(Z295="",0,Z295),"0")+IFERROR(IF(Z296="",0,Z296),"0")+IFERROR(IF(Z297="",0,Z297),"0")+IFERROR(IF(Z298="",0,Z298),"0")+IFERROR(IF(Z299="",0,Z299),"0")</f>
        <v>1.2177200000000001</v>
      </c>
      <c r="AA300" s="586"/>
      <c r="AB300" s="586"/>
      <c r="AC300" s="586"/>
    </row>
    <row r="301" spans="1:68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638</v>
      </c>
      <c r="Y301" s="585">
        <f>IFERROR(SUM(Y294:Y299),"0")</f>
        <v>654.40000000000009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250</v>
      </c>
      <c r="Y303" s="584">
        <f t="shared" ref="Y303:Y309" si="53">IFERROR(IF(X303="",0,CEILING((X303/$H303),1)*$H303),"")</f>
        <v>252</v>
      </c>
      <c r="Z303" s="36">
        <f>IFERROR(IF(Y303=0,"",ROUNDUP(Y303/H303,0)*0.00902),"")</f>
        <v>0.54120000000000001</v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266.07142857142856</v>
      </c>
      <c r="BN303" s="64">
        <f t="shared" ref="BN303:BN309" si="55">IFERROR(Y303*I303/H303,"0")</f>
        <v>268.19999999999993</v>
      </c>
      <c r="BO303" s="64">
        <f t="shared" ref="BO303:BO309" si="56">IFERROR(1/J303*(X303/H303),"0")</f>
        <v>0.45093795093795092</v>
      </c>
      <c r="BP303" s="64">
        <f t="shared" ref="BP303:BP309" si="57">IFERROR(1/J303*(Y303/H303),"0")</f>
        <v>0.45454545454545459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750</v>
      </c>
      <c r="Y304" s="584">
        <f t="shared" si="53"/>
        <v>751.80000000000007</v>
      </c>
      <c r="Z304" s="36">
        <f>IFERROR(IF(Y304=0,"",ROUNDUP(Y304/H304,0)*0.00902),"")</f>
        <v>1.6145800000000001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798.21428571428567</v>
      </c>
      <c r="BN304" s="64">
        <f t="shared" si="55"/>
        <v>800.13</v>
      </c>
      <c r="BO304" s="64">
        <f t="shared" si="56"/>
        <v>1.3528138528138527</v>
      </c>
      <c r="BP304" s="64">
        <f t="shared" si="57"/>
        <v>1.3560606060606062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35</v>
      </c>
      <c r="Y307" s="584">
        <f t="shared" si="53"/>
        <v>35.700000000000003</v>
      </c>
      <c r="Z307" s="36">
        <f>IFERROR(IF(Y307=0,"",ROUNDUP(Y307/H307,0)*0.00502),"")</f>
        <v>8.5339999999999999E-2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36.666666666666664</v>
      </c>
      <c r="BN307" s="64">
        <f t="shared" si="55"/>
        <v>37.4</v>
      </c>
      <c r="BO307" s="64">
        <f t="shared" si="56"/>
        <v>7.1225071225071226E-2</v>
      </c>
      <c r="BP307" s="64">
        <f t="shared" si="57"/>
        <v>7.2649572649572655E-2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30</v>
      </c>
      <c r="Y309" s="584">
        <f t="shared" si="53"/>
        <v>30.6</v>
      </c>
      <c r="Z309" s="36">
        <f>IFERROR(IF(Y309=0,"",ROUNDUP(Y309/H309,0)*0.00651),"")</f>
        <v>0.11067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33.800000000000004</v>
      </c>
      <c r="BN309" s="64">
        <f t="shared" si="55"/>
        <v>34.475999999999999</v>
      </c>
      <c r="BO309" s="64">
        <f t="shared" si="56"/>
        <v>9.1575091575091583E-2</v>
      </c>
      <c r="BP309" s="64">
        <f t="shared" si="57"/>
        <v>9.3406593406593408E-2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271.42857142857139</v>
      </c>
      <c r="Y310" s="585">
        <f>IFERROR(Y303/H303,"0")+IFERROR(Y304/H304,"0")+IFERROR(Y305/H305,"0")+IFERROR(Y306/H306,"0")+IFERROR(Y307/H307,"0")+IFERROR(Y308/H308,"0")+IFERROR(Y309/H309,"0")</f>
        <v>273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2.3517899999999998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1065</v>
      </c>
      <c r="Y311" s="585">
        <f>IFERROR(SUM(Y303:Y309),"0")</f>
        <v>1070.0999999999999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5500</v>
      </c>
      <c r="Y313" s="584">
        <f>IFERROR(IF(X313="",0,CEILING((X313/$H313),1)*$H313),"")</f>
        <v>5506.8</v>
      </c>
      <c r="Z313" s="36">
        <f>IFERROR(IF(Y313=0,"",ROUNDUP(Y313/H313,0)*0.01898),"")</f>
        <v>13.39988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5861.7307692307695</v>
      </c>
      <c r="BN313" s="64">
        <f>IFERROR(Y313*I313/H313,"0")</f>
        <v>5868.9780000000001</v>
      </c>
      <c r="BO313" s="64">
        <f>IFERROR(1/J313*(X313/H313),"0")</f>
        <v>11.017628205128206</v>
      </c>
      <c r="BP313" s="64">
        <f>IFERROR(1/J313*(Y313/H313),"0")</f>
        <v>11.03125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123</v>
      </c>
      <c r="Y316" s="584">
        <f>IFERROR(IF(X316="",0,CEILING((X316/$H316),1)*$H316),"")</f>
        <v>123</v>
      </c>
      <c r="Z316" s="36">
        <f>IFERROR(IF(Y316=0,"",ROUNDUP(Y316/H316,0)*0.00651),"")</f>
        <v>0.26690999999999998</v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133.08599999999998</v>
      </c>
      <c r="BN316" s="64">
        <f>IFERROR(Y316*I316/H316,"0")</f>
        <v>133.08599999999998</v>
      </c>
      <c r="BO316" s="64">
        <f>IFERROR(1/J316*(X316/H316),"0")</f>
        <v>0.22527472527472528</v>
      </c>
      <c r="BP316" s="64">
        <f>IFERROR(1/J316*(Y316/H316),"0")</f>
        <v>0.22527472527472528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746.1282051282052</v>
      </c>
      <c r="Y318" s="585">
        <f>IFERROR(Y313/H313,"0")+IFERROR(Y314/H314,"0")+IFERROR(Y315/H315,"0")+IFERROR(Y316/H316,"0")+IFERROR(Y317/H317,"0")</f>
        <v>747</v>
      </c>
      <c r="Z318" s="585">
        <f>IFERROR(IF(Z313="",0,Z313),"0")+IFERROR(IF(Z314="",0,Z314),"0")+IFERROR(IF(Z315="",0,Z315),"0")+IFERROR(IF(Z316="",0,Z316),"0")+IFERROR(IF(Z317="",0,Z317),"0")</f>
        <v>13.666789999999999</v>
      </c>
      <c r="AA318" s="586"/>
      <c r="AB318" s="586"/>
      <c r="AC318" s="586"/>
    </row>
    <row r="319" spans="1:68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5623</v>
      </c>
      <c r="Y319" s="585">
        <f>IFERROR(SUM(Y313:Y317),"0")</f>
        <v>5629.8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174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1200</v>
      </c>
      <c r="Y322" s="584">
        <f>IFERROR(IF(X322="",0,CEILING((X322/$H322),1)*$H322),"")</f>
        <v>1201.2</v>
      </c>
      <c r="Z322" s="36">
        <f>IFERROR(IF(Y322=0,"",ROUNDUP(Y322/H322,0)*0.01898),"")</f>
        <v>2.92292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1279.846153846154</v>
      </c>
      <c r="BN322" s="64">
        <f>IFERROR(Y322*I322/H322,"0")</f>
        <v>1281.1260000000002</v>
      </c>
      <c r="BO322" s="64">
        <f>IFERROR(1/J322*(X322/H322),"0")</f>
        <v>2.4038461538461537</v>
      </c>
      <c r="BP322" s="64">
        <f>IFERROR(1/J322*(Y322/H322),"0")</f>
        <v>2.40625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200</v>
      </c>
      <c r="Y323" s="584">
        <f>IFERROR(IF(X323="",0,CEILING((X323/$H323),1)*$H323),"")</f>
        <v>201.60000000000002</v>
      </c>
      <c r="Z323" s="36">
        <f>IFERROR(IF(Y323=0,"",ROUNDUP(Y323/H323,0)*0.01898),"")</f>
        <v>0.45552000000000004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212.35714285714286</v>
      </c>
      <c r="BN323" s="64">
        <f>IFERROR(Y323*I323/H323,"0")</f>
        <v>214.05600000000001</v>
      </c>
      <c r="BO323" s="64">
        <f>IFERROR(1/J323*(X323/H323),"0")</f>
        <v>0.37202380952380953</v>
      </c>
      <c r="BP323" s="64">
        <f>IFERROR(1/J323*(Y323/H323),"0")</f>
        <v>0.375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177.65567765567766</v>
      </c>
      <c r="Y324" s="585">
        <f>IFERROR(Y321/H321,"0")+IFERROR(Y322/H322,"0")+IFERROR(Y323/H323,"0")</f>
        <v>178</v>
      </c>
      <c r="Z324" s="585">
        <f>IFERROR(IF(Z321="",0,Z321),"0")+IFERROR(IF(Z322="",0,Z322),"0")+IFERROR(IF(Z323="",0,Z323),"0")</f>
        <v>3.3784399999999999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1400</v>
      </c>
      <c r="Y325" s="585">
        <f>IFERROR(SUM(Y321:Y323),"0")</f>
        <v>1402.8000000000002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17</v>
      </c>
      <c r="Y331" s="584">
        <f>IFERROR(IF(X331="",0,CEILING((X331/$H331),1)*$H331),"")</f>
        <v>17.849999999999998</v>
      </c>
      <c r="Z331" s="36">
        <f>IFERROR(IF(Y331=0,"",ROUNDUP(Y331/H331,0)*0.00651),"")</f>
        <v>4.5569999999999999E-2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19.200000000000003</v>
      </c>
      <c r="BN331" s="64">
        <f>IFERROR(Y331*I331/H331,"0")</f>
        <v>20.16</v>
      </c>
      <c r="BO331" s="64">
        <f>IFERROR(1/J331*(X331/H331),"0")</f>
        <v>3.6630036630036632E-2</v>
      </c>
      <c r="BP331" s="64">
        <f>IFERROR(1/J331*(Y331/H331),"0")</f>
        <v>3.8461538461538464E-2</v>
      </c>
    </row>
    <row r="332" spans="1:68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6.666666666666667</v>
      </c>
      <c r="Y332" s="585">
        <f>IFERROR(Y327/H327,"0")+IFERROR(Y328/H328,"0")+IFERROR(Y329/H329,"0")+IFERROR(Y330/H330,"0")+IFERROR(Y331/H331,"0")</f>
        <v>7</v>
      </c>
      <c r="Z332" s="585">
        <f>IFERROR(IF(Z327="",0,Z327),"0")+IFERROR(IF(Z328="",0,Z328),"0")+IFERROR(IF(Z329="",0,Z329),"0")+IFERROR(IF(Z330="",0,Z330),"0")+IFERROR(IF(Z331="",0,Z331),"0")</f>
        <v>4.5569999999999999E-2</v>
      </c>
      <c r="AA332" s="586"/>
      <c r="AB332" s="586"/>
      <c r="AC332" s="586"/>
    </row>
    <row r="333" spans="1:68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17</v>
      </c>
      <c r="Y333" s="585">
        <f>IFERROR(SUM(Y327:Y331),"0")</f>
        <v>17.849999999999998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30</v>
      </c>
      <c r="Y335" s="584">
        <f>IFERROR(IF(X335="",0,CEILING((X335/$H335),1)*$H335),"")</f>
        <v>30</v>
      </c>
      <c r="Z335" s="36">
        <f>IFERROR(IF(Y335=0,"",ROUNDUP(Y335/H335,0)*0.00474),"")</f>
        <v>7.110000000000001E-2</v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33.6</v>
      </c>
      <c r="BN335" s="64">
        <f>IFERROR(Y335*I335/H335,"0")</f>
        <v>33.6</v>
      </c>
      <c r="BO335" s="64">
        <f>IFERROR(1/J335*(X335/H335),"0")</f>
        <v>6.3025210084033612E-2</v>
      </c>
      <c r="BP335" s="64">
        <f>IFERROR(1/J335*(Y335/H335),"0")</f>
        <v>6.3025210084033612E-2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20</v>
      </c>
      <c r="Y336" s="584">
        <f>IFERROR(IF(X336="",0,CEILING((X336/$H336),1)*$H336),"")</f>
        <v>20</v>
      </c>
      <c r="Z336" s="36">
        <f>IFERROR(IF(Y336=0,"",ROUNDUP(Y336/H336,0)*0.00474),"")</f>
        <v>4.7400000000000005E-2</v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22.400000000000002</v>
      </c>
      <c r="BN336" s="64">
        <f>IFERROR(Y336*I336/H336,"0")</f>
        <v>22.400000000000002</v>
      </c>
      <c r="BO336" s="64">
        <f>IFERROR(1/J336*(X336/H336),"0")</f>
        <v>4.2016806722689072E-2</v>
      </c>
      <c r="BP336" s="64">
        <f>IFERROR(1/J336*(Y336/H336),"0")</f>
        <v>4.2016806722689072E-2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25</v>
      </c>
      <c r="Y338" s="585">
        <f>IFERROR(Y335/H335,"0")+IFERROR(Y336/H336,"0")+IFERROR(Y337/H337,"0")</f>
        <v>25</v>
      </c>
      <c r="Z338" s="585">
        <f>IFERROR(IF(Z335="",0,Z335),"0")+IFERROR(IF(Z336="",0,Z336),"0")+IFERROR(IF(Z337="",0,Z337),"0")</f>
        <v>0.11850000000000002</v>
      </c>
      <c r="AA338" s="586"/>
      <c r="AB338" s="586"/>
      <c r="AC338" s="586"/>
    </row>
    <row r="339" spans="1:68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50</v>
      </c>
      <c r="Y339" s="585">
        <f>IFERROR(SUM(Y335:Y337),"0")</f>
        <v>50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258</v>
      </c>
      <c r="Y343" s="584">
        <f>IFERROR(IF(X343="",0,CEILING((X343/$H343),1)*$H343),"")</f>
        <v>258.3</v>
      </c>
      <c r="Z343" s="36">
        <f>IFERROR(IF(Y343=0,"",ROUNDUP(Y343/H343,0)*0.00651),"")</f>
        <v>0.80073000000000005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288.95999999999992</v>
      </c>
      <c r="BN343" s="64">
        <f>IFERROR(Y343*I343/H343,"0")</f>
        <v>289.29599999999999</v>
      </c>
      <c r="BO343" s="64">
        <f>IFERROR(1/J343*(X343/H343),"0")</f>
        <v>0.67503924646781788</v>
      </c>
      <c r="BP343" s="64">
        <f>IFERROR(1/J343*(Y343/H343),"0")</f>
        <v>0.67582417582417587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123</v>
      </c>
      <c r="Y344" s="584">
        <f>IFERROR(IF(X344="",0,CEILING((X344/$H344),1)*$H344),"")</f>
        <v>123.9</v>
      </c>
      <c r="Z344" s="36">
        <f>IFERROR(IF(Y344=0,"",ROUNDUP(Y344/H344,0)*0.00651),"")</f>
        <v>0.38408999999999999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137.05714285714285</v>
      </c>
      <c r="BN344" s="64">
        <f>IFERROR(Y344*I344/H344,"0")</f>
        <v>138.06</v>
      </c>
      <c r="BO344" s="64">
        <f>IFERROR(1/J344*(X344/H344),"0")</f>
        <v>0.32182103610675039</v>
      </c>
      <c r="BP344" s="64">
        <f>IFERROR(1/J344*(Y344/H344),"0")</f>
        <v>0.32417582417582419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181.42857142857142</v>
      </c>
      <c r="Y345" s="585">
        <f>IFERROR(Y342/H342,"0")+IFERROR(Y343/H343,"0")+IFERROR(Y344/H344,"0")</f>
        <v>182</v>
      </c>
      <c r="Z345" s="585">
        <f>IFERROR(IF(Z342="",0,Z342),"0")+IFERROR(IF(Z343="",0,Z343),"0")+IFERROR(IF(Z344="",0,Z344),"0")</f>
        <v>1.18482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381</v>
      </c>
      <c r="Y346" s="585">
        <f>IFERROR(SUM(Y342:Y344),"0")</f>
        <v>382.20000000000005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hidden="1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350</v>
      </c>
      <c r="Y351" s="584">
        <f t="shared" si="58"/>
        <v>360</v>
      </c>
      <c r="Z351" s="36">
        <f>IFERROR(IF(Y351=0,"",ROUNDUP(Y351/H351,0)*0.02175),"")</f>
        <v>0.52200000000000002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361.2</v>
      </c>
      <c r="BN351" s="64">
        <f t="shared" si="60"/>
        <v>371.52000000000004</v>
      </c>
      <c r="BO351" s="64">
        <f t="shared" si="61"/>
        <v>0.48611111111111105</v>
      </c>
      <c r="BP351" s="64">
        <f t="shared" si="62"/>
        <v>0.5</v>
      </c>
    </row>
    <row r="352" spans="1:68" ht="27" hidden="1" customHeight="1" x14ac:dyDescent="0.25">
      <c r="A352" s="54" t="s">
        <v>563</v>
      </c>
      <c r="B352" s="54" t="s">
        <v>564</v>
      </c>
      <c r="C352" s="31">
        <v>4301011832</v>
      </c>
      <c r="D352" s="589">
        <v>4607091383997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hidden="1" customHeight="1" x14ac:dyDescent="0.25">
      <c r="A353" s="54" t="s">
        <v>566</v>
      </c>
      <c r="B353" s="54" t="s">
        <v>567</v>
      </c>
      <c r="C353" s="31">
        <v>4301011867</v>
      </c>
      <c r="D353" s="589">
        <v>4680115884830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75</v>
      </c>
      <c r="Y356" s="584">
        <f t="shared" si="58"/>
        <v>75</v>
      </c>
      <c r="Z356" s="36">
        <f>IFERROR(IF(Y356=0,"",ROUNDUP(Y356/H356,0)*0.00902),"")</f>
        <v>0.1353</v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78.150000000000006</v>
      </c>
      <c r="BN356" s="64">
        <f t="shared" si="60"/>
        <v>78.150000000000006</v>
      </c>
      <c r="BO356" s="64">
        <f t="shared" si="61"/>
        <v>0.11363636363636365</v>
      </c>
      <c r="BP356" s="64">
        <f t="shared" si="62"/>
        <v>0.11363636363636365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38.333333333333329</v>
      </c>
      <c r="Y357" s="585">
        <f>IFERROR(Y350/H350,"0")+IFERROR(Y351/H351,"0")+IFERROR(Y352/H352,"0")+IFERROR(Y353/H353,"0")+IFERROR(Y354/H354,"0")+IFERROR(Y355/H355,"0")+IFERROR(Y356/H356,"0")</f>
        <v>39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0.6573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425</v>
      </c>
      <c r="Y358" s="585">
        <f>IFERROR(SUM(Y350:Y356),"0")</f>
        <v>435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139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2000</v>
      </c>
      <c r="Y360" s="584">
        <f>IFERROR(IF(X360="",0,CEILING((X360/$H360),1)*$H360),"")</f>
        <v>2010</v>
      </c>
      <c r="Z360" s="36">
        <f>IFERROR(IF(Y360=0,"",ROUNDUP(Y360/H360,0)*0.02175),"")</f>
        <v>2.9144999999999999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2064</v>
      </c>
      <c r="BN360" s="64">
        <f>IFERROR(Y360*I360/H360,"0")</f>
        <v>2074.3200000000002</v>
      </c>
      <c r="BO360" s="64">
        <f>IFERROR(1/J360*(X360/H360),"0")</f>
        <v>2.7777777777777777</v>
      </c>
      <c r="BP360" s="64">
        <f>IFERROR(1/J360*(Y360/H360),"0")</f>
        <v>2.7916666666666665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133.33333333333334</v>
      </c>
      <c r="Y362" s="585">
        <f>IFERROR(Y360/H360,"0")+IFERROR(Y361/H361,"0")</f>
        <v>134</v>
      </c>
      <c r="Z362" s="585">
        <f>IFERROR(IF(Z360="",0,Z360),"0")+IFERROR(IF(Z361="",0,Z361),"0")</f>
        <v>2.9144999999999999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2000</v>
      </c>
      <c r="Y363" s="585">
        <f>IFERROR(SUM(Y360:Y361),"0")</f>
        <v>2010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174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8</v>
      </c>
      <c r="Y376" s="584">
        <f>IFERROR(IF(X376="",0,CEILING((X376/$H376),1)*$H376),"")</f>
        <v>10.8</v>
      </c>
      <c r="Z376" s="36">
        <f>IFERROR(IF(Y376=0,"",ROUNDUP(Y376/H376,0)*0.01898),"")</f>
        <v>1.898E-2</v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8.3222222222222211</v>
      </c>
      <c r="BN376" s="64">
        <f>IFERROR(Y376*I376/H376,"0")</f>
        <v>11.234999999999999</v>
      </c>
      <c r="BO376" s="64">
        <f>IFERROR(1/J376*(X376/H376),"0")</f>
        <v>1.1574074074074073E-2</v>
      </c>
      <c r="BP376" s="64">
        <f>IFERROR(1/J376*(Y376/H376),"0")</f>
        <v>1.5625E-2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0.7407407407407407</v>
      </c>
      <c r="Y379" s="585">
        <f>IFERROR(Y375/H375,"0")+IFERROR(Y376/H376,"0")+IFERROR(Y377/H377,"0")+IFERROR(Y378/H378,"0")</f>
        <v>1</v>
      </c>
      <c r="Z379" s="585">
        <f>IFERROR(IF(Z375="",0,Z375),"0")+IFERROR(IF(Z376="",0,Z376),"0")+IFERROR(IF(Z377="",0,Z377),"0")+IFERROR(IF(Z378="",0,Z378),"0")</f>
        <v>1.898E-2</v>
      </c>
      <c r="AA379" s="586"/>
      <c r="AB379" s="586"/>
      <c r="AC379" s="586"/>
    </row>
    <row r="380" spans="1:68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8</v>
      </c>
      <c r="Y380" s="585">
        <f>IFERROR(SUM(Y375:Y378),"0")</f>
        <v>10.8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132</v>
      </c>
      <c r="Y386" s="584">
        <f>IFERROR(IF(X386="",0,CEILING((X386/$H386),1)*$H386),"")</f>
        <v>135</v>
      </c>
      <c r="Z386" s="36">
        <f>IFERROR(IF(Y386=0,"",ROUNDUP(Y386/H386,0)*0.01898),"")</f>
        <v>0.28470000000000001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139.61199999999999</v>
      </c>
      <c r="BN386" s="64">
        <f>IFERROR(Y386*I386/H386,"0")</f>
        <v>142.785</v>
      </c>
      <c r="BO386" s="64">
        <f>IFERROR(1/J386*(X386/H386),"0")</f>
        <v>0.22916666666666666</v>
      </c>
      <c r="BP386" s="64">
        <f>IFERROR(1/J386*(Y386/H386),"0")</f>
        <v>0.234375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83</v>
      </c>
      <c r="Y387" s="584">
        <f>IFERROR(IF(X387="",0,CEILING((X387/$H387),1)*$H387),"")</f>
        <v>84</v>
      </c>
      <c r="Z387" s="36">
        <f>IFERROR(IF(Y387=0,"",ROUNDUP(Y387/H387,0)*0.00651),"")</f>
        <v>0.22785</v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92.13000000000001</v>
      </c>
      <c r="BN387" s="64">
        <f>IFERROR(Y387*I387/H387,"0")</f>
        <v>93.240000000000009</v>
      </c>
      <c r="BO387" s="64">
        <f>IFERROR(1/J387*(X387/H387),"0")</f>
        <v>0.19001831501831504</v>
      </c>
      <c r="BP387" s="64">
        <f>IFERROR(1/J387*(Y387/H387),"0")</f>
        <v>0.19230769230769232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49.25</v>
      </c>
      <c r="Y388" s="585">
        <f>IFERROR(Y386/H386,"0")+IFERROR(Y387/H387,"0")</f>
        <v>50</v>
      </c>
      <c r="Z388" s="585">
        <f>IFERROR(IF(Z386="",0,Z386),"0")+IFERROR(IF(Z387="",0,Z387),"0")</f>
        <v>0.51255000000000006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215</v>
      </c>
      <c r="Y389" s="585">
        <f>IFERROR(SUM(Y386:Y387),"0")</f>
        <v>219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174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4301031382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4301031406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139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51</v>
      </c>
      <c r="Y445" s="584">
        <f t="shared" si="69"/>
        <v>52.800000000000004</v>
      </c>
      <c r="Z445" s="36">
        <f t="shared" si="70"/>
        <v>0.1196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54.47727272727272</v>
      </c>
      <c r="BN445" s="64">
        <f t="shared" si="72"/>
        <v>56.400000000000006</v>
      </c>
      <c r="BO445" s="64">
        <f t="shared" si="73"/>
        <v>9.2875874125874128E-2</v>
      </c>
      <c r="BP445" s="64">
        <f t="shared" si="74"/>
        <v>9.6153846153846159E-2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9.6590909090909083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0.1196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51</v>
      </c>
      <c r="Y456" s="585">
        <f>IFERROR(SUM(Y440:Y454),"0")</f>
        <v>52.800000000000004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139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21</v>
      </c>
      <c r="Y466" s="584">
        <f t="shared" si="75"/>
        <v>21.12</v>
      </c>
      <c r="Z466" s="36">
        <f>IFERROR(IF(Y466=0,"",ROUNDUP(Y466/H466,0)*0.01196),"")</f>
        <v>4.7840000000000001E-2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22.43181818181818</v>
      </c>
      <c r="BN466" s="64">
        <f t="shared" si="77"/>
        <v>22.56</v>
      </c>
      <c r="BO466" s="64">
        <f t="shared" si="78"/>
        <v>3.8243006993006992E-2</v>
      </c>
      <c r="BP466" s="64">
        <f t="shared" si="79"/>
        <v>3.8461538461538464E-2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3.9772727272727271</v>
      </c>
      <c r="Y471" s="585">
        <f>IFERROR(Y464/H464,"0")+IFERROR(Y465/H465,"0")+IFERROR(Y466/H466,"0")+IFERROR(Y467/H467,"0")+IFERROR(Y468/H468,"0")+IFERROR(Y469/H469,"0")+IFERROR(Y470/H470,"0")</f>
        <v>4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4.7840000000000001E-2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21</v>
      </c>
      <c r="Y472" s="585">
        <f>IFERROR(SUM(Y464:Y470),"0")</f>
        <v>21.12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100</v>
      </c>
      <c r="Y484" s="584">
        <f>IFERROR(IF(X484="",0,CEILING((X484/$H484),1)*$H484),"")</f>
        <v>108</v>
      </c>
      <c r="Z484" s="36">
        <f>IFERROR(IF(Y484=0,"",ROUNDUP(Y484/H484,0)*0.01898),"")</f>
        <v>0.17082</v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103.625</v>
      </c>
      <c r="BN484" s="64">
        <f>IFERROR(Y484*I484/H484,"0")</f>
        <v>111.91500000000001</v>
      </c>
      <c r="BO484" s="64">
        <f>IFERROR(1/J484*(X484/H484),"0")</f>
        <v>0.13020833333333334</v>
      </c>
      <c r="BP484" s="64">
        <f>IFERROR(1/J484*(Y484/H484),"0")</f>
        <v>0.140625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8.3333333333333339</v>
      </c>
      <c r="Y486" s="585">
        <f>IFERROR(Y482/H482,"0")+IFERROR(Y483/H483,"0")+IFERROR(Y484/H484,"0")+IFERROR(Y485/H485,"0")</f>
        <v>9</v>
      </c>
      <c r="Z486" s="585">
        <f>IFERROR(IF(Z482="",0,Z482),"0")+IFERROR(IF(Z483="",0,Z483),"0")+IFERROR(IF(Z484="",0,Z484),"0")+IFERROR(IF(Z485="",0,Z485),"0")</f>
        <v>0.17082</v>
      </c>
      <c r="AA486" s="586"/>
      <c r="AB486" s="586"/>
      <c r="AC486" s="586"/>
    </row>
    <row r="487" spans="1:68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100</v>
      </c>
      <c r="Y487" s="585">
        <f>IFERROR(SUM(Y482:Y485),"0")</f>
        <v>108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139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400</v>
      </c>
      <c r="Y496" s="584">
        <f>IFERROR(IF(X496="",0,CEILING((X496/$H496),1)*$H496),"")</f>
        <v>403.20000000000005</v>
      </c>
      <c r="Z496" s="36">
        <f>IFERROR(IF(Y496=0,"",ROUNDUP(Y496/H496,0)*0.00902),"")</f>
        <v>0.86592000000000002</v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425.71428571428572</v>
      </c>
      <c r="BN496" s="64">
        <f>IFERROR(Y496*I496/H496,"0")</f>
        <v>429.12</v>
      </c>
      <c r="BO496" s="64">
        <f>IFERROR(1/J496*(X496/H496),"0")</f>
        <v>0.72150072150072153</v>
      </c>
      <c r="BP496" s="64">
        <f>IFERROR(1/J496*(Y496/H496),"0")</f>
        <v>0.72727272727272729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400</v>
      </c>
      <c r="Y497" s="584">
        <f>IFERROR(IF(X497="",0,CEILING((X497/$H497),1)*$H497),"")</f>
        <v>403.20000000000005</v>
      </c>
      <c r="Z497" s="36">
        <f>IFERROR(IF(Y497=0,"",ROUNDUP(Y497/H497,0)*0.00902),"")</f>
        <v>0.86592000000000002</v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425.71428571428572</v>
      </c>
      <c r="BN497" s="64">
        <f>IFERROR(Y497*I497/H497,"0")</f>
        <v>429.12</v>
      </c>
      <c r="BO497" s="64">
        <f>IFERROR(1/J497*(X497/H497),"0")</f>
        <v>0.72150072150072153</v>
      </c>
      <c r="BP497" s="64">
        <f>IFERROR(1/J497*(Y497/H497),"0")</f>
        <v>0.72727272727272729</v>
      </c>
    </row>
    <row r="498" spans="1:68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190.47619047619048</v>
      </c>
      <c r="Y498" s="585">
        <f>IFERROR(Y496/H496,"0")+IFERROR(Y497/H497,"0")</f>
        <v>192</v>
      </c>
      <c r="Z498" s="585">
        <f>IFERROR(IF(Z496="",0,Z496),"0")+IFERROR(IF(Z497="",0,Z497),"0")</f>
        <v>1.73184</v>
      </c>
      <c r="AA498" s="586"/>
      <c r="AB498" s="586"/>
      <c r="AC498" s="586"/>
    </row>
    <row r="499" spans="1:68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800</v>
      </c>
      <c r="Y499" s="585">
        <f>IFERROR(SUM(Y496:Y497),"0")</f>
        <v>806.40000000000009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174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787</v>
      </c>
      <c r="B507" s="54" t="s">
        <v>788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789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787</v>
      </c>
      <c r="B508" s="54" t="s">
        <v>791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792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793</v>
      </c>
      <c r="B509" s="54" t="s">
        <v>794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795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793</v>
      </c>
      <c r="B510" s="54" t="s">
        <v>797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798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799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139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800</v>
      </c>
      <c r="B515" s="54" t="s">
        <v>801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802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804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16648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16780.890000000003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805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17642.288804269807</v>
      </c>
      <c r="Y519" s="585">
        <f>IFERROR(SUM(BN22:BN515),"0")</f>
        <v>17782.224000000002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806</v>
      </c>
      <c r="Q520" s="724"/>
      <c r="R520" s="724"/>
      <c r="S520" s="724"/>
      <c r="T520" s="724"/>
      <c r="U520" s="724"/>
      <c r="V520" s="725"/>
      <c r="W520" s="37" t="s">
        <v>807</v>
      </c>
      <c r="X520" s="38">
        <f>ROUNDUP(SUM(BO22:BO515),0)</f>
        <v>31</v>
      </c>
      <c r="Y520" s="38">
        <f>ROUNDUP(SUM(BP22:BP515),0)</f>
        <v>31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808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18417.288804269807</v>
      </c>
      <c r="Y521" s="585">
        <f>GrossWeightTotalR+PalletQtyTotalR*25</f>
        <v>18557.224000000002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809</v>
      </c>
      <c r="Q522" s="724"/>
      <c r="R522" s="724"/>
      <c r="S522" s="724"/>
      <c r="T522" s="724"/>
      <c r="U522" s="724"/>
      <c r="V522" s="725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2856.5147149147156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2880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810</v>
      </c>
      <c r="Q523" s="724"/>
      <c r="R523" s="724"/>
      <c r="S523" s="724"/>
      <c r="T523" s="724"/>
      <c r="U523" s="724"/>
      <c r="V523" s="725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36.64562999999999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263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813</v>
      </c>
      <c r="B526" s="587" t="s">
        <v>63</v>
      </c>
      <c r="C526" s="587" t="s">
        <v>102</v>
      </c>
      <c r="D526" s="587" t="s">
        <v>119</v>
      </c>
      <c r="E526" s="587" t="s">
        <v>181</v>
      </c>
      <c r="F526" s="587" t="s">
        <v>204</v>
      </c>
      <c r="G526" s="587" t="s">
        <v>239</v>
      </c>
      <c r="H526" s="587" t="s">
        <v>101</v>
      </c>
      <c r="I526" s="587" t="s">
        <v>264</v>
      </c>
      <c r="J526" s="587" t="s">
        <v>304</v>
      </c>
      <c r="K526" s="587" t="s">
        <v>365</v>
      </c>
      <c r="L526" s="587" t="s">
        <v>408</v>
      </c>
      <c r="M526" s="587" t="s">
        <v>424</v>
      </c>
      <c r="N526" s="581"/>
      <c r="O526" s="587" t="s">
        <v>437</v>
      </c>
      <c r="P526" s="587" t="s">
        <v>447</v>
      </c>
      <c r="Q526" s="587" t="s">
        <v>454</v>
      </c>
      <c r="R526" s="587" t="s">
        <v>459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799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228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742.5</v>
      </c>
      <c r="E528" s="46">
        <f>IFERROR(Y89*1,"0")+IFERROR(Y90*1,"0")+IFERROR(Y91*1,"0")+IFERROR(Y95*1,"0")+IFERROR(Y96*1,"0")+IFERROR(Y97*1,"0")+IFERROR(Y98*1,"0")+IFERROR(Y99*1,"0")+IFERROR(Y100*1,"0")</f>
        <v>463.5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303.87</v>
      </c>
      <c r="G528" s="46">
        <f>IFERROR(Y132*1,"0")+IFERROR(Y133*1,"0")+IFERROR(Y137*1,"0")+IFERROR(Y138*1,"0")+IFERROR(Y142*1,"0")+IFERROR(Y143*1,"0")</f>
        <v>34.32</v>
      </c>
      <c r="H528" s="46">
        <f>IFERROR(Y148*1,"0")+IFERROR(Y152*1,"0")+IFERROR(Y153*1,"0")+IFERROR(Y154*1,"0")</f>
        <v>108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326.33999999999997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679.8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19.89</v>
      </c>
      <c r="L528" s="46">
        <f>IFERROR(Y256*1,"0")+IFERROR(Y257*1,"0")+IFERROR(Y258*1,"0")+IFERROR(Y259*1,"0")+IFERROR(Y260*1,"0")</f>
        <v>1004.4000000000001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8824.9500000000007</v>
      </c>
      <c r="S528" s="46">
        <f>IFERROR(Y342*1,"0")+IFERROR(Y343*1,"0")+IFERROR(Y344*1,"0")</f>
        <v>382.20000000000005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2445</v>
      </c>
      <c r="U528" s="46">
        <f>IFERROR(Y375*1,"0")+IFERROR(Y376*1,"0")+IFERROR(Y377*1,"0")+IFERROR(Y378*1,"0")+IFERROR(Y382*1,"0")+IFERROR(Y386*1,"0")+IFERROR(Y387*1,"0")+IFERROR(Y391*1,"0")</f>
        <v>229.8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73.92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914.40000000000009</v>
      </c>
      <c r="AB528" s="46">
        <f>IFERROR(Y515*1,"0")</f>
        <v>0</v>
      </c>
      <c r="AC528" s="52"/>
      <c r="AF528" s="58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4"/>
        <filter val="1 000,00"/>
        <filter val="1 065,00"/>
        <filter val="1 200,00"/>
        <filter val="1 400,00"/>
        <filter val="100,00"/>
        <filter val="107,00"/>
        <filter val="11,00"/>
        <filter val="110,00"/>
        <filter val="12,00"/>
        <filter val="12,50"/>
        <filter val="120,00"/>
        <filter val="123,00"/>
        <filter val="129,00"/>
        <filter val="131,00"/>
        <filter val="132,00"/>
        <filter val="133,33"/>
        <filter val="136,00"/>
        <filter val="142,38"/>
        <filter val="152,00"/>
        <filter val="158,00"/>
        <filter val="16 648,00"/>
        <filter val="166,00"/>
        <filter val="17 642,29"/>
        <filter val="17,00"/>
        <filter val="17,46"/>
        <filter val="177,66"/>
        <filter val="18 417,29"/>
        <filter val="181,43"/>
        <filter val="190,48"/>
        <filter val="196,67"/>
        <filter val="2 000,00"/>
        <filter val="2 856,51"/>
        <filter val="20,00"/>
        <filter val="200,00"/>
        <filter val="203,00"/>
        <filter val="21,00"/>
        <filter val="215,00"/>
        <filter val="22,00"/>
        <filter val="220,00"/>
        <filter val="223,00"/>
        <filter val="24,69"/>
        <filter val="25,00"/>
        <filter val="250,00"/>
        <filter val="253,00"/>
        <filter val="258,00"/>
        <filter val="26,75"/>
        <filter val="270,00"/>
        <filter val="271,43"/>
        <filter val="299,00"/>
        <filter val="3,98"/>
        <filter val="30,00"/>
        <filter val="305,00"/>
        <filter val="31"/>
        <filter val="33,00"/>
        <filter val="34,93"/>
        <filter val="35,00"/>
        <filter val="350,00"/>
        <filter val="38,33"/>
        <filter val="381,00"/>
        <filter val="39,26"/>
        <filter val="4,00"/>
        <filter val="40,00"/>
        <filter val="400,00"/>
        <filter val="425,00"/>
        <filter val="45,68"/>
        <filter val="472,00"/>
        <filter val="49,25"/>
        <filter val="49,74"/>
        <filter val="5 500,00"/>
        <filter val="5 623,00"/>
        <filter val="5,56"/>
        <filter val="50,00"/>
        <filter val="51,00"/>
        <filter val="53,00"/>
        <filter val="575,00"/>
        <filter val="58,52"/>
        <filter val="6,00"/>
        <filter val="6,06"/>
        <filter val="6,67"/>
        <filter val="60,00"/>
        <filter val="638,00"/>
        <filter val="66,00"/>
        <filter val="7,00"/>
        <filter val="746,13"/>
        <filter val="75,00"/>
        <filter val="750,00"/>
        <filter val="8,00"/>
        <filter val="8,33"/>
        <filter val="80,48"/>
        <filter val="800,00"/>
        <filter val="83,00"/>
        <filter val="88,24"/>
        <filter val="9,66"/>
        <filter val="92,59"/>
        <filter val="96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2025-06-27T09:26:55Z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