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26ACAB0-502D-4B81-A12E-8B20B8A852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O510" i="1"/>
  <c r="BM510" i="1"/>
  <c r="Y510" i="1"/>
  <c r="BP510" i="1" s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BP489" i="1"/>
  <c r="BO489" i="1"/>
  <c r="BN489" i="1"/>
  <c r="BM489" i="1"/>
  <c r="Z489" i="1"/>
  <c r="Z493" i="1" s="1"/>
  <c r="Y489" i="1"/>
  <c r="Y494" i="1" s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Z451" i="1" s="1"/>
  <c r="P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M443" i="1"/>
  <c r="Y443" i="1"/>
  <c r="BP443" i="1" s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Y528" i="1" s="1"/>
  <c r="P434" i="1"/>
  <c r="X431" i="1"/>
  <c r="X430" i="1"/>
  <c r="BO429" i="1"/>
  <c r="BM429" i="1"/>
  <c r="Y429" i="1"/>
  <c r="X528" i="1" s="1"/>
  <c r="P429" i="1"/>
  <c r="X426" i="1"/>
  <c r="X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BP403" i="1" s="1"/>
  <c r="P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BN375" i="1" s="1"/>
  <c r="P375" i="1"/>
  <c r="X372" i="1"/>
  <c r="X371" i="1"/>
  <c r="BO370" i="1"/>
  <c r="BM370" i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BP365" i="1" s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BP344" i="1" s="1"/>
  <c r="P344" i="1"/>
  <c r="BO343" i="1"/>
  <c r="BM343" i="1"/>
  <c r="Y343" i="1"/>
  <c r="P343" i="1"/>
  <c r="BO342" i="1"/>
  <c r="BM342" i="1"/>
  <c r="Y342" i="1"/>
  <c r="S528" i="1" s="1"/>
  <c r="P342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Q528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P528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O528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BP241" i="1" s="1"/>
  <c r="X239" i="1"/>
  <c r="X238" i="1"/>
  <c r="BO237" i="1"/>
  <c r="BM237" i="1"/>
  <c r="Y237" i="1"/>
  <c r="P237" i="1"/>
  <c r="BO236" i="1"/>
  <c r="BM236" i="1"/>
  <c r="Y236" i="1"/>
  <c r="BP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3" i="1"/>
  <c r="X222" i="1"/>
  <c r="BO221" i="1"/>
  <c r="BM221" i="1"/>
  <c r="Y221" i="1"/>
  <c r="BP221" i="1" s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Z197" i="1" l="1"/>
  <c r="BN197" i="1"/>
  <c r="Z55" i="1"/>
  <c r="BN55" i="1"/>
  <c r="Z122" i="1"/>
  <c r="BN122" i="1"/>
  <c r="Z259" i="1"/>
  <c r="BN259" i="1"/>
  <c r="M528" i="1"/>
  <c r="Z295" i="1"/>
  <c r="BN295" i="1"/>
  <c r="Z398" i="1"/>
  <c r="BN398" i="1"/>
  <c r="X518" i="1"/>
  <c r="Z83" i="1"/>
  <c r="BN83" i="1"/>
  <c r="Y86" i="1"/>
  <c r="E528" i="1"/>
  <c r="Z97" i="1"/>
  <c r="BN97" i="1"/>
  <c r="Z166" i="1"/>
  <c r="BN166" i="1"/>
  <c r="Z221" i="1"/>
  <c r="BN221" i="1"/>
  <c r="Z315" i="1"/>
  <c r="BN315" i="1"/>
  <c r="Z351" i="1"/>
  <c r="BN351" i="1"/>
  <c r="Z423" i="1"/>
  <c r="BN423" i="1"/>
  <c r="Z444" i="1"/>
  <c r="BN444" i="1"/>
  <c r="Z454" i="1"/>
  <c r="BN454" i="1"/>
  <c r="Z28" i="1"/>
  <c r="BN28" i="1"/>
  <c r="Z69" i="1"/>
  <c r="BN69" i="1"/>
  <c r="Z112" i="1"/>
  <c r="BN112" i="1"/>
  <c r="Y115" i="1"/>
  <c r="Z143" i="1"/>
  <c r="BN143" i="1"/>
  <c r="Z176" i="1"/>
  <c r="BN176" i="1"/>
  <c r="Y179" i="1"/>
  <c r="Z209" i="1"/>
  <c r="BN209" i="1"/>
  <c r="Z232" i="1"/>
  <c r="BN232" i="1"/>
  <c r="Z305" i="1"/>
  <c r="BN305" i="1"/>
  <c r="Y333" i="1"/>
  <c r="Z365" i="1"/>
  <c r="BN365" i="1"/>
  <c r="Y368" i="1"/>
  <c r="Z406" i="1"/>
  <c r="BN406" i="1"/>
  <c r="Z466" i="1"/>
  <c r="BN466" i="1"/>
  <c r="BP61" i="1"/>
  <c r="BN61" i="1"/>
  <c r="Z61" i="1"/>
  <c r="BP106" i="1"/>
  <c r="BN106" i="1"/>
  <c r="Z106" i="1"/>
  <c r="BP133" i="1"/>
  <c r="BN133" i="1"/>
  <c r="Z133" i="1"/>
  <c r="BP170" i="1"/>
  <c r="BN170" i="1"/>
  <c r="Z170" i="1"/>
  <c r="BP201" i="1"/>
  <c r="BN201" i="1"/>
  <c r="Z201" i="1"/>
  <c r="BP228" i="1"/>
  <c r="BN228" i="1"/>
  <c r="Z228" i="1"/>
  <c r="BP299" i="1"/>
  <c r="BN299" i="1"/>
  <c r="Z299" i="1"/>
  <c r="BP321" i="1"/>
  <c r="BN321" i="1"/>
  <c r="Z321" i="1"/>
  <c r="BP355" i="1"/>
  <c r="BN355" i="1"/>
  <c r="Z355" i="1"/>
  <c r="BP402" i="1"/>
  <c r="BN402" i="1"/>
  <c r="Z402" i="1"/>
  <c r="BP448" i="1"/>
  <c r="BN448" i="1"/>
  <c r="Z448" i="1"/>
  <c r="BP460" i="1"/>
  <c r="BN460" i="1"/>
  <c r="Z460" i="1"/>
  <c r="BP42" i="1"/>
  <c r="BN42" i="1"/>
  <c r="Z42" i="1"/>
  <c r="BP77" i="1"/>
  <c r="BN77" i="1"/>
  <c r="Z77" i="1"/>
  <c r="BP118" i="1"/>
  <c r="BN118" i="1"/>
  <c r="Z118" i="1"/>
  <c r="BP154" i="1"/>
  <c r="BN154" i="1"/>
  <c r="Z154" i="1"/>
  <c r="Y184" i="1"/>
  <c r="Y183" i="1"/>
  <c r="BP182" i="1"/>
  <c r="BN182" i="1"/>
  <c r="Z182" i="1"/>
  <c r="Z183" i="1" s="1"/>
  <c r="BP187" i="1"/>
  <c r="BN187" i="1"/>
  <c r="Z187" i="1"/>
  <c r="BP213" i="1"/>
  <c r="BN213" i="1"/>
  <c r="Z213" i="1"/>
  <c r="BP250" i="1"/>
  <c r="BN250" i="1"/>
  <c r="Z250" i="1"/>
  <c r="BP309" i="1"/>
  <c r="BN309" i="1"/>
  <c r="Z309" i="1"/>
  <c r="BP336" i="1"/>
  <c r="BN336" i="1"/>
  <c r="Z336" i="1"/>
  <c r="BP378" i="1"/>
  <c r="BN378" i="1"/>
  <c r="Z378" i="1"/>
  <c r="BP417" i="1"/>
  <c r="BN417" i="1"/>
  <c r="Z417" i="1"/>
  <c r="BP470" i="1"/>
  <c r="BN470" i="1"/>
  <c r="Z470" i="1"/>
  <c r="Y32" i="1"/>
  <c r="D528" i="1"/>
  <c r="Y66" i="1"/>
  <c r="Y123" i="1"/>
  <c r="Y173" i="1"/>
  <c r="Y190" i="1"/>
  <c r="Y311" i="1"/>
  <c r="Y324" i="1"/>
  <c r="Y101" i="1"/>
  <c r="BP317" i="1"/>
  <c r="BN317" i="1"/>
  <c r="Z317" i="1"/>
  <c r="BP330" i="1"/>
  <c r="BN330" i="1"/>
  <c r="Z330" i="1"/>
  <c r="BP353" i="1"/>
  <c r="BN353" i="1"/>
  <c r="Z353" i="1"/>
  <c r="BP376" i="1"/>
  <c r="BN376" i="1"/>
  <c r="Z376" i="1"/>
  <c r="BP400" i="1"/>
  <c r="BN400" i="1"/>
  <c r="Z400" i="1"/>
  <c r="Y412" i="1"/>
  <c r="BP410" i="1"/>
  <c r="BN410" i="1"/>
  <c r="Z410" i="1"/>
  <c r="BP441" i="1"/>
  <c r="BN441" i="1"/>
  <c r="Z441" i="1"/>
  <c r="BP446" i="1"/>
  <c r="BN446" i="1"/>
  <c r="Z446" i="1"/>
  <c r="BP458" i="1"/>
  <c r="BN458" i="1"/>
  <c r="Z458" i="1"/>
  <c r="BP468" i="1"/>
  <c r="BN468" i="1"/>
  <c r="Z468" i="1"/>
  <c r="Y505" i="1"/>
  <c r="Y504" i="1"/>
  <c r="BP501" i="1"/>
  <c r="BN501" i="1"/>
  <c r="Z501" i="1"/>
  <c r="BP503" i="1"/>
  <c r="BN503" i="1"/>
  <c r="Z503" i="1"/>
  <c r="Z22" i="1"/>
  <c r="Z23" i="1" s="1"/>
  <c r="BN22" i="1"/>
  <c r="BP22" i="1"/>
  <c r="Z26" i="1"/>
  <c r="BN26" i="1"/>
  <c r="BP26" i="1"/>
  <c r="Y33" i="1"/>
  <c r="Z30" i="1"/>
  <c r="BN30" i="1"/>
  <c r="C528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8" i="1"/>
  <c r="Z108" i="1"/>
  <c r="BN108" i="1"/>
  <c r="Y116" i="1"/>
  <c r="Z114" i="1"/>
  <c r="BN114" i="1"/>
  <c r="Y124" i="1"/>
  <c r="Z120" i="1"/>
  <c r="BN120" i="1"/>
  <c r="Z126" i="1"/>
  <c r="BN126" i="1"/>
  <c r="BP126" i="1"/>
  <c r="Y129" i="1"/>
  <c r="G528" i="1"/>
  <c r="Z137" i="1"/>
  <c r="BN137" i="1"/>
  <c r="BP137" i="1"/>
  <c r="Y140" i="1"/>
  <c r="Z148" i="1"/>
  <c r="Z149" i="1" s="1"/>
  <c r="BN148" i="1"/>
  <c r="BP148" i="1"/>
  <c r="Z152" i="1"/>
  <c r="BN152" i="1"/>
  <c r="BP152" i="1"/>
  <c r="Y155" i="1"/>
  <c r="Z160" i="1"/>
  <c r="Z161" i="1" s="1"/>
  <c r="BN160" i="1"/>
  <c r="BP160" i="1"/>
  <c r="Z164" i="1"/>
  <c r="BN164" i="1"/>
  <c r="BP164" i="1"/>
  <c r="Z168" i="1"/>
  <c r="BN168" i="1"/>
  <c r="Z172" i="1"/>
  <c r="BN172" i="1"/>
  <c r="Y180" i="1"/>
  <c r="Z178" i="1"/>
  <c r="BN178" i="1"/>
  <c r="Z193" i="1"/>
  <c r="BN193" i="1"/>
  <c r="Y206" i="1"/>
  <c r="Z199" i="1"/>
  <c r="BN199" i="1"/>
  <c r="Z203" i="1"/>
  <c r="BN203" i="1"/>
  <c r="Y217" i="1"/>
  <c r="Z211" i="1"/>
  <c r="BN211" i="1"/>
  <c r="Z215" i="1"/>
  <c r="BN215" i="1"/>
  <c r="Z226" i="1"/>
  <c r="BN226" i="1"/>
  <c r="Z230" i="1"/>
  <c r="BN230" i="1"/>
  <c r="Z236" i="1"/>
  <c r="BN236" i="1"/>
  <c r="Z241" i="1"/>
  <c r="BN241" i="1"/>
  <c r="Y253" i="1"/>
  <c r="Z248" i="1"/>
  <c r="BN248" i="1"/>
  <c r="Z257" i="1"/>
  <c r="BN257" i="1"/>
  <c r="Z266" i="1"/>
  <c r="BN266" i="1"/>
  <c r="Z274" i="1"/>
  <c r="BN274" i="1"/>
  <c r="R528" i="1"/>
  <c r="Z297" i="1"/>
  <c r="BN297" i="1"/>
  <c r="Z303" i="1"/>
  <c r="BN303" i="1"/>
  <c r="BP303" i="1"/>
  <c r="Y310" i="1"/>
  <c r="Z307" i="1"/>
  <c r="BN307" i="1"/>
  <c r="Y319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Y384" i="1"/>
  <c r="Y383" i="1"/>
  <c r="BP382" i="1"/>
  <c r="BN382" i="1"/>
  <c r="Z382" i="1"/>
  <c r="Z383" i="1" s="1"/>
  <c r="BP386" i="1"/>
  <c r="BN386" i="1"/>
  <c r="Z386" i="1"/>
  <c r="BP404" i="1"/>
  <c r="BN404" i="1"/>
  <c r="Z404" i="1"/>
  <c r="Y425" i="1"/>
  <c r="BP421" i="1"/>
  <c r="BN421" i="1"/>
  <c r="Z421" i="1"/>
  <c r="BP442" i="1"/>
  <c r="BN442" i="1"/>
  <c r="Z442" i="1"/>
  <c r="BP452" i="1"/>
  <c r="BN452" i="1"/>
  <c r="Z452" i="1"/>
  <c r="Y472" i="1"/>
  <c r="BP464" i="1"/>
  <c r="BN464" i="1"/>
  <c r="Z464" i="1"/>
  <c r="BP474" i="1"/>
  <c r="BN474" i="1"/>
  <c r="Z474" i="1"/>
  <c r="BP502" i="1"/>
  <c r="BN502" i="1"/>
  <c r="Z502" i="1"/>
  <c r="Y318" i="1"/>
  <c r="Y325" i="1"/>
  <c r="Y339" i="1"/>
  <c r="T528" i="1"/>
  <c r="Y367" i="1"/>
  <c r="V528" i="1"/>
  <c r="W528" i="1"/>
  <c r="F9" i="1"/>
  <c r="J9" i="1"/>
  <c r="F10" i="1"/>
  <c r="B528" i="1"/>
  <c r="X519" i="1"/>
  <c r="X520" i="1"/>
  <c r="X52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Z155" i="1" s="1"/>
  <c r="BN153" i="1"/>
  <c r="BP153" i="1"/>
  <c r="I528" i="1"/>
  <c r="Y162" i="1"/>
  <c r="Z165" i="1"/>
  <c r="BN165" i="1"/>
  <c r="Z167" i="1"/>
  <c r="BN167" i="1"/>
  <c r="Z169" i="1"/>
  <c r="BN169" i="1"/>
  <c r="Z171" i="1"/>
  <c r="BN171" i="1"/>
  <c r="Y174" i="1"/>
  <c r="Z177" i="1"/>
  <c r="BN177" i="1"/>
  <c r="BP177" i="1"/>
  <c r="J528" i="1"/>
  <c r="Z188" i="1"/>
  <c r="Z189" i="1" s="1"/>
  <c r="BN188" i="1"/>
  <c r="BP188" i="1"/>
  <c r="Y189" i="1"/>
  <c r="Z192" i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BP227" i="1"/>
  <c r="BN227" i="1"/>
  <c r="Z227" i="1"/>
  <c r="BP231" i="1"/>
  <c r="BN231" i="1"/>
  <c r="Z231" i="1"/>
  <c r="Y238" i="1"/>
  <c r="Y243" i="1"/>
  <c r="BP247" i="1"/>
  <c r="BN247" i="1"/>
  <c r="Z247" i="1"/>
  <c r="BP251" i="1"/>
  <c r="BN251" i="1"/>
  <c r="Z251" i="1"/>
  <c r="L528" i="1"/>
  <c r="Y262" i="1"/>
  <c r="Y261" i="1"/>
  <c r="BP256" i="1"/>
  <c r="BN256" i="1"/>
  <c r="Z256" i="1"/>
  <c r="H9" i="1"/>
  <c r="Y45" i="1"/>
  <c r="Y58" i="1"/>
  <c r="Y93" i="1"/>
  <c r="Y109" i="1"/>
  <c r="Y134" i="1"/>
  <c r="Y218" i="1"/>
  <c r="Y223" i="1"/>
  <c r="BP220" i="1"/>
  <c r="BN220" i="1"/>
  <c r="Z220" i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K528" i="1"/>
  <c r="Y234" i="1"/>
  <c r="Z258" i="1"/>
  <c r="BN258" i="1"/>
  <c r="Z260" i="1"/>
  <c r="BN260" i="1"/>
  <c r="Z265" i="1"/>
  <c r="BN265" i="1"/>
  <c r="BP265" i="1"/>
  <c r="Z267" i="1"/>
  <c r="BN267" i="1"/>
  <c r="Z268" i="1"/>
  <c r="BN268" i="1"/>
  <c r="Y269" i="1"/>
  <c r="Z273" i="1"/>
  <c r="BN273" i="1"/>
  <c r="BP273" i="1"/>
  <c r="Z275" i="1"/>
  <c r="BN275" i="1"/>
  <c r="Y276" i="1"/>
  <c r="Z280" i="1"/>
  <c r="Z281" i="1" s="1"/>
  <c r="BN280" i="1"/>
  <c r="BP280" i="1"/>
  <c r="Y281" i="1"/>
  <c r="Z284" i="1"/>
  <c r="Z285" i="1" s="1"/>
  <c r="BN284" i="1"/>
  <c r="BP284" i="1"/>
  <c r="Y285" i="1"/>
  <c r="Z289" i="1"/>
  <c r="Z290" i="1" s="1"/>
  <c r="BN289" i="1"/>
  <c r="BP289" i="1"/>
  <c r="Y290" i="1"/>
  <c r="Z294" i="1"/>
  <c r="BN294" i="1"/>
  <c r="BP294" i="1"/>
  <c r="Z296" i="1"/>
  <c r="BN296" i="1"/>
  <c r="Z298" i="1"/>
  <c r="BN298" i="1"/>
  <c r="Y301" i="1"/>
  <c r="Z304" i="1"/>
  <c r="BN304" i="1"/>
  <c r="BP304" i="1"/>
  <c r="Z306" i="1"/>
  <c r="BN306" i="1"/>
  <c r="Z308" i="1"/>
  <c r="BN308" i="1"/>
  <c r="Z314" i="1"/>
  <c r="BN314" i="1"/>
  <c r="BP314" i="1"/>
  <c r="Z316" i="1"/>
  <c r="BN316" i="1"/>
  <c r="Z322" i="1"/>
  <c r="BN322" i="1"/>
  <c r="BP322" i="1"/>
  <c r="Z327" i="1"/>
  <c r="BN327" i="1"/>
  <c r="BP327" i="1"/>
  <c r="Z328" i="1"/>
  <c r="BN328" i="1"/>
  <c r="Z329" i="1"/>
  <c r="BN329" i="1"/>
  <c r="Z331" i="1"/>
  <c r="BN331" i="1"/>
  <c r="Y332" i="1"/>
  <c r="Z335" i="1"/>
  <c r="BN335" i="1"/>
  <c r="BP335" i="1"/>
  <c r="Z337" i="1"/>
  <c r="BN337" i="1"/>
  <c r="Y338" i="1"/>
  <c r="Z342" i="1"/>
  <c r="BN342" i="1"/>
  <c r="BP342" i="1"/>
  <c r="Z344" i="1"/>
  <c r="BN344" i="1"/>
  <c r="Y345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Y363" i="1"/>
  <c r="Z366" i="1"/>
  <c r="BN366" i="1"/>
  <c r="BP366" i="1"/>
  <c r="Z370" i="1"/>
  <c r="Z371" i="1" s="1"/>
  <c r="BN370" i="1"/>
  <c r="BP370" i="1"/>
  <c r="Y371" i="1"/>
  <c r="Z375" i="1"/>
  <c r="BP377" i="1"/>
  <c r="BN377" i="1"/>
  <c r="Z377" i="1"/>
  <c r="Y388" i="1"/>
  <c r="Y270" i="1"/>
  <c r="Y277" i="1"/>
  <c r="Y282" i="1"/>
  <c r="Y291" i="1"/>
  <c r="Y300" i="1"/>
  <c r="Y346" i="1"/>
  <c r="Y358" i="1"/>
  <c r="U528" i="1"/>
  <c r="Y380" i="1"/>
  <c r="BP375" i="1"/>
  <c r="Y379" i="1"/>
  <c r="BP387" i="1"/>
  <c r="BN387" i="1"/>
  <c r="Z387" i="1"/>
  <c r="Y389" i="1"/>
  <c r="Y392" i="1"/>
  <c r="BP391" i="1"/>
  <c r="BN391" i="1"/>
  <c r="Z391" i="1"/>
  <c r="Z392" i="1" s="1"/>
  <c r="Y393" i="1"/>
  <c r="Y407" i="1"/>
  <c r="Y413" i="1"/>
  <c r="Y418" i="1"/>
  <c r="Y426" i="1"/>
  <c r="Y431" i="1"/>
  <c r="Y436" i="1"/>
  <c r="Z528" i="1"/>
  <c r="Y456" i="1"/>
  <c r="Y455" i="1"/>
  <c r="BP459" i="1"/>
  <c r="BN459" i="1"/>
  <c r="Z459" i="1"/>
  <c r="Z461" i="1" s="1"/>
  <c r="BP467" i="1"/>
  <c r="BN467" i="1"/>
  <c r="Z467" i="1"/>
  <c r="Y471" i="1"/>
  <c r="BP475" i="1"/>
  <c r="BN475" i="1"/>
  <c r="Z475" i="1"/>
  <c r="Z477" i="1" s="1"/>
  <c r="BP483" i="1"/>
  <c r="BN483" i="1"/>
  <c r="Z483" i="1"/>
  <c r="BP485" i="1"/>
  <c r="BN485" i="1"/>
  <c r="Z485" i="1"/>
  <c r="Y487" i="1"/>
  <c r="Y498" i="1"/>
  <c r="BP496" i="1"/>
  <c r="BN496" i="1"/>
  <c r="Z496" i="1"/>
  <c r="BP508" i="1"/>
  <c r="BN508" i="1"/>
  <c r="Z508" i="1"/>
  <c r="Z397" i="1"/>
  <c r="BN397" i="1"/>
  <c r="BP397" i="1"/>
  <c r="Z399" i="1"/>
  <c r="BN399" i="1"/>
  <c r="Z401" i="1"/>
  <c r="BN401" i="1"/>
  <c r="Z403" i="1"/>
  <c r="BN403" i="1"/>
  <c r="Z405" i="1"/>
  <c r="BN405" i="1"/>
  <c r="Y408" i="1"/>
  <c r="Z411" i="1"/>
  <c r="BN411" i="1"/>
  <c r="Z416" i="1"/>
  <c r="Z418" i="1" s="1"/>
  <c r="BN416" i="1"/>
  <c r="BP416" i="1"/>
  <c r="Y419" i="1"/>
  <c r="Z422" i="1"/>
  <c r="BN422" i="1"/>
  <c r="Z424" i="1"/>
  <c r="BN424" i="1"/>
  <c r="Z429" i="1"/>
  <c r="Z430" i="1" s="1"/>
  <c r="BN429" i="1"/>
  <c r="BP429" i="1"/>
  <c r="Y430" i="1"/>
  <c r="Z434" i="1"/>
  <c r="Z435" i="1" s="1"/>
  <c r="BN434" i="1"/>
  <c r="BP434" i="1"/>
  <c r="Y435" i="1"/>
  <c r="Z440" i="1"/>
  <c r="BN440" i="1"/>
  <c r="BP440" i="1"/>
  <c r="Z443" i="1"/>
  <c r="BN443" i="1"/>
  <c r="Z445" i="1"/>
  <c r="BN445" i="1"/>
  <c r="Z447" i="1"/>
  <c r="BN447" i="1"/>
  <c r="Z449" i="1"/>
  <c r="BN449" i="1"/>
  <c r="Z450" i="1"/>
  <c r="BN450" i="1"/>
  <c r="BP451" i="1"/>
  <c r="BN451" i="1"/>
  <c r="BP453" i="1"/>
  <c r="BN453" i="1"/>
  <c r="Z453" i="1"/>
  <c r="Y462" i="1"/>
  <c r="Y461" i="1"/>
  <c r="BP465" i="1"/>
  <c r="BN465" i="1"/>
  <c r="Z465" i="1"/>
  <c r="BP469" i="1"/>
  <c r="BN469" i="1"/>
  <c r="Z469" i="1"/>
  <c r="Y478" i="1"/>
  <c r="Y477" i="1"/>
  <c r="AA528" i="1"/>
  <c r="Y486" i="1"/>
  <c r="BP482" i="1"/>
  <c r="BN482" i="1"/>
  <c r="Z482" i="1"/>
  <c r="BP484" i="1"/>
  <c r="BN484" i="1"/>
  <c r="Z484" i="1"/>
  <c r="BP497" i="1"/>
  <c r="BN497" i="1"/>
  <c r="Z497" i="1"/>
  <c r="Y499" i="1"/>
  <c r="Y512" i="1"/>
  <c r="Y511" i="1"/>
  <c r="BP507" i="1"/>
  <c r="BN507" i="1"/>
  <c r="Z507" i="1"/>
  <c r="BP509" i="1"/>
  <c r="BN509" i="1"/>
  <c r="Z509" i="1"/>
  <c r="Z510" i="1"/>
  <c r="BN510" i="1"/>
  <c r="Y517" i="1"/>
  <c r="Z515" i="1"/>
  <c r="Z516" i="1" s="1"/>
  <c r="BN515" i="1"/>
  <c r="BP515" i="1"/>
  <c r="Y516" i="1"/>
  <c r="Z222" i="1" l="1"/>
  <c r="Z85" i="1"/>
  <c r="Z367" i="1"/>
  <c r="Z486" i="1"/>
  <c r="Z471" i="1"/>
  <c r="Z412" i="1"/>
  <c r="Z388" i="1"/>
  <c r="Z324" i="1"/>
  <c r="Z310" i="1"/>
  <c r="Z252" i="1"/>
  <c r="Z194" i="1"/>
  <c r="Z179" i="1"/>
  <c r="Z115" i="1"/>
  <c r="Z109" i="1"/>
  <c r="Z80" i="1"/>
  <c r="Z71" i="1"/>
  <c r="Z32" i="1"/>
  <c r="Z425" i="1"/>
  <c r="Y519" i="1"/>
  <c r="Y520" i="1"/>
  <c r="Y522" i="1"/>
  <c r="Z205" i="1"/>
  <c r="Z504" i="1"/>
  <c r="Z357" i="1"/>
  <c r="Z345" i="1"/>
  <c r="Z338" i="1"/>
  <c r="Z332" i="1"/>
  <c r="Z318" i="1"/>
  <c r="Z233" i="1"/>
  <c r="Z173" i="1"/>
  <c r="Z123" i="1"/>
  <c r="Z101" i="1"/>
  <c r="Z65" i="1"/>
  <c r="Z455" i="1"/>
  <c r="Z407" i="1"/>
  <c r="Z498" i="1"/>
  <c r="Z379" i="1"/>
  <c r="Z300" i="1"/>
  <c r="Z276" i="1"/>
  <c r="Z269" i="1"/>
  <c r="Z217" i="1"/>
  <c r="Z92" i="1"/>
  <c r="Z58" i="1"/>
  <c r="Z44" i="1"/>
  <c r="Y518" i="1"/>
  <c r="Z511" i="1"/>
  <c r="Z261" i="1"/>
  <c r="X521" i="1"/>
  <c r="Y521" i="1" l="1"/>
  <c r="Z523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<sst xmlns="http://schemas.openxmlformats.org/spreadsheetml/2006/main" count="2343" uniqueCount="847">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</sst>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1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6" t="s">
        <v>0</v>
      </c>
      <c r="E1" s="637"/>
      <c r="F1" s="637"/>
      <c r="G1" s="12" t="s">
        <v>1</v>
      </c>
      <c r="H1" s="876" t="s">
        <v>2</v>
      </c>
      <c r="I1" s="637"/>
      <c r="J1" s="637"/>
      <c r="K1" s="637"/>
      <c r="L1" s="637"/>
      <c r="M1" s="637"/>
      <c r="N1" s="637"/>
      <c r="O1" s="637"/>
      <c r="P1" s="637"/>
      <c r="Q1" s="637"/>
      <c r="R1" s="909" t="s">
        <v>3</v>
      </c>
      <c r="S1" s="637"/>
      <c r="T1" s="63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9" t="s">
        <v>8</v>
      </c>
      <c r="B5" s="627"/>
      <c r="C5" s="611"/>
      <c r="D5" s="698"/>
      <c r="E5" s="700"/>
      <c r="F5" s="645" t="s">
        <v>9</v>
      </c>
      <c r="G5" s="611"/>
      <c r="H5" s="698" t="s">
        <v>846</v>
      </c>
      <c r="I5" s="699"/>
      <c r="J5" s="699"/>
      <c r="K5" s="699"/>
      <c r="L5" s="699"/>
      <c r="M5" s="700"/>
      <c r="N5" s="58"/>
      <c r="P5" s="24" t="s">
        <v>10</v>
      </c>
      <c r="Q5" s="639">
        <v>45837</v>
      </c>
      <c r="R5" s="640"/>
      <c r="T5" s="769" t="s">
        <v>11</v>
      </c>
      <c r="U5" s="770"/>
      <c r="V5" s="772" t="s">
        <v>12</v>
      </c>
      <c r="W5" s="640"/>
      <c r="AB5" s="51"/>
      <c r="AC5" s="51"/>
      <c r="AD5" s="51"/>
      <c r="AE5" s="51"/>
    </row>
    <row r="6" spans="1:32" s="577" customFormat="1" ht="24" customHeight="1" x14ac:dyDescent="0.2">
      <c r="A6" s="809" t="s">
        <v>13</v>
      </c>
      <c r="B6" s="627"/>
      <c r="C6" s="611"/>
      <c r="D6" s="702" t="s">
        <v>823</v>
      </c>
      <c r="E6" s="703"/>
      <c r="F6" s="703"/>
      <c r="G6" s="703"/>
      <c r="H6" s="703"/>
      <c r="I6" s="703"/>
      <c r="J6" s="703"/>
      <c r="K6" s="703"/>
      <c r="L6" s="703"/>
      <c r="M6" s="640"/>
      <c r="N6" s="59"/>
      <c r="P6" s="24" t="s">
        <v>15</v>
      </c>
      <c r="Q6" s="633" t="str">
        <f>IF(Q5=0," ",CHOOSE(WEEKDAY(Q5,2),"Понедельник","Вторник","Среда","Четверг","Пятница","Суббота","Воскресенье"))</f>
        <v>Воскресенье</v>
      </c>
      <c r="R6" s="588"/>
      <c r="T6" s="780" t="s">
        <v>16</v>
      </c>
      <c r="U6" s="770"/>
      <c r="V6" s="712" t="s">
        <v>17</v>
      </c>
      <c r="W6" s="713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1" t="str">
        <f>IFERROR(VLOOKUP(DeliveryAddress,Table,3,0),1)</f>
        <v>5</v>
      </c>
      <c r="E7" s="882"/>
      <c r="F7" s="882"/>
      <c r="G7" s="882"/>
      <c r="H7" s="882"/>
      <c r="I7" s="882"/>
      <c r="J7" s="882"/>
      <c r="K7" s="882"/>
      <c r="L7" s="882"/>
      <c r="M7" s="777"/>
      <c r="N7" s="60"/>
      <c r="P7" s="24"/>
      <c r="Q7" s="42"/>
      <c r="R7" s="42"/>
      <c r="T7" s="590"/>
      <c r="U7" s="770"/>
      <c r="V7" s="714"/>
      <c r="W7" s="715"/>
      <c r="AB7" s="51"/>
      <c r="AC7" s="51"/>
      <c r="AD7" s="51"/>
      <c r="AE7" s="51"/>
    </row>
    <row r="8" spans="1:32" s="577" customFormat="1" ht="25.5" customHeight="1" x14ac:dyDescent="0.2">
      <c r="A8" s="617" t="s">
        <v>18</v>
      </c>
      <c r="B8" s="615"/>
      <c r="C8" s="616"/>
      <c r="D8" s="888"/>
      <c r="E8" s="889"/>
      <c r="F8" s="889"/>
      <c r="G8" s="889"/>
      <c r="H8" s="889"/>
      <c r="I8" s="889"/>
      <c r="J8" s="889"/>
      <c r="K8" s="889"/>
      <c r="L8" s="889"/>
      <c r="M8" s="890"/>
      <c r="N8" s="61"/>
      <c r="P8" s="24" t="s">
        <v>19</v>
      </c>
      <c r="Q8" s="776">
        <v>0.41666666666666669</v>
      </c>
      <c r="R8" s="777"/>
      <c r="T8" s="590"/>
      <c r="U8" s="770"/>
      <c r="V8" s="714"/>
      <c r="W8" s="715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1"/>
      <c r="E9" s="672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672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2"/>
      <c r="L9" s="672"/>
      <c r="M9" s="672"/>
      <c r="N9" s="575"/>
      <c r="P9" s="26" t="s">
        <v>20</v>
      </c>
      <c r="Q9" s="827"/>
      <c r="R9" s="647"/>
      <c r="T9" s="590"/>
      <c r="U9" s="770"/>
      <c r="V9" s="716"/>
      <c r="W9" s="71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1"/>
      <c r="E10" s="672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1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21</v>
      </c>
      <c r="Q10" s="781"/>
      <c r="R10" s="782"/>
      <c r="U10" s="24" t="s">
        <v>22</v>
      </c>
      <c r="V10" s="899" t="s">
        <v>23</v>
      </c>
      <c r="W10" s="713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0"/>
      <c r="R11" s="640"/>
      <c r="U11" s="24" t="s">
        <v>26</v>
      </c>
      <c r="V11" s="646" t="s">
        <v>27</v>
      </c>
      <c r="W11" s="647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5" t="s">
        <v>28</v>
      </c>
      <c r="B12" s="627"/>
      <c r="C12" s="627"/>
      <c r="D12" s="627"/>
      <c r="E12" s="627"/>
      <c r="F12" s="627"/>
      <c r="G12" s="627"/>
      <c r="H12" s="627"/>
      <c r="I12" s="627"/>
      <c r="J12" s="627"/>
      <c r="K12" s="627"/>
      <c r="L12" s="627"/>
      <c r="M12" s="611"/>
      <c r="N12" s="62"/>
      <c r="P12" s="24" t="s">
        <v>29</v>
      </c>
      <c r="Q12" s="776"/>
      <c r="R12" s="777"/>
      <c r="S12" s="23"/>
      <c r="U12" s="24"/>
      <c r="V12" s="637"/>
      <c r="W12" s="590"/>
      <c r="AB12" s="51"/>
      <c r="AC12" s="51"/>
      <c r="AD12" s="51"/>
      <c r="AE12" s="51"/>
    </row>
    <row r="13" spans="1:32" s="577" customFormat="1" ht="23.25" customHeight="1" x14ac:dyDescent="0.2">
      <c r="A13" s="755" t="s">
        <v>30</v>
      </c>
      <c r="B13" s="627"/>
      <c r="C13" s="627"/>
      <c r="D13" s="627"/>
      <c r="E13" s="627"/>
      <c r="F13" s="627"/>
      <c r="G13" s="627"/>
      <c r="H13" s="627"/>
      <c r="I13" s="627"/>
      <c r="J13" s="627"/>
      <c r="K13" s="627"/>
      <c r="L13" s="627"/>
      <c r="M13" s="611"/>
      <c r="N13" s="62"/>
      <c r="O13" s="26"/>
      <c r="P13" s="26" t="s">
        <v>31</v>
      </c>
      <c r="Q13" s="646"/>
      <c r="R13" s="6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5" t="s">
        <v>32</v>
      </c>
      <c r="B14" s="627"/>
      <c r="C14" s="627"/>
      <c r="D14" s="627"/>
      <c r="E14" s="627"/>
      <c r="F14" s="627"/>
      <c r="G14" s="627"/>
      <c r="H14" s="627"/>
      <c r="I14" s="627"/>
      <c r="J14" s="627"/>
      <c r="K14" s="627"/>
      <c r="L14" s="627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6" t="s">
        <v>33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11"/>
      <c r="N15" s="63"/>
      <c r="P15" s="795" t="s">
        <v>34</v>
      </c>
      <c r="Q15" s="637"/>
      <c r="R15" s="637"/>
      <c r="S15" s="637"/>
      <c r="T15" s="63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6"/>
      <c r="Q16" s="796"/>
      <c r="R16" s="796"/>
      <c r="S16" s="796"/>
      <c r="T16" s="7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811" t="s">
        <v>37</v>
      </c>
      <c r="D17" s="593" t="s">
        <v>38</v>
      </c>
      <c r="E17" s="594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843"/>
      <c r="R17" s="843"/>
      <c r="S17" s="843"/>
      <c r="T17" s="594"/>
      <c r="U17" s="610" t="s">
        <v>50</v>
      </c>
      <c r="V17" s="611"/>
      <c r="W17" s="593" t="s">
        <v>51</v>
      </c>
      <c r="X17" s="593" t="s">
        <v>52</v>
      </c>
      <c r="Y17" s="608" t="s">
        <v>53</v>
      </c>
      <c r="Z17" s="724" t="s">
        <v>54</v>
      </c>
      <c r="AA17" s="654" t="s">
        <v>55</v>
      </c>
      <c r="AB17" s="654" t="s">
        <v>56</v>
      </c>
      <c r="AC17" s="654" t="s">
        <v>57</v>
      </c>
      <c r="AD17" s="654" t="s">
        <v>58</v>
      </c>
      <c r="AE17" s="655"/>
      <c r="AF17" s="656"/>
      <c r="AG17" s="66"/>
      <c r="BD17" s="65" t="s">
        <v>59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4"/>
      <c r="R18" s="844"/>
      <c r="S18" s="844"/>
      <c r="T18" s="596"/>
      <c r="U18" s="67" t="s">
        <v>60</v>
      </c>
      <c r="V18" s="67" t="s">
        <v>61</v>
      </c>
      <c r="W18" s="606"/>
      <c r="X18" s="606"/>
      <c r="Y18" s="609"/>
      <c r="Z18" s="725"/>
      <c r="AA18" s="729"/>
      <c r="AB18" s="729"/>
      <c r="AC18" s="729"/>
      <c r="AD18" s="657"/>
      <c r="AE18" s="658"/>
      <c r="AF18" s="659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4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21" t="s">
        <v>68</v>
      </c>
      <c r="Q22" s="599"/>
      <c r="R22" s="599"/>
      <c r="S22" s="599"/>
      <c r="T22" s="600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14" t="s">
        <v>71</v>
      </c>
      <c r="Q23" s="615"/>
      <c r="R23" s="615"/>
      <c r="S23" s="615"/>
      <c r="T23" s="615"/>
      <c r="U23" s="615"/>
      <c r="V23" s="616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14" t="s">
        <v>71</v>
      </c>
      <c r="Q24" s="615"/>
      <c r="R24" s="615"/>
      <c r="S24" s="615"/>
      <c r="T24" s="615"/>
      <c r="U24" s="615"/>
      <c r="V24" s="616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14" t="s">
        <v>71</v>
      </c>
      <c r="Q32" s="615"/>
      <c r="R32" s="615"/>
      <c r="S32" s="615"/>
      <c r="T32" s="615"/>
      <c r="U32" s="615"/>
      <c r="V32" s="616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14" t="s">
        <v>71</v>
      </c>
      <c r="Q33" s="615"/>
      <c r="R33" s="615"/>
      <c r="S33" s="615"/>
      <c r="T33" s="615"/>
      <c r="U33" s="615"/>
      <c r="V33" s="616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14" t="s">
        <v>71</v>
      </c>
      <c r="Q36" s="615"/>
      <c r="R36" s="615"/>
      <c r="S36" s="615"/>
      <c r="T36" s="615"/>
      <c r="U36" s="615"/>
      <c r="V36" s="616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14" t="s">
        <v>71</v>
      </c>
      <c r="Q37" s="615"/>
      <c r="R37" s="615"/>
      <c r="S37" s="615"/>
      <c r="T37" s="615"/>
      <c r="U37" s="615"/>
      <c r="V37" s="616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4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69</v>
      </c>
      <c r="X41" s="583">
        <v>200</v>
      </c>
      <c r="Y41" s="58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14" t="s">
        <v>71</v>
      </c>
      <c r="Q44" s="615"/>
      <c r="R44" s="615"/>
      <c r="S44" s="615"/>
      <c r="T44" s="615"/>
      <c r="U44" s="615"/>
      <c r="V44" s="616"/>
      <c r="W44" s="37" t="s">
        <v>72</v>
      </c>
      <c r="X44" s="585">
        <f>IFERROR(X41/H41,"0")+IFERROR(X42/H42,"0")+IFERROR(X43/H43,"0")</f>
        <v>18.518518518518519</v>
      </c>
      <c r="Y44" s="585">
        <f>IFERROR(Y41/H41,"0")+IFERROR(Y42/H42,"0")+IFERROR(Y43/H43,"0")</f>
        <v>19</v>
      </c>
      <c r="Z44" s="585">
        <f>IFERROR(IF(Z41="",0,Z41),"0")+IFERROR(IF(Z42="",0,Z42),"0")+IFERROR(IF(Z43="",0,Z43),"0")</f>
        <v>0.36062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14" t="s">
        <v>71</v>
      </c>
      <c r="Q45" s="615"/>
      <c r="R45" s="615"/>
      <c r="S45" s="615"/>
      <c r="T45" s="615"/>
      <c r="U45" s="615"/>
      <c r="V45" s="616"/>
      <c r="W45" s="37" t="s">
        <v>69</v>
      </c>
      <c r="X45" s="585">
        <f>IFERROR(SUM(X41:X43),"0")</f>
        <v>200</v>
      </c>
      <c r="Y45" s="585">
        <f>IFERROR(SUM(Y41:Y43),"0")</f>
        <v>205.20000000000002</v>
      </c>
      <c r="Z45" s="37"/>
      <c r="AA45" s="586"/>
      <c r="AB45" s="586"/>
      <c r="AC45" s="586"/>
    </row>
    <row r="46" spans="1:68" ht="14.25" hidden="1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14" t="s">
        <v>71</v>
      </c>
      <c r="Q48" s="615"/>
      <c r="R48" s="615"/>
      <c r="S48" s="615"/>
      <c r="T48" s="615"/>
      <c r="U48" s="615"/>
      <c r="V48" s="616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14" t="s">
        <v>71</v>
      </c>
      <c r="Q49" s="615"/>
      <c r="R49" s="615"/>
      <c r="S49" s="615"/>
      <c r="T49" s="615"/>
      <c r="U49" s="615"/>
      <c r="V49" s="616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24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69</v>
      </c>
      <c r="X53" s="583">
        <v>300</v>
      </c>
      <c r="Y53" s="58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2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69</v>
      </c>
      <c r="X57" s="583">
        <v>200</v>
      </c>
      <c r="Y57" s="584">
        <f t="shared" si="6"/>
        <v>202.5</v>
      </c>
      <c r="Z57" s="36">
        <f>IFERROR(IF(Y57=0,"",ROUNDUP(Y57/H57,0)*0.00902),"")</f>
        <v>0.40590000000000004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209.33333333333334</v>
      </c>
      <c r="BN57" s="64">
        <f t="shared" si="8"/>
        <v>211.95</v>
      </c>
      <c r="BO57" s="64">
        <f t="shared" si="9"/>
        <v>0.33670033670033672</v>
      </c>
      <c r="BP57" s="64">
        <f t="shared" si="10"/>
        <v>0.34090909090909094</v>
      </c>
    </row>
    <row r="58" spans="1:68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14" t="s">
        <v>71</v>
      </c>
      <c r="Q58" s="615"/>
      <c r="R58" s="615"/>
      <c r="S58" s="615"/>
      <c r="T58" s="615"/>
      <c r="U58" s="615"/>
      <c r="V58" s="616"/>
      <c r="W58" s="37" t="s">
        <v>72</v>
      </c>
      <c r="X58" s="585">
        <f>IFERROR(X52/H52,"0")+IFERROR(X53/H53,"0")+IFERROR(X54/H54,"0")+IFERROR(X55/H55,"0")+IFERROR(X56/H56,"0")+IFERROR(X57/H57,"0")</f>
        <v>72.222222222222214</v>
      </c>
      <c r="Y58" s="585">
        <f>IFERROR(Y52/H52,"0")+IFERROR(Y53/H53,"0")+IFERROR(Y54/H54,"0")+IFERROR(Y55/H55,"0")+IFERROR(Y56/H56,"0")+IFERROR(Y57/H57,"0")</f>
        <v>73</v>
      </c>
      <c r="Z58" s="585">
        <f>IFERROR(IF(Z52="",0,Z52),"0")+IFERROR(IF(Z53="",0,Z53),"0")+IFERROR(IF(Z54="",0,Z54),"0")+IFERROR(IF(Z55="",0,Z55),"0")+IFERROR(IF(Z56="",0,Z56),"0")+IFERROR(IF(Z57="",0,Z57),"0")</f>
        <v>0.93734000000000006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14" t="s">
        <v>71</v>
      </c>
      <c r="Q59" s="615"/>
      <c r="R59" s="615"/>
      <c r="S59" s="615"/>
      <c r="T59" s="615"/>
      <c r="U59" s="615"/>
      <c r="V59" s="616"/>
      <c r="W59" s="37" t="s">
        <v>69</v>
      </c>
      <c r="X59" s="585">
        <f>IFERROR(SUM(X52:X57),"0")</f>
        <v>500</v>
      </c>
      <c r="Y59" s="585">
        <f>IFERROR(SUM(Y52:Y57),"0")</f>
        <v>504.90000000000003</v>
      </c>
      <c r="Z59" s="37"/>
      <c r="AA59" s="586"/>
      <c r="AB59" s="586"/>
      <c r="AC59" s="586"/>
    </row>
    <row r="60" spans="1:68" ht="14.25" hidden="1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14" t="s">
        <v>71</v>
      </c>
      <c r="Q65" s="615"/>
      <c r="R65" s="615"/>
      <c r="S65" s="615"/>
      <c r="T65" s="615"/>
      <c r="U65" s="615"/>
      <c r="V65" s="616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14" t="s">
        <v>71</v>
      </c>
      <c r="Q66" s="615"/>
      <c r="R66" s="615"/>
      <c r="S66" s="615"/>
      <c r="T66" s="615"/>
      <c r="U66" s="615"/>
      <c r="V66" s="616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3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14" t="s">
        <v>71</v>
      </c>
      <c r="Q71" s="615"/>
      <c r="R71" s="615"/>
      <c r="S71" s="615"/>
      <c r="T71" s="615"/>
      <c r="U71" s="615"/>
      <c r="V71" s="616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14" t="s">
        <v>71</v>
      </c>
      <c r="Q72" s="615"/>
      <c r="R72" s="615"/>
      <c r="S72" s="615"/>
      <c r="T72" s="615"/>
      <c r="U72" s="615"/>
      <c r="V72" s="616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2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14" t="s">
        <v>71</v>
      </c>
      <c r="Q80" s="615"/>
      <c r="R80" s="615"/>
      <c r="S80" s="615"/>
      <c r="T80" s="615"/>
      <c r="U80" s="615"/>
      <c r="V80" s="616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14" t="s">
        <v>71</v>
      </c>
      <c r="Q81" s="615"/>
      <c r="R81" s="615"/>
      <c r="S81" s="615"/>
      <c r="T81" s="615"/>
      <c r="U81" s="615"/>
      <c r="V81" s="616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14" t="s">
        <v>71</v>
      </c>
      <c r="Q85" s="615"/>
      <c r="R85" s="615"/>
      <c r="S85" s="615"/>
      <c r="T85" s="615"/>
      <c r="U85" s="615"/>
      <c r="V85" s="616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14" t="s">
        <v>71</v>
      </c>
      <c r="Q86" s="615"/>
      <c r="R86" s="615"/>
      <c r="S86" s="615"/>
      <c r="T86" s="615"/>
      <c r="U86" s="615"/>
      <c r="V86" s="616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24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69</v>
      </c>
      <c r="X89" s="583">
        <v>400</v>
      </c>
      <c r="Y89" s="584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4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14" t="s">
        <v>71</v>
      </c>
      <c r="Q92" s="615"/>
      <c r="R92" s="615"/>
      <c r="S92" s="615"/>
      <c r="T92" s="615"/>
      <c r="U92" s="615"/>
      <c r="V92" s="616"/>
      <c r="W92" s="37" t="s">
        <v>72</v>
      </c>
      <c r="X92" s="585">
        <f>IFERROR(X89/H89,"0")+IFERROR(X90/H90,"0")+IFERROR(X91/H91,"0")</f>
        <v>37.037037037037038</v>
      </c>
      <c r="Y92" s="585">
        <f>IFERROR(Y89/H89,"0")+IFERROR(Y90/H90,"0")+IFERROR(Y91/H91,"0")</f>
        <v>38</v>
      </c>
      <c r="Z92" s="585">
        <f>IFERROR(IF(Z89="",0,Z89),"0")+IFERROR(IF(Z90="",0,Z90),"0")+IFERROR(IF(Z91="",0,Z91),"0")</f>
        <v>0.72123999999999999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14" t="s">
        <v>71</v>
      </c>
      <c r="Q93" s="615"/>
      <c r="R93" s="615"/>
      <c r="S93" s="615"/>
      <c r="T93" s="615"/>
      <c r="U93" s="615"/>
      <c r="V93" s="616"/>
      <c r="W93" s="37" t="s">
        <v>69</v>
      </c>
      <c r="X93" s="585">
        <f>IFERROR(SUM(X89:X91),"0")</f>
        <v>400</v>
      </c>
      <c r="Y93" s="585">
        <f>IFERROR(SUM(Y89:Y91),"0")</f>
        <v>410.40000000000003</v>
      </c>
      <c r="Z93" s="37"/>
      <c r="AA93" s="586"/>
      <c r="AB93" s="586"/>
      <c r="AC93" s="586"/>
    </row>
    <row r="94" spans="1:68" ht="14.25" hidden="1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7" t="s">
        <v>186</v>
      </c>
      <c r="Q95" s="599"/>
      <c r="R95" s="599"/>
      <c r="S95" s="599"/>
      <c r="T95" s="600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0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9"/>
      <c r="R98" s="599"/>
      <c r="S98" s="599"/>
      <c r="T98" s="600"/>
      <c r="U98" s="34"/>
      <c r="V98" s="34"/>
      <c r="W98" s="35" t="s">
        <v>69</v>
      </c>
      <c r="X98" s="583">
        <v>600</v>
      </c>
      <c r="Y98" s="584">
        <f t="shared" si="16"/>
        <v>602.1</v>
      </c>
      <c r="Z98" s="36">
        <f>IFERROR(IF(Y98=0,"",ROUNDUP(Y98/H98,0)*0.00651),"")</f>
        <v>1.45173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656</v>
      </c>
      <c r="BN98" s="64">
        <f t="shared" si="18"/>
        <v>658.29599999999994</v>
      </c>
      <c r="BO98" s="64">
        <f t="shared" si="19"/>
        <v>1.2210012210012209</v>
      </c>
      <c r="BP98" s="64">
        <f t="shared" si="20"/>
        <v>1.2252747252747254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9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9"/>
      <c r="R99" s="599"/>
      <c r="S99" s="599"/>
      <c r="T99" s="600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14" t="s">
        <v>71</v>
      </c>
      <c r="Q101" s="615"/>
      <c r="R101" s="615"/>
      <c r="S101" s="615"/>
      <c r="T101" s="615"/>
      <c r="U101" s="615"/>
      <c r="V101" s="616"/>
      <c r="W101" s="37" t="s">
        <v>72</v>
      </c>
      <c r="X101" s="585">
        <f>IFERROR(X95/H95,"0")+IFERROR(X96/H96,"0")+IFERROR(X97/H97,"0")+IFERROR(X98/H98,"0")+IFERROR(X99/H99,"0")+IFERROR(X100/H100,"0")</f>
        <v>222.2222222222222</v>
      </c>
      <c r="Y101" s="585">
        <f>IFERROR(Y95/H95,"0")+IFERROR(Y96/H96,"0")+IFERROR(Y97/H97,"0")+IFERROR(Y98/H98,"0")+IFERROR(Y99/H99,"0")+IFERROR(Y100/H100,"0")</f>
        <v>223</v>
      </c>
      <c r="Z101" s="585">
        <f>IFERROR(IF(Z95="",0,Z95),"0")+IFERROR(IF(Z96="",0,Z96),"0")+IFERROR(IF(Z97="",0,Z97),"0")+IFERROR(IF(Z98="",0,Z98),"0")+IFERROR(IF(Z99="",0,Z99),"0")+IFERROR(IF(Z100="",0,Z100),"0")</f>
        <v>1.45173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14" t="s">
        <v>71</v>
      </c>
      <c r="Q102" s="615"/>
      <c r="R102" s="615"/>
      <c r="S102" s="615"/>
      <c r="T102" s="615"/>
      <c r="U102" s="615"/>
      <c r="V102" s="616"/>
      <c r="W102" s="37" t="s">
        <v>69</v>
      </c>
      <c r="X102" s="585">
        <f>IFERROR(SUM(X95:X100),"0")</f>
        <v>600</v>
      </c>
      <c r="Y102" s="585">
        <f>IFERROR(SUM(Y95:Y100),"0")</f>
        <v>602.1</v>
      </c>
      <c r="Z102" s="37"/>
      <c r="AA102" s="586"/>
      <c r="AB102" s="586"/>
      <c r="AC102" s="586"/>
    </row>
    <row r="103" spans="1:68" ht="16.5" hidden="1" customHeight="1" x14ac:dyDescent="0.25">
      <c r="A103" s="624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69</v>
      </c>
      <c r="X105" s="583">
        <v>250</v>
      </c>
      <c r="Y105" s="584">
        <f>IFERROR(IF(X105="",0,CEILING((X105/$H105),1)*$H105),"")</f>
        <v>259.20000000000005</v>
      </c>
      <c r="Z105" s="36">
        <f>IFERROR(IF(Y105=0,"",ROUNDUP(Y105/H105,0)*0.01898),"")</f>
        <v>0.45552000000000004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260.0694444444444</v>
      </c>
      <c r="BN105" s="64">
        <f>IFERROR(Y105*I105/H105,"0")</f>
        <v>269.64000000000004</v>
      </c>
      <c r="BO105" s="64">
        <f>IFERROR(1/J105*(X105/H105),"0")</f>
        <v>0.36168981481481477</v>
      </c>
      <c r="BP105" s="64">
        <f>IFERROR(1/J105*(Y105/H105),"0")</f>
        <v>0.37500000000000006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69</v>
      </c>
      <c r="X106" s="583">
        <v>120</v>
      </c>
      <c r="Y106" s="584">
        <f>IFERROR(IF(X106="",0,CEILING((X106/$H106),1)*$H106),"")</f>
        <v>120</v>
      </c>
      <c r="Z106" s="36">
        <f>IFERROR(IF(Y106=0,"",ROUNDUP(Y106/H106,0)*0.00902),"")</f>
        <v>0.28864000000000001</v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126.72</v>
      </c>
      <c r="BN106" s="64">
        <f>IFERROR(Y106*I106/H106,"0")</f>
        <v>126.72</v>
      </c>
      <c r="BO106" s="64">
        <f>IFERROR(1/J106*(X106/H106),"0")</f>
        <v>0.24242424242424243</v>
      </c>
      <c r="BP106" s="64">
        <f>IFERROR(1/J106*(Y106/H106),"0")</f>
        <v>0.24242424242424243</v>
      </c>
    </row>
    <row r="107" spans="1:68" ht="16.5" hidden="1" customHeight="1" x14ac:dyDescent="0.25">
      <c r="A107" s="54" t="s">
        <v>205</v>
      </c>
      <c r="B107" s="54" t="s">
        <v>206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14" t="s">
        <v>71</v>
      </c>
      <c r="Q109" s="615"/>
      <c r="R109" s="615"/>
      <c r="S109" s="615"/>
      <c r="T109" s="615"/>
      <c r="U109" s="615"/>
      <c r="V109" s="616"/>
      <c r="W109" s="37" t="s">
        <v>72</v>
      </c>
      <c r="X109" s="585">
        <f>IFERROR(X105/H105,"0")+IFERROR(X106/H106,"0")+IFERROR(X107/H107,"0")+IFERROR(X108/H108,"0")</f>
        <v>55.148148148148145</v>
      </c>
      <c r="Y109" s="585">
        <f>IFERROR(Y105/H105,"0")+IFERROR(Y106/H106,"0")+IFERROR(Y107/H107,"0")+IFERROR(Y108/H108,"0")</f>
        <v>56</v>
      </c>
      <c r="Z109" s="585">
        <f>IFERROR(IF(Z105="",0,Z105),"0")+IFERROR(IF(Z106="",0,Z106),"0")+IFERROR(IF(Z107="",0,Z107),"0")+IFERROR(IF(Z108="",0,Z108),"0")</f>
        <v>0.74416000000000004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14" t="s">
        <v>71</v>
      </c>
      <c r="Q110" s="615"/>
      <c r="R110" s="615"/>
      <c r="S110" s="615"/>
      <c r="T110" s="615"/>
      <c r="U110" s="615"/>
      <c r="V110" s="616"/>
      <c r="W110" s="37" t="s">
        <v>69</v>
      </c>
      <c r="X110" s="585">
        <f>IFERROR(SUM(X105:X108),"0")</f>
        <v>370</v>
      </c>
      <c r="Y110" s="585">
        <f>IFERROR(SUM(Y105:Y108),"0")</f>
        <v>379.20000000000005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8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214</v>
      </c>
      <c r="B114" s="54" t="s">
        <v>215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14" t="s">
        <v>71</v>
      </c>
      <c r="Q115" s="615"/>
      <c r="R115" s="615"/>
      <c r="S115" s="615"/>
      <c r="T115" s="615"/>
      <c r="U115" s="615"/>
      <c r="V115" s="616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14" t="s">
        <v>71</v>
      </c>
      <c r="Q116" s="615"/>
      <c r="R116" s="615"/>
      <c r="S116" s="615"/>
      <c r="T116" s="615"/>
      <c r="U116" s="615"/>
      <c r="V116" s="616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hidden="1" customHeight="1" x14ac:dyDescent="0.25">
      <c r="A118" s="54" t="s">
        <v>216</v>
      </c>
      <c r="B118" s="54" t="s">
        <v>217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69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2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69</v>
      </c>
      <c r="X119" s="583">
        <v>700</v>
      </c>
      <c r="Y119" s="584">
        <f>IFERROR(IF(X119="",0,CEILING((X119/$H119),1)*$H119),"")</f>
        <v>704.69999999999993</v>
      </c>
      <c r="Z119" s="36">
        <f>IFERROR(IF(Y119=0,"",ROUNDUP(Y119/H119,0)*0.01898),"")</f>
        <v>1.65126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744.33333333333326</v>
      </c>
      <c r="BN119" s="64">
        <f>IFERROR(Y119*I119/H119,"0")</f>
        <v>749.33100000000002</v>
      </c>
      <c r="BO119" s="64">
        <f>IFERROR(1/J119*(X119/H119),"0")</f>
        <v>1.3503086419753088</v>
      </c>
      <c r="BP119" s="64">
        <f>IFERROR(1/J119*(Y119/H119),"0")</f>
        <v>1.359375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69</v>
      </c>
      <c r="X121" s="583">
        <v>800</v>
      </c>
      <c r="Y121" s="584">
        <f>IFERROR(IF(X121="",0,CEILING((X121/$H121),1)*$H121),"")</f>
        <v>801.90000000000009</v>
      </c>
      <c r="Z121" s="36">
        <f>IFERROR(IF(Y121=0,"",ROUNDUP(Y121/H121,0)*0.00651),"")</f>
        <v>1.93347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874.66666666666663</v>
      </c>
      <c r="BN121" s="64">
        <f>IFERROR(Y121*I121/H121,"0")</f>
        <v>876.74400000000003</v>
      </c>
      <c r="BO121" s="64">
        <f>IFERROR(1/J121*(X121/H121),"0")</f>
        <v>1.6280016280016281</v>
      </c>
      <c r="BP121" s="64">
        <f>IFERROR(1/J121*(Y121/H121),"0")</f>
        <v>1.6318681318681321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14" t="s">
        <v>71</v>
      </c>
      <c r="Q123" s="615"/>
      <c r="R123" s="615"/>
      <c r="S123" s="615"/>
      <c r="T123" s="615"/>
      <c r="U123" s="615"/>
      <c r="V123" s="616"/>
      <c r="W123" s="37" t="s">
        <v>72</v>
      </c>
      <c r="X123" s="585">
        <f>IFERROR(X118/H118,"0")+IFERROR(X119/H119,"0")+IFERROR(X120/H120,"0")+IFERROR(X121/H121,"0")+IFERROR(X122/H122,"0")</f>
        <v>382.71604938271605</v>
      </c>
      <c r="Y123" s="585">
        <f>IFERROR(Y118/H118,"0")+IFERROR(Y119/H119,"0")+IFERROR(Y120/H120,"0")+IFERROR(Y121/H121,"0")+IFERROR(Y122/H122,"0")</f>
        <v>384</v>
      </c>
      <c r="Z123" s="585">
        <f>IFERROR(IF(Z118="",0,Z118),"0")+IFERROR(IF(Z119="",0,Z119),"0")+IFERROR(IF(Z120="",0,Z120),"0")+IFERROR(IF(Z121="",0,Z121),"0")+IFERROR(IF(Z122="",0,Z122),"0")</f>
        <v>3.58473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14" t="s">
        <v>71</v>
      </c>
      <c r="Q124" s="615"/>
      <c r="R124" s="615"/>
      <c r="S124" s="615"/>
      <c r="T124" s="615"/>
      <c r="U124" s="615"/>
      <c r="V124" s="616"/>
      <c r="W124" s="37" t="s">
        <v>69</v>
      </c>
      <c r="X124" s="585">
        <f>IFERROR(SUM(X118:X122),"0")</f>
        <v>1500</v>
      </c>
      <c r="Y124" s="585">
        <f>IFERROR(SUM(Y118:Y122),"0")</f>
        <v>1506.6</v>
      </c>
      <c r="Z124" s="37"/>
      <c r="AA124" s="586"/>
      <c r="AB124" s="586"/>
      <c r="AC124" s="586"/>
    </row>
    <row r="125" spans="1:68" ht="14.25" hidden="1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62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14" t="s">
        <v>71</v>
      </c>
      <c r="Q128" s="615"/>
      <c r="R128" s="615"/>
      <c r="S128" s="615"/>
      <c r="T128" s="615"/>
      <c r="U128" s="615"/>
      <c r="V128" s="616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14" t="s">
        <v>71</v>
      </c>
      <c r="Q129" s="615"/>
      <c r="R129" s="615"/>
      <c r="S129" s="615"/>
      <c r="T129" s="615"/>
      <c r="U129" s="615"/>
      <c r="V129" s="616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24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69</v>
      </c>
      <c r="X132" s="583">
        <v>200</v>
      </c>
      <c r="Y132" s="584">
        <f>IFERROR(IF(X132="",0,CEILING((X132/$H132),1)*$H132),"")</f>
        <v>201.60000000000002</v>
      </c>
      <c r="Z132" s="36">
        <f>IFERROR(IF(Y132=0,"",ROUNDUP(Y132/H132,0)*0.00651),"")</f>
        <v>0.41012999999999999</v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211.25</v>
      </c>
      <c r="BN132" s="64">
        <f>IFERROR(Y132*I132/H132,"0")</f>
        <v>212.94</v>
      </c>
      <c r="BO132" s="64">
        <f>IFERROR(1/J132*(X132/H132),"0")</f>
        <v>0.34340659340659341</v>
      </c>
      <c r="BP132" s="64">
        <f>IFERROR(1/J132*(Y132/H132),"0")</f>
        <v>0.3461538461538462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14" t="s">
        <v>71</v>
      </c>
      <c r="Q134" s="615"/>
      <c r="R134" s="615"/>
      <c r="S134" s="615"/>
      <c r="T134" s="615"/>
      <c r="U134" s="615"/>
      <c r="V134" s="616"/>
      <c r="W134" s="37" t="s">
        <v>72</v>
      </c>
      <c r="X134" s="585">
        <f>IFERROR(X132/H132,"0")+IFERROR(X133/H133,"0")</f>
        <v>62.5</v>
      </c>
      <c r="Y134" s="585">
        <f>IFERROR(Y132/H132,"0")+IFERROR(Y133/H133,"0")</f>
        <v>63.000000000000007</v>
      </c>
      <c r="Z134" s="585">
        <f>IFERROR(IF(Z132="",0,Z132),"0")+IFERROR(IF(Z133="",0,Z133),"0")</f>
        <v>0.41012999999999999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14" t="s">
        <v>71</v>
      </c>
      <c r="Q135" s="615"/>
      <c r="R135" s="615"/>
      <c r="S135" s="615"/>
      <c r="T135" s="615"/>
      <c r="U135" s="615"/>
      <c r="V135" s="616"/>
      <c r="W135" s="37" t="s">
        <v>69</v>
      </c>
      <c r="X135" s="585">
        <f>IFERROR(SUM(X132:X133),"0")</f>
        <v>200</v>
      </c>
      <c r="Y135" s="585">
        <f>IFERROR(SUM(Y132:Y133),"0")</f>
        <v>201.60000000000002</v>
      </c>
      <c r="Z135" s="37"/>
      <c r="AA135" s="586"/>
      <c r="AB135" s="586"/>
      <c r="AC135" s="586"/>
    </row>
    <row r="136" spans="1:68" ht="14.25" hidden="1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69</v>
      </c>
      <c r="X137" s="583">
        <v>200</v>
      </c>
      <c r="Y137" s="584">
        <f>IFERROR(IF(X137="",0,CEILING((X137/$H137),1)*$H137),"")</f>
        <v>201.6</v>
      </c>
      <c r="Z137" s="36">
        <f>IFERROR(IF(Y137=0,"",ROUNDUP(Y137/H137,0)*0.00651),"")</f>
        <v>0.46872000000000003</v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219.14285714285717</v>
      </c>
      <c r="BN137" s="64">
        <f>IFERROR(Y137*I137/H137,"0")</f>
        <v>220.89599999999999</v>
      </c>
      <c r="BO137" s="64">
        <f>IFERROR(1/J137*(X137/H137),"0")</f>
        <v>0.39246467817896391</v>
      </c>
      <c r="BP137" s="64">
        <f>IFERROR(1/J137*(Y137/H137),"0")</f>
        <v>0.39560439560439564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14" t="s">
        <v>71</v>
      </c>
      <c r="Q139" s="615"/>
      <c r="R139" s="615"/>
      <c r="S139" s="615"/>
      <c r="T139" s="615"/>
      <c r="U139" s="615"/>
      <c r="V139" s="616"/>
      <c r="W139" s="37" t="s">
        <v>72</v>
      </c>
      <c r="X139" s="585">
        <f>IFERROR(X137/H137,"0")+IFERROR(X138/H138,"0")</f>
        <v>71.428571428571431</v>
      </c>
      <c r="Y139" s="585">
        <f>IFERROR(Y137/H137,"0")+IFERROR(Y138/H138,"0")</f>
        <v>72</v>
      </c>
      <c r="Z139" s="585">
        <f>IFERROR(IF(Z137="",0,Z137),"0")+IFERROR(IF(Z138="",0,Z138),"0")</f>
        <v>0.46872000000000003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14" t="s">
        <v>71</v>
      </c>
      <c r="Q140" s="615"/>
      <c r="R140" s="615"/>
      <c r="S140" s="615"/>
      <c r="T140" s="615"/>
      <c r="U140" s="615"/>
      <c r="V140" s="616"/>
      <c r="W140" s="37" t="s">
        <v>69</v>
      </c>
      <c r="X140" s="585">
        <f>IFERROR(SUM(X137:X138),"0")</f>
        <v>200</v>
      </c>
      <c r="Y140" s="585">
        <f>IFERROR(SUM(Y137:Y138),"0")</f>
        <v>201.6</v>
      </c>
      <c r="Z140" s="37"/>
      <c r="AA140" s="586"/>
      <c r="AB140" s="586"/>
      <c r="AC140" s="586"/>
    </row>
    <row r="141" spans="1:68" ht="14.25" hidden="1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14" t="s">
        <v>71</v>
      </c>
      <c r="Q144" s="615"/>
      <c r="R144" s="615"/>
      <c r="S144" s="615"/>
      <c r="T144" s="615"/>
      <c r="U144" s="615"/>
      <c r="V144" s="616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14" t="s">
        <v>71</v>
      </c>
      <c r="Q145" s="615"/>
      <c r="R145" s="615"/>
      <c r="S145" s="615"/>
      <c r="T145" s="615"/>
      <c r="U145" s="615"/>
      <c r="V145" s="616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4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14" t="s">
        <v>71</v>
      </c>
      <c r="Q149" s="615"/>
      <c r="R149" s="615"/>
      <c r="S149" s="615"/>
      <c r="T149" s="615"/>
      <c r="U149" s="615"/>
      <c r="V149" s="616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14" t="s">
        <v>71</v>
      </c>
      <c r="Q150" s="615"/>
      <c r="R150" s="615"/>
      <c r="S150" s="615"/>
      <c r="T150" s="615"/>
      <c r="U150" s="615"/>
      <c r="V150" s="616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14" t="s">
        <v>71</v>
      </c>
      <c r="Q155" s="615"/>
      <c r="R155" s="615"/>
      <c r="S155" s="615"/>
      <c r="T155" s="615"/>
      <c r="U155" s="615"/>
      <c r="V155" s="616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14" t="s">
        <v>71</v>
      </c>
      <c r="Q156" s="615"/>
      <c r="R156" s="615"/>
      <c r="S156" s="615"/>
      <c r="T156" s="615"/>
      <c r="U156" s="615"/>
      <c r="V156" s="616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258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4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14" t="s">
        <v>71</v>
      </c>
      <c r="Q161" s="615"/>
      <c r="R161" s="615"/>
      <c r="S161" s="615"/>
      <c r="T161" s="615"/>
      <c r="U161" s="615"/>
      <c r="V161" s="616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14" t="s">
        <v>71</v>
      </c>
      <c r="Q162" s="615"/>
      <c r="R162" s="615"/>
      <c r="S162" s="615"/>
      <c r="T162" s="615"/>
      <c r="U162" s="615"/>
      <c r="V162" s="616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hidden="1" customHeight="1" x14ac:dyDescent="0.25">
      <c r="A164" s="54" t="s">
        <v>263</v>
      </c>
      <c r="B164" s="54" t="s">
        <v>264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69</v>
      </c>
      <c r="X166" s="583">
        <v>100</v>
      </c>
      <c r="Y166" s="584">
        <f t="shared" si="21"/>
        <v>100.80000000000001</v>
      </c>
      <c r="Z166" s="36">
        <f>IFERROR(IF(Y166=0,"",ROUNDUP(Y166/H166,0)*0.00902),"")</f>
        <v>0.21648000000000001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105</v>
      </c>
      <c r="BN166" s="64">
        <f t="shared" si="23"/>
        <v>105.84000000000002</v>
      </c>
      <c r="BO166" s="64">
        <f t="shared" si="24"/>
        <v>0.18037518037518038</v>
      </c>
      <c r="BP166" s="64">
        <f t="shared" si="25"/>
        <v>0.18181818181818182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7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276</v>
      </c>
      <c r="B169" s="54" t="s">
        <v>277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14" t="s">
        <v>71</v>
      </c>
      <c r="Q173" s="615"/>
      <c r="R173" s="615"/>
      <c r="S173" s="615"/>
      <c r="T173" s="615"/>
      <c r="U173" s="615"/>
      <c r="V173" s="616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23.80952380952381</v>
      </c>
      <c r="Y173" s="585">
        <f>IFERROR(Y164/H164,"0")+IFERROR(Y165/H165,"0")+IFERROR(Y166/H166,"0")+IFERROR(Y167/H167,"0")+IFERROR(Y168/H168,"0")+IFERROR(Y169/H169,"0")+IFERROR(Y170/H170,"0")+IFERROR(Y171/H171,"0")+IFERROR(Y172/H172,"0")</f>
        <v>24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0.21648000000000001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14" t="s">
        <v>71</v>
      </c>
      <c r="Q174" s="615"/>
      <c r="R174" s="615"/>
      <c r="S174" s="615"/>
      <c r="T174" s="615"/>
      <c r="U174" s="615"/>
      <c r="V174" s="616"/>
      <c r="W174" s="37" t="s">
        <v>69</v>
      </c>
      <c r="X174" s="585">
        <f>IFERROR(SUM(X164:X172),"0")</f>
        <v>100</v>
      </c>
      <c r="Y174" s="585">
        <f>IFERROR(SUM(Y164:Y172),"0")</f>
        <v>100.80000000000001</v>
      </c>
      <c r="Z174" s="37"/>
      <c r="AA174" s="586"/>
      <c r="AB174" s="586"/>
      <c r="AC174" s="586"/>
    </row>
    <row r="175" spans="1:68" ht="14.25" hidden="1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8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14" t="s">
        <v>71</v>
      </c>
      <c r="Q179" s="615"/>
      <c r="R179" s="615"/>
      <c r="S179" s="615"/>
      <c r="T179" s="615"/>
      <c r="U179" s="615"/>
      <c r="V179" s="616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14" t="s">
        <v>71</v>
      </c>
      <c r="Q180" s="615"/>
      <c r="R180" s="615"/>
      <c r="S180" s="615"/>
      <c r="T180" s="615"/>
      <c r="U180" s="615"/>
      <c r="V180" s="616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2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14" t="s">
        <v>71</v>
      </c>
      <c r="Q183" s="615"/>
      <c r="R183" s="615"/>
      <c r="S183" s="615"/>
      <c r="T183" s="615"/>
      <c r="U183" s="615"/>
      <c r="V183" s="616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14" t="s">
        <v>71</v>
      </c>
      <c r="Q184" s="615"/>
      <c r="R184" s="615"/>
      <c r="S184" s="615"/>
      <c r="T184" s="615"/>
      <c r="U184" s="615"/>
      <c r="V184" s="616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4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14" t="s">
        <v>71</v>
      </c>
      <c r="Q189" s="615"/>
      <c r="R189" s="615"/>
      <c r="S189" s="615"/>
      <c r="T189" s="615"/>
      <c r="U189" s="615"/>
      <c r="V189" s="616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14" t="s">
        <v>71</v>
      </c>
      <c r="Q190" s="615"/>
      <c r="R190" s="615"/>
      <c r="S190" s="615"/>
      <c r="T190" s="615"/>
      <c r="U190" s="615"/>
      <c r="V190" s="616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14" t="s">
        <v>71</v>
      </c>
      <c r="Q194" s="615"/>
      <c r="R194" s="615"/>
      <c r="S194" s="615"/>
      <c r="T194" s="615"/>
      <c r="U194" s="615"/>
      <c r="V194" s="616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14" t="s">
        <v>71</v>
      </c>
      <c r="Q195" s="615"/>
      <c r="R195" s="615"/>
      <c r="S195" s="615"/>
      <c r="T195" s="615"/>
      <c r="U195" s="615"/>
      <c r="V195" s="616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hidden="1" customHeight="1" x14ac:dyDescent="0.25">
      <c r="A197" s="54" t="s">
        <v>310</v>
      </c>
      <c r="B197" s="54" t="s">
        <v>311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69</v>
      </c>
      <c r="X198" s="583">
        <v>250</v>
      </c>
      <c r="Y198" s="584">
        <f t="shared" si="26"/>
        <v>253.8</v>
      </c>
      <c r="Z198" s="36">
        <f>IFERROR(IF(Y198=0,"",ROUNDUP(Y198/H198,0)*0.00902),"")</f>
        <v>0.42393999999999998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259.72222222222223</v>
      </c>
      <c r="BN198" s="64">
        <f t="shared" si="28"/>
        <v>263.67</v>
      </c>
      <c r="BO198" s="64">
        <f t="shared" si="29"/>
        <v>0.35072951739618402</v>
      </c>
      <c r="BP198" s="64">
        <f t="shared" si="30"/>
        <v>0.35606060606060608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69</v>
      </c>
      <c r="X199" s="583">
        <v>200</v>
      </c>
      <c r="Y199" s="584">
        <f t="shared" si="26"/>
        <v>205.20000000000002</v>
      </c>
      <c r="Z199" s="36">
        <f>IFERROR(IF(Y199=0,"",ROUNDUP(Y199/H199,0)*0.00902),"")</f>
        <v>0.34276000000000001</v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207.77777777777777</v>
      </c>
      <c r="BN199" s="64">
        <f t="shared" si="28"/>
        <v>213.18000000000004</v>
      </c>
      <c r="BO199" s="64">
        <f t="shared" si="29"/>
        <v>0.28058361391694725</v>
      </c>
      <c r="BP199" s="64">
        <f t="shared" si="30"/>
        <v>0.2878787878787879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69</v>
      </c>
      <c r="X200" s="583">
        <v>250</v>
      </c>
      <c r="Y200" s="584">
        <f t="shared" si="26"/>
        <v>253.8</v>
      </c>
      <c r="Z200" s="36">
        <f>IFERROR(IF(Y200=0,"",ROUNDUP(Y200/H200,0)*0.00902),"")</f>
        <v>0.42393999999999998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259.72222222222223</v>
      </c>
      <c r="BN200" s="64">
        <f t="shared" si="28"/>
        <v>263.67</v>
      </c>
      <c r="BO200" s="64">
        <f t="shared" si="29"/>
        <v>0.35072951739618402</v>
      </c>
      <c r="BP200" s="64">
        <f t="shared" si="30"/>
        <v>0.35606060606060608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69</v>
      </c>
      <c r="X201" s="583">
        <v>250</v>
      </c>
      <c r="Y201" s="584">
        <f t="shared" si="26"/>
        <v>250.20000000000002</v>
      </c>
      <c r="Z201" s="36">
        <f>IFERROR(IF(Y201=0,"",ROUNDUP(Y201/H201,0)*0.00502),"")</f>
        <v>0.69778000000000007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268.05555555555554</v>
      </c>
      <c r="BN201" s="64">
        <f t="shared" si="28"/>
        <v>268.27</v>
      </c>
      <c r="BO201" s="64">
        <f t="shared" si="29"/>
        <v>0.59354226020892698</v>
      </c>
      <c r="BP201" s="64">
        <f t="shared" si="30"/>
        <v>0.59401709401709413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14" t="s">
        <v>71</v>
      </c>
      <c r="Q205" s="615"/>
      <c r="R205" s="615"/>
      <c r="S205" s="615"/>
      <c r="T205" s="615"/>
      <c r="U205" s="615"/>
      <c r="V205" s="616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268.51851851851848</v>
      </c>
      <c r="Y205" s="585">
        <f>IFERROR(Y197/H197,"0")+IFERROR(Y198/H198,"0")+IFERROR(Y199/H199,"0")+IFERROR(Y200/H200,"0")+IFERROR(Y201/H201,"0")+IFERROR(Y202/H202,"0")+IFERROR(Y203/H203,"0")+IFERROR(Y204/H204,"0")</f>
        <v>271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1.88842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14" t="s">
        <v>71</v>
      </c>
      <c r="Q206" s="615"/>
      <c r="R206" s="615"/>
      <c r="S206" s="615"/>
      <c r="T206" s="615"/>
      <c r="U206" s="615"/>
      <c r="V206" s="616"/>
      <c r="W206" s="37" t="s">
        <v>69</v>
      </c>
      <c r="X206" s="585">
        <f>IFERROR(SUM(X197:X204),"0")</f>
        <v>950</v>
      </c>
      <c r="Y206" s="585">
        <f>IFERROR(SUM(Y197:Y204),"0")</f>
        <v>963</v>
      </c>
      <c r="Z206" s="37"/>
      <c r="AA206" s="586"/>
      <c r="AB206" s="586"/>
      <c r="AC206" s="586"/>
    </row>
    <row r="207" spans="1:68" ht="14.25" hidden="1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69</v>
      </c>
      <c r="X208" s="583">
        <v>150</v>
      </c>
      <c r="Y208" s="584">
        <f t="shared" ref="Y208:Y216" si="31">IFERROR(IF(X208="",0,CEILING((X208/$H208),1)*$H208),"")</f>
        <v>153.9</v>
      </c>
      <c r="Z208" s="36">
        <f>IFERROR(IF(Y208=0,"",ROUNDUP(Y208/H208,0)*0.01898),"")</f>
        <v>0.36062</v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159.61111111111111</v>
      </c>
      <c r="BN208" s="64">
        <f t="shared" ref="BN208:BN216" si="33">IFERROR(Y208*I208/H208,"0")</f>
        <v>163.761</v>
      </c>
      <c r="BO208" s="64">
        <f t="shared" ref="BO208:BO216" si="34">IFERROR(1/J208*(X208/H208),"0")</f>
        <v>0.28935185185185186</v>
      </c>
      <c r="BP208" s="64">
        <f t="shared" ref="BP208:BP216" si="35">IFERROR(1/J208*(Y208/H208),"0")</f>
        <v>0.296875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69</v>
      </c>
      <c r="X209" s="583">
        <v>100</v>
      </c>
      <c r="Y209" s="584">
        <f t="shared" si="31"/>
        <v>105.3</v>
      </c>
      <c r="Z209" s="36">
        <f>IFERROR(IF(Y209=0,"",ROUNDUP(Y209/H209,0)*0.01898),"")</f>
        <v>0.24674000000000001</v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106.1851851851852</v>
      </c>
      <c r="BN209" s="64">
        <f t="shared" si="33"/>
        <v>111.81300000000002</v>
      </c>
      <c r="BO209" s="64">
        <f t="shared" si="34"/>
        <v>0.19290123456790123</v>
      </c>
      <c r="BP209" s="64">
        <f t="shared" si="35"/>
        <v>0.203125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69</v>
      </c>
      <c r="X210" s="583">
        <v>200</v>
      </c>
      <c r="Y210" s="584">
        <f t="shared" si="31"/>
        <v>200.1</v>
      </c>
      <c r="Z210" s="36">
        <f>IFERROR(IF(Y210=0,"",ROUNDUP(Y210/H210,0)*0.01898),"")</f>
        <v>0.43653999999999998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211.93103448275863</v>
      </c>
      <c r="BN210" s="64">
        <f t="shared" si="33"/>
        <v>212.03699999999998</v>
      </c>
      <c r="BO210" s="64">
        <f t="shared" si="34"/>
        <v>0.35919540229885061</v>
      </c>
      <c r="BP210" s="64">
        <f t="shared" si="35"/>
        <v>0.359375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69</v>
      </c>
      <c r="X211" s="583">
        <v>170</v>
      </c>
      <c r="Y211" s="584">
        <f t="shared" si="31"/>
        <v>170.4</v>
      </c>
      <c r="Z211" s="36">
        <f t="shared" ref="Z211:Z216" si="36">IFERROR(IF(Y211=0,"",ROUNDUP(Y211/H211,0)*0.00651),"")</f>
        <v>0.46221000000000001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189.125</v>
      </c>
      <c r="BN211" s="64">
        <f t="shared" si="33"/>
        <v>189.57000000000002</v>
      </c>
      <c r="BO211" s="64">
        <f t="shared" si="34"/>
        <v>0.38919413919413925</v>
      </c>
      <c r="BP211" s="64">
        <f t="shared" si="35"/>
        <v>0.39010989010989017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69</v>
      </c>
      <c r="X213" s="583">
        <v>250</v>
      </c>
      <c r="Y213" s="584">
        <f t="shared" si="31"/>
        <v>252</v>
      </c>
      <c r="Z213" s="36">
        <f t="shared" si="36"/>
        <v>0.68354999999999999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276.25</v>
      </c>
      <c r="BN213" s="64">
        <f t="shared" si="33"/>
        <v>278.46000000000004</v>
      </c>
      <c r="BO213" s="64">
        <f t="shared" si="34"/>
        <v>0.57234432234432242</v>
      </c>
      <c r="BP213" s="64">
        <f t="shared" si="35"/>
        <v>0.57692307692307698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69</v>
      </c>
      <c r="X214" s="583">
        <v>250</v>
      </c>
      <c r="Y214" s="584">
        <f t="shared" si="31"/>
        <v>252</v>
      </c>
      <c r="Z214" s="36">
        <f t="shared" si="36"/>
        <v>0.68354999999999999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276.25</v>
      </c>
      <c r="BN214" s="64">
        <f t="shared" si="33"/>
        <v>278.46000000000004</v>
      </c>
      <c r="BO214" s="64">
        <f t="shared" si="34"/>
        <v>0.57234432234432242</v>
      </c>
      <c r="BP214" s="64">
        <f t="shared" si="35"/>
        <v>0.57692307692307698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69</v>
      </c>
      <c r="X215" s="583">
        <v>150</v>
      </c>
      <c r="Y215" s="584">
        <f t="shared" si="31"/>
        <v>151.19999999999999</v>
      </c>
      <c r="Z215" s="36">
        <f t="shared" si="36"/>
        <v>0.41012999999999999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165.75</v>
      </c>
      <c r="BN215" s="64">
        <f t="shared" si="33"/>
        <v>167.07599999999999</v>
      </c>
      <c r="BO215" s="64">
        <f t="shared" si="34"/>
        <v>0.34340659340659341</v>
      </c>
      <c r="BP215" s="64">
        <f t="shared" si="35"/>
        <v>0.3461538461538462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69</v>
      </c>
      <c r="X216" s="583">
        <v>200</v>
      </c>
      <c r="Y216" s="584">
        <f t="shared" si="31"/>
        <v>201.6</v>
      </c>
      <c r="Z216" s="36">
        <f t="shared" si="36"/>
        <v>0.54683999999999999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221.50000000000003</v>
      </c>
      <c r="BN216" s="64">
        <f t="shared" si="33"/>
        <v>223.27200000000002</v>
      </c>
      <c r="BO216" s="64">
        <f t="shared" si="34"/>
        <v>0.45787545787545797</v>
      </c>
      <c r="BP216" s="64">
        <f t="shared" si="35"/>
        <v>0.46153846153846156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14" t="s">
        <v>71</v>
      </c>
      <c r="Q217" s="615"/>
      <c r="R217" s="615"/>
      <c r="S217" s="615"/>
      <c r="T217" s="615"/>
      <c r="U217" s="615"/>
      <c r="V217" s="616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478.85270327799071</v>
      </c>
      <c r="Y217" s="585">
        <f>IFERROR(Y208/H208,"0")+IFERROR(Y209/H209,"0")+IFERROR(Y210/H210,"0")+IFERROR(Y211/H211,"0")+IFERROR(Y212/H212,"0")+IFERROR(Y213/H213,"0")+IFERROR(Y214/H214,"0")+IFERROR(Y215/H215,"0")+IFERROR(Y216/H216,"0")</f>
        <v>483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3.8301799999999999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14" t="s">
        <v>71</v>
      </c>
      <c r="Q218" s="615"/>
      <c r="R218" s="615"/>
      <c r="S218" s="615"/>
      <c r="T218" s="615"/>
      <c r="U218" s="615"/>
      <c r="V218" s="616"/>
      <c r="W218" s="37" t="s">
        <v>69</v>
      </c>
      <c r="X218" s="585">
        <f>IFERROR(SUM(X208:X216),"0")</f>
        <v>1470</v>
      </c>
      <c r="Y218" s="585">
        <f>IFERROR(SUM(Y208:Y216),"0")</f>
        <v>1486.4999999999998</v>
      </c>
      <c r="Z218" s="37"/>
      <c r="AA218" s="586"/>
      <c r="AB218" s="586"/>
      <c r="AC218" s="586"/>
    </row>
    <row r="219" spans="1:68" ht="14.25" hidden="1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hidden="1" customHeight="1" x14ac:dyDescent="0.25">
      <c r="A220" s="54" t="s">
        <v>354</v>
      </c>
      <c r="B220" s="54" t="s">
        <v>355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357</v>
      </c>
      <c r="B221" s="54" t="s">
        <v>358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14" t="s">
        <v>71</v>
      </c>
      <c r="Q222" s="615"/>
      <c r="R222" s="615"/>
      <c r="S222" s="615"/>
      <c r="T222" s="615"/>
      <c r="U222" s="615"/>
      <c r="V222" s="616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14" t="s">
        <v>71</v>
      </c>
      <c r="Q223" s="615"/>
      <c r="R223" s="615"/>
      <c r="S223" s="615"/>
      <c r="T223" s="615"/>
      <c r="U223" s="615"/>
      <c r="V223" s="616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24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14" t="s">
        <v>71</v>
      </c>
      <c r="Q233" s="615"/>
      <c r="R233" s="615"/>
      <c r="S233" s="615"/>
      <c r="T233" s="615"/>
      <c r="U233" s="615"/>
      <c r="V233" s="616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14" t="s">
        <v>71</v>
      </c>
      <c r="Q234" s="615"/>
      <c r="R234" s="615"/>
      <c r="S234" s="615"/>
      <c r="T234" s="615"/>
      <c r="U234" s="615"/>
      <c r="V234" s="616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7">
        <v>4680115885981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9"/>
      <c r="R236" s="599"/>
      <c r="S236" s="599"/>
      <c r="T236" s="600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7">
        <v>4680115885721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9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9"/>
      <c r="R237" s="599"/>
      <c r="S237" s="599"/>
      <c r="T237" s="600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14" t="s">
        <v>71</v>
      </c>
      <c r="Q238" s="615"/>
      <c r="R238" s="615"/>
      <c r="S238" s="615"/>
      <c r="T238" s="615"/>
      <c r="U238" s="615"/>
      <c r="V238" s="616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14" t="s">
        <v>71</v>
      </c>
      <c r="Q239" s="615"/>
      <c r="R239" s="615"/>
      <c r="S239" s="615"/>
      <c r="T239" s="615"/>
      <c r="U239" s="615"/>
      <c r="V239" s="616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92" t="s">
        <v>386</v>
      </c>
      <c r="Q241" s="599"/>
      <c r="R241" s="599"/>
      <c r="S241" s="599"/>
      <c r="T241" s="600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388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14" t="s">
        <v>71</v>
      </c>
      <c r="Q243" s="615"/>
      <c r="R243" s="615"/>
      <c r="S243" s="615"/>
      <c r="T243" s="615"/>
      <c r="U243" s="615"/>
      <c r="V243" s="616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14" t="s">
        <v>71</v>
      </c>
      <c r="Q244" s="615"/>
      <c r="R244" s="615"/>
      <c r="S244" s="615"/>
      <c r="T244" s="615"/>
      <c r="U244" s="615"/>
      <c r="V244" s="616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90" t="s">
        <v>395</v>
      </c>
      <c r="Q247" s="599"/>
      <c r="R247" s="599"/>
      <c r="S247" s="599"/>
      <c r="T247" s="600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3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14" t="s">
        <v>71</v>
      </c>
      <c r="Q252" s="615"/>
      <c r="R252" s="615"/>
      <c r="S252" s="615"/>
      <c r="T252" s="615"/>
      <c r="U252" s="615"/>
      <c r="V252" s="616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14" t="s">
        <v>71</v>
      </c>
      <c r="Q253" s="615"/>
      <c r="R253" s="615"/>
      <c r="S253" s="615"/>
      <c r="T253" s="615"/>
      <c r="U253" s="615"/>
      <c r="V253" s="616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4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8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14" t="s">
        <v>71</v>
      </c>
      <c r="Q261" s="615"/>
      <c r="R261" s="615"/>
      <c r="S261" s="615"/>
      <c r="T261" s="615"/>
      <c r="U261" s="615"/>
      <c r="V261" s="616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14" t="s">
        <v>71</v>
      </c>
      <c r="Q262" s="615"/>
      <c r="R262" s="615"/>
      <c r="S262" s="615"/>
      <c r="T262" s="615"/>
      <c r="U262" s="615"/>
      <c r="V262" s="616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24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80" t="s">
        <v>430</v>
      </c>
      <c r="Q268" s="599"/>
      <c r="R268" s="599"/>
      <c r="S268" s="599"/>
      <c r="T268" s="600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14" t="s">
        <v>71</v>
      </c>
      <c r="Q269" s="615"/>
      <c r="R269" s="615"/>
      <c r="S269" s="615"/>
      <c r="T269" s="615"/>
      <c r="U269" s="615"/>
      <c r="V269" s="616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14" t="s">
        <v>71</v>
      </c>
      <c r="Q270" s="615"/>
      <c r="R270" s="615"/>
      <c r="S270" s="615"/>
      <c r="T270" s="615"/>
      <c r="U270" s="615"/>
      <c r="V270" s="616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4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69</v>
      </c>
      <c r="X274" s="583">
        <v>100</v>
      </c>
      <c r="Y274" s="584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69</v>
      </c>
      <c r="X275" s="583">
        <v>100</v>
      </c>
      <c r="Y275" s="584">
        <f>IFERROR(IF(X275="",0,CEILING((X275/$H275),1)*$H275),"")</f>
        <v>100.8</v>
      </c>
      <c r="Z275" s="36">
        <f>IFERROR(IF(Y275=0,"",ROUNDUP(Y275/H275,0)*0.00651),"")</f>
        <v>0.27342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107.5</v>
      </c>
      <c r="BN275" s="64">
        <f>IFERROR(Y275*I275/H275,"0")</f>
        <v>108.36000000000001</v>
      </c>
      <c r="BO275" s="64">
        <f>IFERROR(1/J275*(X275/H275),"0")</f>
        <v>0.22893772893772898</v>
      </c>
      <c r="BP275" s="64">
        <f>IFERROR(1/J275*(Y275/H275),"0")</f>
        <v>0.23076923076923078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14" t="s">
        <v>71</v>
      </c>
      <c r="Q276" s="615"/>
      <c r="R276" s="615"/>
      <c r="S276" s="615"/>
      <c r="T276" s="615"/>
      <c r="U276" s="615"/>
      <c r="V276" s="616"/>
      <c r="W276" s="37" t="s">
        <v>72</v>
      </c>
      <c r="X276" s="585">
        <f>IFERROR(X273/H273,"0")+IFERROR(X274/H274,"0")+IFERROR(X275/H275,"0")</f>
        <v>83.333333333333343</v>
      </c>
      <c r="Y276" s="585">
        <f>IFERROR(Y273/H273,"0")+IFERROR(Y274/H274,"0")+IFERROR(Y275/H275,"0")</f>
        <v>84</v>
      </c>
      <c r="Z276" s="585">
        <f>IFERROR(IF(Z273="",0,Z273),"0")+IFERROR(IF(Z274="",0,Z274),"0")+IFERROR(IF(Z275="",0,Z275),"0")</f>
        <v>0.54683999999999999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14" t="s">
        <v>71</v>
      </c>
      <c r="Q277" s="615"/>
      <c r="R277" s="615"/>
      <c r="S277" s="615"/>
      <c r="T277" s="615"/>
      <c r="U277" s="615"/>
      <c r="V277" s="616"/>
      <c r="W277" s="37" t="s">
        <v>69</v>
      </c>
      <c r="X277" s="585">
        <f>IFERROR(SUM(X273:X275),"0")</f>
        <v>200</v>
      </c>
      <c r="Y277" s="585">
        <f>IFERROR(SUM(Y273:Y275),"0")</f>
        <v>201.6</v>
      </c>
      <c r="Z277" s="37"/>
      <c r="AA277" s="586"/>
      <c r="AB277" s="586"/>
      <c r="AC277" s="586"/>
    </row>
    <row r="278" spans="1:68" ht="16.5" hidden="1" customHeight="1" x14ac:dyDescent="0.25">
      <c r="A278" s="624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14" t="s">
        <v>71</v>
      </c>
      <c r="Q281" s="615"/>
      <c r="R281" s="615"/>
      <c r="S281" s="615"/>
      <c r="T281" s="615"/>
      <c r="U281" s="615"/>
      <c r="V281" s="616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14" t="s">
        <v>71</v>
      </c>
      <c r="Q282" s="615"/>
      <c r="R282" s="615"/>
      <c r="S282" s="615"/>
      <c r="T282" s="615"/>
      <c r="U282" s="615"/>
      <c r="V282" s="616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14" t="s">
        <v>71</v>
      </c>
      <c r="Q285" s="615"/>
      <c r="R285" s="615"/>
      <c r="S285" s="615"/>
      <c r="T285" s="615"/>
      <c r="U285" s="615"/>
      <c r="V285" s="616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14" t="s">
        <v>71</v>
      </c>
      <c r="Q286" s="615"/>
      <c r="R286" s="615"/>
      <c r="S286" s="615"/>
      <c r="T286" s="615"/>
      <c r="U286" s="615"/>
      <c r="V286" s="616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24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14" t="s">
        <v>71</v>
      </c>
      <c r="Q290" s="615"/>
      <c r="R290" s="615"/>
      <c r="S290" s="615"/>
      <c r="T290" s="615"/>
      <c r="U290" s="615"/>
      <c r="V290" s="616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14" t="s">
        <v>71</v>
      </c>
      <c r="Q291" s="615"/>
      <c r="R291" s="615"/>
      <c r="S291" s="615"/>
      <c r="T291" s="615"/>
      <c r="U291" s="615"/>
      <c r="V291" s="616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4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455</v>
      </c>
      <c r="B294" s="54" t="s">
        <v>456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3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464</v>
      </c>
      <c r="B297" s="54" t="s">
        <v>465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14" t="s">
        <v>71</v>
      </c>
      <c r="Q300" s="615"/>
      <c r="R300" s="615"/>
      <c r="S300" s="615"/>
      <c r="T300" s="615"/>
      <c r="U300" s="615"/>
      <c r="V300" s="616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14" t="s">
        <v>71</v>
      </c>
      <c r="Q301" s="615"/>
      <c r="R301" s="615"/>
      <c r="S301" s="615"/>
      <c r="T301" s="615"/>
      <c r="U301" s="615"/>
      <c r="V301" s="616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0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80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14" t="s">
        <v>71</v>
      </c>
      <c r="Q310" s="615"/>
      <c r="R310" s="615"/>
      <c r="S310" s="615"/>
      <c r="T310" s="615"/>
      <c r="U310" s="615"/>
      <c r="V310" s="616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14" t="s">
        <v>71</v>
      </c>
      <c r="Q311" s="615"/>
      <c r="R311" s="615"/>
      <c r="S311" s="615"/>
      <c r="T311" s="615"/>
      <c r="U311" s="615"/>
      <c r="V311" s="616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69</v>
      </c>
      <c r="X313" s="583">
        <v>70</v>
      </c>
      <c r="Y313" s="584">
        <f>IFERROR(IF(X313="",0,CEILING((X313/$H313),1)*$H313),"")</f>
        <v>70.2</v>
      </c>
      <c r="Z313" s="36">
        <f>IFERROR(IF(Y313=0,"",ROUNDUP(Y313/H313,0)*0.01898),"")</f>
        <v>0.17082</v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74.603846153846163</v>
      </c>
      <c r="BN313" s="64">
        <f>IFERROR(Y313*I313/H313,"0")</f>
        <v>74.817000000000007</v>
      </c>
      <c r="BO313" s="64">
        <f>IFERROR(1/J313*(X313/H313),"0")</f>
        <v>0.14022435897435898</v>
      </c>
      <c r="BP313" s="64">
        <f>IFERROR(1/J313*(Y313/H313),"0")</f>
        <v>0.140625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8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14" t="s">
        <v>71</v>
      </c>
      <c r="Q318" s="615"/>
      <c r="R318" s="615"/>
      <c r="S318" s="615"/>
      <c r="T318" s="615"/>
      <c r="U318" s="615"/>
      <c r="V318" s="616"/>
      <c r="W318" s="37" t="s">
        <v>72</v>
      </c>
      <c r="X318" s="585">
        <f>IFERROR(X313/H313,"0")+IFERROR(X314/H314,"0")+IFERROR(X315/H315,"0")+IFERROR(X316/H316,"0")+IFERROR(X317/H317,"0")</f>
        <v>8.9743589743589745</v>
      </c>
      <c r="Y318" s="585">
        <f>IFERROR(Y313/H313,"0")+IFERROR(Y314/H314,"0")+IFERROR(Y315/H315,"0")+IFERROR(Y316/H316,"0")+IFERROR(Y317/H317,"0")</f>
        <v>9</v>
      </c>
      <c r="Z318" s="585">
        <f>IFERROR(IF(Z313="",0,Z313),"0")+IFERROR(IF(Z314="",0,Z314),"0")+IFERROR(IF(Z315="",0,Z315),"0")+IFERROR(IF(Z316="",0,Z316),"0")+IFERROR(IF(Z317="",0,Z317),"0")</f>
        <v>0.17082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14" t="s">
        <v>71</v>
      </c>
      <c r="Q319" s="615"/>
      <c r="R319" s="615"/>
      <c r="S319" s="615"/>
      <c r="T319" s="615"/>
      <c r="U319" s="615"/>
      <c r="V319" s="616"/>
      <c r="W319" s="37" t="s">
        <v>69</v>
      </c>
      <c r="X319" s="585">
        <f>IFERROR(SUM(X313:X317),"0")</f>
        <v>70</v>
      </c>
      <c r="Y319" s="585">
        <f>IFERROR(SUM(Y313:Y317),"0")</f>
        <v>70.2</v>
      </c>
      <c r="Z319" s="37"/>
      <c r="AA319" s="586"/>
      <c r="AB319" s="586"/>
      <c r="AC319" s="586"/>
    </row>
    <row r="320" spans="1:68" ht="14.25" hidden="1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hidden="1" customHeight="1" x14ac:dyDescent="0.25">
      <c r="A321" s="54" t="s">
        <v>506</v>
      </c>
      <c r="B321" s="54" t="s">
        <v>507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80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69</v>
      </c>
      <c r="X322" s="583">
        <v>300</v>
      </c>
      <c r="Y322" s="584">
        <f>IFERROR(IF(X322="",0,CEILING((X322/$H322),1)*$H322),"")</f>
        <v>304.2</v>
      </c>
      <c r="Z322" s="36">
        <f>IFERROR(IF(Y322=0,"",ROUNDUP(Y322/H322,0)*0.01898),"")</f>
        <v>0.74021999999999999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319.96153846153851</v>
      </c>
      <c r="BN322" s="64">
        <f>IFERROR(Y322*I322/H322,"0")</f>
        <v>324.44100000000003</v>
      </c>
      <c r="BO322" s="64">
        <f>IFERROR(1/J322*(X322/H322),"0")</f>
        <v>0.60096153846153844</v>
      </c>
      <c r="BP322" s="64">
        <f>IFERROR(1/J322*(Y322/H322),"0")</f>
        <v>0.609375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14" t="s">
        <v>71</v>
      </c>
      <c r="Q324" s="615"/>
      <c r="R324" s="615"/>
      <c r="S324" s="615"/>
      <c r="T324" s="615"/>
      <c r="U324" s="615"/>
      <c r="V324" s="616"/>
      <c r="W324" s="37" t="s">
        <v>72</v>
      </c>
      <c r="X324" s="585">
        <f>IFERROR(X321/H321,"0")+IFERROR(X322/H322,"0")+IFERROR(X323/H323,"0")</f>
        <v>38.46153846153846</v>
      </c>
      <c r="Y324" s="585">
        <f>IFERROR(Y321/H321,"0")+IFERROR(Y322/H322,"0")+IFERROR(Y323/H323,"0")</f>
        <v>39</v>
      </c>
      <c r="Z324" s="585">
        <f>IFERROR(IF(Z321="",0,Z321),"0")+IFERROR(IF(Z322="",0,Z322),"0")+IFERROR(IF(Z323="",0,Z323),"0")</f>
        <v>0.74021999999999999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14" t="s">
        <v>71</v>
      </c>
      <c r="Q325" s="615"/>
      <c r="R325" s="615"/>
      <c r="S325" s="615"/>
      <c r="T325" s="615"/>
      <c r="U325" s="615"/>
      <c r="V325" s="616"/>
      <c r="W325" s="37" t="s">
        <v>69</v>
      </c>
      <c r="X325" s="585">
        <f>IFERROR(SUM(X321:X323),"0")</f>
        <v>300</v>
      </c>
      <c r="Y325" s="585">
        <f>IFERROR(SUM(Y321:Y323),"0")</f>
        <v>304.2</v>
      </c>
      <c r="Z325" s="37"/>
      <c r="AA325" s="586"/>
      <c r="AB325" s="586"/>
      <c r="AC325" s="586"/>
    </row>
    <row r="326" spans="1:68" ht="14.25" hidden="1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515</v>
      </c>
      <c r="B327" s="54" t="s">
        <v>516</v>
      </c>
      <c r="C327" s="31">
        <v>4301032055</v>
      </c>
      <c r="D327" s="587">
        <v>4680115886476</v>
      </c>
      <c r="E327" s="588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43" t="s">
        <v>517</v>
      </c>
      <c r="Q327" s="599"/>
      <c r="R327" s="599"/>
      <c r="S327" s="599"/>
      <c r="T327" s="600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7">
        <v>4607091388381</v>
      </c>
      <c r="E328" s="588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922" t="s">
        <v>521</v>
      </c>
      <c r="Q328" s="599"/>
      <c r="R328" s="599"/>
      <c r="S328" s="599"/>
      <c r="T328" s="600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3" t="s">
        <v>525</v>
      </c>
      <c r="Q329" s="599"/>
      <c r="R329" s="599"/>
      <c r="S329" s="599"/>
      <c r="T329" s="600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69</v>
      </c>
      <c r="X331" s="583">
        <v>100</v>
      </c>
      <c r="Y331" s="584">
        <f>IFERROR(IF(X331="",0,CEILING((X331/$H331),1)*$H331),"")</f>
        <v>102</v>
      </c>
      <c r="Z331" s="36">
        <f>IFERROR(IF(Y331=0,"",ROUNDUP(Y331/H331,0)*0.00651),"")</f>
        <v>0.26040000000000002</v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112.94117647058825</v>
      </c>
      <c r="BN331" s="64">
        <f>IFERROR(Y331*I331/H331,"0")</f>
        <v>115.2</v>
      </c>
      <c r="BO331" s="64">
        <f>IFERROR(1/J331*(X331/H331),"0")</f>
        <v>0.21547080370609786</v>
      </c>
      <c r="BP331" s="64">
        <f>IFERROR(1/J331*(Y331/H331),"0")</f>
        <v>0.2197802197802198</v>
      </c>
    </row>
    <row r="332" spans="1:68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14" t="s">
        <v>71</v>
      </c>
      <c r="Q332" s="615"/>
      <c r="R332" s="615"/>
      <c r="S332" s="615"/>
      <c r="T332" s="615"/>
      <c r="U332" s="615"/>
      <c r="V332" s="616"/>
      <c r="W332" s="37" t="s">
        <v>72</v>
      </c>
      <c r="X332" s="585">
        <f>IFERROR(X327/H327,"0")+IFERROR(X328/H328,"0")+IFERROR(X329/H329,"0")+IFERROR(X330/H330,"0")+IFERROR(X331/H331,"0")</f>
        <v>39.215686274509807</v>
      </c>
      <c r="Y332" s="585">
        <f>IFERROR(Y327/H327,"0")+IFERROR(Y328/H328,"0")+IFERROR(Y329/H329,"0")+IFERROR(Y330/H330,"0")+IFERROR(Y331/H331,"0")</f>
        <v>40</v>
      </c>
      <c r="Z332" s="585">
        <f>IFERROR(IF(Z327="",0,Z327),"0")+IFERROR(IF(Z328="",0,Z328),"0")+IFERROR(IF(Z329="",0,Z329),"0")+IFERROR(IF(Z330="",0,Z330),"0")+IFERROR(IF(Z331="",0,Z331),"0")</f>
        <v>0.26040000000000002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14" t="s">
        <v>71</v>
      </c>
      <c r="Q333" s="615"/>
      <c r="R333" s="615"/>
      <c r="S333" s="615"/>
      <c r="T333" s="615"/>
      <c r="U333" s="615"/>
      <c r="V333" s="616"/>
      <c r="W333" s="37" t="s">
        <v>69</v>
      </c>
      <c r="X333" s="585">
        <f>IFERROR(SUM(X327:X331),"0")</f>
        <v>100</v>
      </c>
      <c r="Y333" s="585">
        <f>IFERROR(SUM(Y327:Y331),"0")</f>
        <v>102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6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14" t="s">
        <v>71</v>
      </c>
      <c r="Q338" s="615"/>
      <c r="R338" s="615"/>
      <c r="S338" s="615"/>
      <c r="T338" s="615"/>
      <c r="U338" s="615"/>
      <c r="V338" s="616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14" t="s">
        <v>71</v>
      </c>
      <c r="Q339" s="615"/>
      <c r="R339" s="615"/>
      <c r="S339" s="615"/>
      <c r="T339" s="615"/>
      <c r="U339" s="615"/>
      <c r="V339" s="616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24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6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69</v>
      </c>
      <c r="X343" s="583">
        <v>250</v>
      </c>
      <c r="Y343" s="584">
        <f>IFERROR(IF(X343="",0,CEILING((X343/$H343),1)*$H343),"")</f>
        <v>252</v>
      </c>
      <c r="Z343" s="36">
        <f>IFERROR(IF(Y343=0,"",ROUNDUP(Y343/H343,0)*0.00651),"")</f>
        <v>0.78120000000000001</v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280</v>
      </c>
      <c r="BN343" s="64">
        <f>IFERROR(Y343*I343/H343,"0")</f>
        <v>282.23999999999995</v>
      </c>
      <c r="BO343" s="64">
        <f>IFERROR(1/J343*(X343/H343),"0")</f>
        <v>0.65410779696493981</v>
      </c>
      <c r="BP343" s="64">
        <f>IFERROR(1/J343*(Y343/H343),"0")</f>
        <v>0.65934065934065944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69</v>
      </c>
      <c r="X344" s="583">
        <v>100</v>
      </c>
      <c r="Y344" s="584">
        <f>IFERROR(IF(X344="",0,CEILING((X344/$H344),1)*$H344),"")</f>
        <v>100.80000000000001</v>
      </c>
      <c r="Z344" s="36">
        <f>IFERROR(IF(Y344=0,"",ROUNDUP(Y344/H344,0)*0.00651),"")</f>
        <v>0.31247999999999998</v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111.42857142857143</v>
      </c>
      <c r="BN344" s="64">
        <f>IFERROR(Y344*I344/H344,"0")</f>
        <v>112.32000000000001</v>
      </c>
      <c r="BO344" s="64">
        <f>IFERROR(1/J344*(X344/H344),"0")</f>
        <v>0.26164311878597596</v>
      </c>
      <c r="BP344" s="64">
        <f>IFERROR(1/J344*(Y344/H344),"0")</f>
        <v>0.26373626373626374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14" t="s">
        <v>71</v>
      </c>
      <c r="Q345" s="615"/>
      <c r="R345" s="615"/>
      <c r="S345" s="615"/>
      <c r="T345" s="615"/>
      <c r="U345" s="615"/>
      <c r="V345" s="616"/>
      <c r="W345" s="37" t="s">
        <v>72</v>
      </c>
      <c r="X345" s="585">
        <f>IFERROR(X342/H342,"0")+IFERROR(X343/H343,"0")+IFERROR(X344/H344,"0")</f>
        <v>166.66666666666666</v>
      </c>
      <c r="Y345" s="585">
        <f>IFERROR(Y342/H342,"0")+IFERROR(Y343/H343,"0")+IFERROR(Y344/H344,"0")</f>
        <v>168</v>
      </c>
      <c r="Z345" s="585">
        <f>IFERROR(IF(Z342="",0,Z342),"0")+IFERROR(IF(Z343="",0,Z343),"0")+IFERROR(IF(Z344="",0,Z344),"0")</f>
        <v>1.09368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14" t="s">
        <v>71</v>
      </c>
      <c r="Q346" s="615"/>
      <c r="R346" s="615"/>
      <c r="S346" s="615"/>
      <c r="T346" s="615"/>
      <c r="U346" s="615"/>
      <c r="V346" s="616"/>
      <c r="W346" s="37" t="s">
        <v>69</v>
      </c>
      <c r="X346" s="585">
        <f>IFERROR(SUM(X342:X344),"0")</f>
        <v>350</v>
      </c>
      <c r="Y346" s="585">
        <f>IFERROR(SUM(Y342:Y344),"0")</f>
        <v>352.8</v>
      </c>
      <c r="Z346" s="37"/>
      <c r="AA346" s="586"/>
      <c r="AB346" s="586"/>
      <c r="AC346" s="586"/>
    </row>
    <row r="347" spans="1:68" ht="27.75" hidden="1" customHeight="1" x14ac:dyDescent="0.2">
      <c r="A347" s="591" t="s">
        <v>550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4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69</v>
      </c>
      <c r="X350" s="583">
        <v>600</v>
      </c>
      <c r="Y350" s="584">
        <f t="shared" ref="Y350:Y356" si="58">IFERROR(IF(X350="",0,CEILING((X350/$H350),1)*$H350),"")</f>
        <v>600</v>
      </c>
      <c r="Z350" s="36">
        <f>IFERROR(IF(Y350=0,"",ROUNDUP(Y350/H350,0)*0.02175),"")</f>
        <v>0.86999999999999988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619.20000000000005</v>
      </c>
      <c r="BN350" s="64">
        <f t="shared" ref="BN350:BN356" si="60">IFERROR(Y350*I350/H350,"0")</f>
        <v>619.20000000000005</v>
      </c>
      <c r="BO350" s="64">
        <f t="shared" ref="BO350:BO356" si="61">IFERROR(1/J350*(X350/H350),"0")</f>
        <v>0.83333333333333326</v>
      </c>
      <c r="BP350" s="64">
        <f t="shared" ref="BP350:BP356" si="62">IFERROR(1/J350*(Y350/H350),"0")</f>
        <v>0.83333333333333326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69</v>
      </c>
      <c r="X351" s="583">
        <v>200</v>
      </c>
      <c r="Y351" s="584">
        <f t="shared" si="58"/>
        <v>210</v>
      </c>
      <c r="Z351" s="36">
        <f>IFERROR(IF(Y351=0,"",ROUNDUP(Y351/H351,0)*0.02175),"")</f>
        <v>0.30449999999999999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206.4</v>
      </c>
      <c r="BN351" s="64">
        <f t="shared" si="60"/>
        <v>216.72</v>
      </c>
      <c r="BO351" s="64">
        <f t="shared" si="61"/>
        <v>0.27777777777777779</v>
      </c>
      <c r="BP351" s="64">
        <f t="shared" si="62"/>
        <v>0.29166666666666663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87">
        <v>4680115884830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8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9"/>
      <c r="R352" s="599"/>
      <c r="S352" s="599"/>
      <c r="T352" s="600"/>
      <c r="U352" s="34"/>
      <c r="V352" s="34"/>
      <c r="W352" s="35" t="s">
        <v>69</v>
      </c>
      <c r="X352" s="583">
        <v>300</v>
      </c>
      <c r="Y352" s="584">
        <f t="shared" si="58"/>
        <v>300</v>
      </c>
      <c r="Z352" s="36">
        <f>IFERROR(IF(Y352=0,"",ROUNDUP(Y352/H352,0)*0.02175),"")</f>
        <v>0.43499999999999994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309.60000000000002</v>
      </c>
      <c r="BN352" s="64">
        <f t="shared" si="60"/>
        <v>309.60000000000002</v>
      </c>
      <c r="BO352" s="64">
        <f t="shared" si="61"/>
        <v>0.41666666666666663</v>
      </c>
      <c r="BP352" s="64">
        <f t="shared" si="62"/>
        <v>0.41666666666666663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87">
        <v>4607091383997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9"/>
      <c r="R353" s="599"/>
      <c r="S353" s="599"/>
      <c r="T353" s="600"/>
      <c r="U353" s="34"/>
      <c r="V353" s="34"/>
      <c r="W353" s="35" t="s">
        <v>69</v>
      </c>
      <c r="X353" s="583">
        <v>300</v>
      </c>
      <c r="Y353" s="584">
        <f t="shared" si="58"/>
        <v>300</v>
      </c>
      <c r="Z353" s="36">
        <f>IFERROR(IF(Y353=0,"",ROUNDUP(Y353/H353,0)*0.02175),"")</f>
        <v>0.43499999999999994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309.60000000000002</v>
      </c>
      <c r="BN353" s="64">
        <f t="shared" si="60"/>
        <v>309.60000000000002</v>
      </c>
      <c r="BO353" s="64">
        <f t="shared" si="61"/>
        <v>0.41666666666666663</v>
      </c>
      <c r="BP353" s="64">
        <f t="shared" si="62"/>
        <v>0.41666666666666663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14" t="s">
        <v>71</v>
      </c>
      <c r="Q357" s="615"/>
      <c r="R357" s="615"/>
      <c r="S357" s="615"/>
      <c r="T357" s="615"/>
      <c r="U357" s="615"/>
      <c r="V357" s="616"/>
      <c r="W357" s="37" t="s">
        <v>72</v>
      </c>
      <c r="X357" s="585">
        <f>IFERROR(X350/H350,"0")+IFERROR(X351/H351,"0")+IFERROR(X352/H352,"0")+IFERROR(X353/H353,"0")+IFERROR(X354/H354,"0")+IFERROR(X355/H355,"0")+IFERROR(X356/H356,"0")</f>
        <v>93.333333333333343</v>
      </c>
      <c r="Y357" s="585">
        <f>IFERROR(Y350/H350,"0")+IFERROR(Y351/H351,"0")+IFERROR(Y352/H352,"0")+IFERROR(Y353/H353,"0")+IFERROR(Y354/H354,"0")+IFERROR(Y355/H355,"0")+IFERROR(Y356/H356,"0")</f>
        <v>94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2.0444999999999998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14" t="s">
        <v>71</v>
      </c>
      <c r="Q358" s="615"/>
      <c r="R358" s="615"/>
      <c r="S358" s="615"/>
      <c r="T358" s="615"/>
      <c r="U358" s="615"/>
      <c r="V358" s="616"/>
      <c r="W358" s="37" t="s">
        <v>69</v>
      </c>
      <c r="X358" s="585">
        <f>IFERROR(SUM(X350:X356),"0")</f>
        <v>1400</v>
      </c>
      <c r="Y358" s="585">
        <f>IFERROR(SUM(Y350:Y356),"0")</f>
        <v>1410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69</v>
      </c>
      <c r="X360" s="583">
        <v>400</v>
      </c>
      <c r="Y360" s="584">
        <f>IFERROR(IF(X360="",0,CEILING((X360/$H360),1)*$H360),"")</f>
        <v>405</v>
      </c>
      <c r="Z360" s="36">
        <f>IFERROR(IF(Y360=0,"",ROUNDUP(Y360/H360,0)*0.02175),"")</f>
        <v>0.58724999999999994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412.8</v>
      </c>
      <c r="BN360" s="64">
        <f>IFERROR(Y360*I360/H360,"0")</f>
        <v>417.96000000000004</v>
      </c>
      <c r="BO360" s="64">
        <f>IFERROR(1/J360*(X360/H360),"0")</f>
        <v>0.55555555555555558</v>
      </c>
      <c r="BP360" s="64">
        <f>IFERROR(1/J360*(Y360/H360),"0")</f>
        <v>0.5625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14" t="s">
        <v>71</v>
      </c>
      <c r="Q362" s="615"/>
      <c r="R362" s="615"/>
      <c r="S362" s="615"/>
      <c r="T362" s="615"/>
      <c r="U362" s="615"/>
      <c r="V362" s="616"/>
      <c r="W362" s="37" t="s">
        <v>72</v>
      </c>
      <c r="X362" s="585">
        <f>IFERROR(X360/H360,"0")+IFERROR(X361/H361,"0")</f>
        <v>26.666666666666668</v>
      </c>
      <c r="Y362" s="585">
        <f>IFERROR(Y360/H360,"0")+IFERROR(Y361/H361,"0")</f>
        <v>27</v>
      </c>
      <c r="Z362" s="585">
        <f>IFERROR(IF(Z360="",0,Z360),"0")+IFERROR(IF(Z361="",0,Z361),"0")</f>
        <v>0.58724999999999994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14" t="s">
        <v>71</v>
      </c>
      <c r="Q363" s="615"/>
      <c r="R363" s="615"/>
      <c r="S363" s="615"/>
      <c r="T363" s="615"/>
      <c r="U363" s="615"/>
      <c r="V363" s="616"/>
      <c r="W363" s="37" t="s">
        <v>69</v>
      </c>
      <c r="X363" s="585">
        <f>IFERROR(SUM(X360:X361),"0")</f>
        <v>400</v>
      </c>
      <c r="Y363" s="585">
        <f>IFERROR(SUM(Y360:Y361),"0")</f>
        <v>405</v>
      </c>
      <c r="Z363" s="37"/>
      <c r="AA363" s="586"/>
      <c r="AB363" s="586"/>
      <c r="AC363" s="586"/>
    </row>
    <row r="364" spans="1:68" ht="14.25" hidden="1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0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14" t="s">
        <v>71</v>
      </c>
      <c r="Q367" s="615"/>
      <c r="R367" s="615"/>
      <c r="S367" s="615"/>
      <c r="T367" s="615"/>
      <c r="U367" s="615"/>
      <c r="V367" s="616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14" t="s">
        <v>71</v>
      </c>
      <c r="Q368" s="615"/>
      <c r="R368" s="615"/>
      <c r="S368" s="615"/>
      <c r="T368" s="615"/>
      <c r="U368" s="615"/>
      <c r="V368" s="616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69</v>
      </c>
      <c r="X370" s="583">
        <v>150</v>
      </c>
      <c r="Y370" s="584">
        <f>IFERROR(IF(X370="",0,CEILING((X370/$H370),1)*$H370),"")</f>
        <v>153</v>
      </c>
      <c r="Z370" s="36">
        <f>IFERROR(IF(Y370=0,"",ROUNDUP(Y370/H370,0)*0.01898),"")</f>
        <v>0.32266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158.64999999999998</v>
      </c>
      <c r="BN370" s="64">
        <f>IFERROR(Y370*I370/H370,"0")</f>
        <v>161.82299999999998</v>
      </c>
      <c r="BO370" s="64">
        <f>IFERROR(1/J370*(X370/H370),"0")</f>
        <v>0.26041666666666669</v>
      </c>
      <c r="BP370" s="64">
        <f>IFERROR(1/J370*(Y370/H370),"0")</f>
        <v>0.265625</v>
      </c>
    </row>
    <row r="371" spans="1:68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14" t="s">
        <v>71</v>
      </c>
      <c r="Q371" s="615"/>
      <c r="R371" s="615"/>
      <c r="S371" s="615"/>
      <c r="T371" s="615"/>
      <c r="U371" s="615"/>
      <c r="V371" s="616"/>
      <c r="W371" s="37" t="s">
        <v>72</v>
      </c>
      <c r="X371" s="585">
        <f>IFERROR(X370/H370,"0")</f>
        <v>16.666666666666668</v>
      </c>
      <c r="Y371" s="585">
        <f>IFERROR(Y370/H370,"0")</f>
        <v>17</v>
      </c>
      <c r="Z371" s="585">
        <f>IFERROR(IF(Z370="",0,Z370),"0")</f>
        <v>0.32266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14" t="s">
        <v>71</v>
      </c>
      <c r="Q372" s="615"/>
      <c r="R372" s="615"/>
      <c r="S372" s="615"/>
      <c r="T372" s="615"/>
      <c r="U372" s="615"/>
      <c r="V372" s="616"/>
      <c r="W372" s="37" t="s">
        <v>69</v>
      </c>
      <c r="X372" s="585">
        <f>IFERROR(SUM(X370:X370),"0")</f>
        <v>150</v>
      </c>
      <c r="Y372" s="585">
        <f>IFERROR(SUM(Y370:Y370),"0")</f>
        <v>153</v>
      </c>
      <c r="Z372" s="37"/>
      <c r="AA372" s="586"/>
      <c r="AB372" s="586"/>
      <c r="AC372" s="586"/>
    </row>
    <row r="373" spans="1:68" ht="16.5" hidden="1" customHeight="1" x14ac:dyDescent="0.25">
      <c r="A373" s="624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2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14" t="s">
        <v>71</v>
      </c>
      <c r="Q379" s="615"/>
      <c r="R379" s="615"/>
      <c r="S379" s="615"/>
      <c r="T379" s="615"/>
      <c r="U379" s="615"/>
      <c r="V379" s="616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14" t="s">
        <v>71</v>
      </c>
      <c r="Q380" s="615"/>
      <c r="R380" s="615"/>
      <c r="S380" s="615"/>
      <c r="T380" s="615"/>
      <c r="U380" s="615"/>
      <c r="V380" s="616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9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69</v>
      </c>
      <c r="X382" s="583">
        <v>50</v>
      </c>
      <c r="Y382" s="584">
        <f>IFERROR(IF(X382="",0,CEILING((X382/$H382),1)*$H382),"")</f>
        <v>52.56</v>
      </c>
      <c r="Z382" s="36">
        <f>IFERROR(IF(Y382=0,"",ROUNDUP(Y382/H382,0)*0.00902),"")</f>
        <v>0.10824</v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53.082191780821923</v>
      </c>
      <c r="BN382" s="64">
        <f>IFERROR(Y382*I382/H382,"0")</f>
        <v>55.800000000000004</v>
      </c>
      <c r="BO382" s="64">
        <f>IFERROR(1/J382*(X382/H382),"0")</f>
        <v>8.6481250864812509E-2</v>
      </c>
      <c r="BP382" s="64">
        <f>IFERROR(1/J382*(Y382/H382),"0")</f>
        <v>9.0909090909090912E-2</v>
      </c>
    </row>
    <row r="383" spans="1:68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14" t="s">
        <v>71</v>
      </c>
      <c r="Q383" s="615"/>
      <c r="R383" s="615"/>
      <c r="S383" s="615"/>
      <c r="T383" s="615"/>
      <c r="U383" s="615"/>
      <c r="V383" s="616"/>
      <c r="W383" s="37" t="s">
        <v>72</v>
      </c>
      <c r="X383" s="585">
        <f>IFERROR(X382/H382,"0")</f>
        <v>11.415525114155251</v>
      </c>
      <c r="Y383" s="585">
        <f>IFERROR(Y382/H382,"0")</f>
        <v>12</v>
      </c>
      <c r="Z383" s="585">
        <f>IFERROR(IF(Z382="",0,Z382),"0")</f>
        <v>0.10824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14" t="s">
        <v>71</v>
      </c>
      <c r="Q384" s="615"/>
      <c r="R384" s="615"/>
      <c r="S384" s="615"/>
      <c r="T384" s="615"/>
      <c r="U384" s="615"/>
      <c r="V384" s="616"/>
      <c r="W384" s="37" t="s">
        <v>69</v>
      </c>
      <c r="X384" s="585">
        <f>IFERROR(SUM(X382:X382),"0")</f>
        <v>50</v>
      </c>
      <c r="Y384" s="585">
        <f>IFERROR(SUM(Y382:Y382),"0")</f>
        <v>52.56</v>
      </c>
      <c r="Z384" s="37"/>
      <c r="AA384" s="586"/>
      <c r="AB384" s="586"/>
      <c r="AC384" s="586"/>
    </row>
    <row r="385" spans="1:68" ht="14.25" hidden="1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69</v>
      </c>
      <c r="X386" s="583">
        <v>1000</v>
      </c>
      <c r="Y386" s="584">
        <f>IFERROR(IF(X386="",0,CEILING((X386/$H386),1)*$H386),"")</f>
        <v>1008</v>
      </c>
      <c r="Z386" s="36">
        <f>IFERROR(IF(Y386=0,"",ROUNDUP(Y386/H386,0)*0.01898),"")</f>
        <v>2.1257600000000001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1057.6666666666667</v>
      </c>
      <c r="BN386" s="64">
        <f>IFERROR(Y386*I386/H386,"0")</f>
        <v>1066.1279999999999</v>
      </c>
      <c r="BO386" s="64">
        <f>IFERROR(1/J386*(X386/H386),"0")</f>
        <v>1.7361111111111112</v>
      </c>
      <c r="BP386" s="64">
        <f>IFERROR(1/J386*(Y386/H386),"0")</f>
        <v>1.75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69</v>
      </c>
      <c r="X387" s="583">
        <v>450</v>
      </c>
      <c r="Y387" s="584">
        <f>IFERROR(IF(X387="",0,CEILING((X387/$H387),1)*$H387),"")</f>
        <v>451.2</v>
      </c>
      <c r="Z387" s="36">
        <f>IFERROR(IF(Y387=0,"",ROUNDUP(Y387/H387,0)*0.00651),"")</f>
        <v>1.2238800000000001</v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499.5</v>
      </c>
      <c r="BN387" s="64">
        <f>IFERROR(Y387*I387/H387,"0")</f>
        <v>500.83200000000005</v>
      </c>
      <c r="BO387" s="64">
        <f>IFERROR(1/J387*(X387/H387),"0")</f>
        <v>1.0302197802197803</v>
      </c>
      <c r="BP387" s="64">
        <f>IFERROR(1/J387*(Y387/H387),"0")</f>
        <v>1.0329670329670331</v>
      </c>
    </row>
    <row r="388" spans="1:68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14" t="s">
        <v>71</v>
      </c>
      <c r="Q388" s="615"/>
      <c r="R388" s="615"/>
      <c r="S388" s="615"/>
      <c r="T388" s="615"/>
      <c r="U388" s="615"/>
      <c r="V388" s="616"/>
      <c r="W388" s="37" t="s">
        <v>72</v>
      </c>
      <c r="X388" s="585">
        <f>IFERROR(X386/H386,"0")+IFERROR(X387/H387,"0")</f>
        <v>298.61111111111109</v>
      </c>
      <c r="Y388" s="585">
        <f>IFERROR(Y386/H386,"0")+IFERROR(Y387/H387,"0")</f>
        <v>300</v>
      </c>
      <c r="Z388" s="585">
        <f>IFERROR(IF(Z386="",0,Z386),"0")+IFERROR(IF(Z387="",0,Z387),"0")</f>
        <v>3.34964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14" t="s">
        <v>71</v>
      </c>
      <c r="Q389" s="615"/>
      <c r="R389" s="615"/>
      <c r="S389" s="615"/>
      <c r="T389" s="615"/>
      <c r="U389" s="615"/>
      <c r="V389" s="616"/>
      <c r="W389" s="37" t="s">
        <v>69</v>
      </c>
      <c r="X389" s="585">
        <f>IFERROR(SUM(X386:X387),"0")</f>
        <v>1450</v>
      </c>
      <c r="Y389" s="585">
        <f>IFERROR(SUM(Y386:Y387),"0")</f>
        <v>1459.2</v>
      </c>
      <c r="Z389" s="37"/>
      <c r="AA389" s="586"/>
      <c r="AB389" s="586"/>
      <c r="AC389" s="586"/>
    </row>
    <row r="390" spans="1:68" ht="14.25" hidden="1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2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14" t="s">
        <v>71</v>
      </c>
      <c r="Q392" s="615"/>
      <c r="R392" s="615"/>
      <c r="S392" s="615"/>
      <c r="T392" s="615"/>
      <c r="U392" s="615"/>
      <c r="V392" s="616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14" t="s">
        <v>71</v>
      </c>
      <c r="Q393" s="615"/>
      <c r="R393" s="615"/>
      <c r="S393" s="615"/>
      <c r="T393" s="615"/>
      <c r="U393" s="615"/>
      <c r="V393" s="616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607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4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70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69</v>
      </c>
      <c r="X398" s="583">
        <v>50</v>
      </c>
      <c r="Y398" s="584">
        <f t="shared" si="63"/>
        <v>54</v>
      </c>
      <c r="Z398" s="36">
        <f>IFERROR(IF(Y398=0,"",ROUNDUP(Y398/H398,0)*0.00902),"")</f>
        <v>9.0200000000000002E-2</v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51.944444444444443</v>
      </c>
      <c r="BN398" s="64">
        <f t="shared" si="65"/>
        <v>56.099999999999994</v>
      </c>
      <c r="BO398" s="64">
        <f t="shared" si="66"/>
        <v>7.0145903479236812E-2</v>
      </c>
      <c r="BP398" s="64">
        <f t="shared" si="67"/>
        <v>7.575757575757576E-2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3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69</v>
      </c>
      <c r="X400" s="583">
        <v>100</v>
      </c>
      <c r="Y400" s="584">
        <f t="shared" si="63"/>
        <v>102.60000000000001</v>
      </c>
      <c r="Z400" s="36">
        <f>IFERROR(IF(Y400=0,"",ROUNDUP(Y400/H400,0)*0.00902),"")</f>
        <v>0.17138</v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103.88888888888889</v>
      </c>
      <c r="BN400" s="64">
        <f t="shared" si="65"/>
        <v>106.59000000000002</v>
      </c>
      <c r="BO400" s="64">
        <f t="shared" si="66"/>
        <v>0.14029180695847362</v>
      </c>
      <c r="BP400" s="64">
        <f t="shared" si="67"/>
        <v>0.14393939393939395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1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14" t="s">
        <v>71</v>
      </c>
      <c r="Q407" s="615"/>
      <c r="R407" s="615"/>
      <c r="S407" s="615"/>
      <c r="T407" s="615"/>
      <c r="U407" s="615"/>
      <c r="V407" s="616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27.777777777777779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29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0.26158000000000003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14" t="s">
        <v>71</v>
      </c>
      <c r="Q408" s="615"/>
      <c r="R408" s="615"/>
      <c r="S408" s="615"/>
      <c r="T408" s="615"/>
      <c r="U408" s="615"/>
      <c r="V408" s="616"/>
      <c r="W408" s="37" t="s">
        <v>69</v>
      </c>
      <c r="X408" s="585">
        <f>IFERROR(SUM(X397:X406),"0")</f>
        <v>150</v>
      </c>
      <c r="Y408" s="585">
        <f>IFERROR(SUM(Y397:Y406),"0")</f>
        <v>156.60000000000002</v>
      </c>
      <c r="Z408" s="37"/>
      <c r="AA408" s="586"/>
      <c r="AB408" s="586"/>
      <c r="AC408" s="586"/>
    </row>
    <row r="409" spans="1:68" ht="14.25" hidden="1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14" t="s">
        <v>71</v>
      </c>
      <c r="Q412" s="615"/>
      <c r="R412" s="615"/>
      <c r="S412" s="615"/>
      <c r="T412" s="615"/>
      <c r="U412" s="615"/>
      <c r="V412" s="616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14" t="s">
        <v>71</v>
      </c>
      <c r="Q413" s="615"/>
      <c r="R413" s="615"/>
      <c r="S413" s="615"/>
      <c r="T413" s="615"/>
      <c r="U413" s="615"/>
      <c r="V413" s="616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24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1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14" t="s">
        <v>71</v>
      </c>
      <c r="Q418" s="615"/>
      <c r="R418" s="615"/>
      <c r="S418" s="615"/>
      <c r="T418" s="615"/>
      <c r="U418" s="615"/>
      <c r="V418" s="616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14" t="s">
        <v>71</v>
      </c>
      <c r="Q419" s="615"/>
      <c r="R419" s="615"/>
      <c r="S419" s="615"/>
      <c r="T419" s="615"/>
      <c r="U419" s="615"/>
      <c r="V419" s="616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647</v>
      </c>
      <c r="B421" s="54" t="s">
        <v>648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6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3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14" t="s">
        <v>71</v>
      </c>
      <c r="Q425" s="615"/>
      <c r="R425" s="615"/>
      <c r="S425" s="615"/>
      <c r="T425" s="615"/>
      <c r="U425" s="615"/>
      <c r="V425" s="616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14" t="s">
        <v>71</v>
      </c>
      <c r="Q426" s="615"/>
      <c r="R426" s="615"/>
      <c r="S426" s="615"/>
      <c r="T426" s="615"/>
      <c r="U426" s="615"/>
      <c r="V426" s="616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4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14" t="s">
        <v>71</v>
      </c>
      <c r="Q430" s="615"/>
      <c r="R430" s="615"/>
      <c r="S430" s="615"/>
      <c r="T430" s="615"/>
      <c r="U430" s="615"/>
      <c r="V430" s="616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14" t="s">
        <v>71</v>
      </c>
      <c r="Q431" s="615"/>
      <c r="R431" s="615"/>
      <c r="S431" s="615"/>
      <c r="T431" s="615"/>
      <c r="U431" s="615"/>
      <c r="V431" s="616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4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14" t="s">
        <v>71</v>
      </c>
      <c r="Q435" s="615"/>
      <c r="R435" s="615"/>
      <c r="S435" s="615"/>
      <c r="T435" s="615"/>
      <c r="U435" s="615"/>
      <c r="V435" s="616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14" t="s">
        <v>71</v>
      </c>
      <c r="Q436" s="615"/>
      <c r="R436" s="615"/>
      <c r="S436" s="615"/>
      <c r="T436" s="615"/>
      <c r="U436" s="615"/>
      <c r="V436" s="616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666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4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hidden="1" customHeight="1" x14ac:dyDescent="0.25">
      <c r="A440" s="54" t="s">
        <v>667</v>
      </c>
      <c r="B440" s="54" t="s">
        <v>668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4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69</v>
      </c>
      <c r="X441" s="583">
        <v>150</v>
      </c>
      <c r="Y441" s="584">
        <f t="shared" si="69"/>
        <v>153.12</v>
      </c>
      <c r="Z441" s="36">
        <f t="shared" si="70"/>
        <v>0.34683999999999998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160.22727272727272</v>
      </c>
      <c r="BN441" s="64">
        <f t="shared" si="72"/>
        <v>163.56</v>
      </c>
      <c r="BO441" s="64">
        <f t="shared" si="73"/>
        <v>0.27316433566433568</v>
      </c>
      <c r="BP441" s="64">
        <f t="shared" si="74"/>
        <v>0.27884615384615385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7">
        <v>4607091383522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832" t="s">
        <v>675</v>
      </c>
      <c r="Q442" s="599"/>
      <c r="R442" s="599"/>
      <c r="S442" s="599"/>
      <c r="T442" s="600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7">
        <v>4680115885226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9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9"/>
      <c r="R443" s="599"/>
      <c r="S443" s="599"/>
      <c r="T443" s="600"/>
      <c r="U443" s="34"/>
      <c r="V443" s="34"/>
      <c r="W443" s="35" t="s">
        <v>69</v>
      </c>
      <c r="X443" s="583">
        <v>800</v>
      </c>
      <c r="Y443" s="584">
        <f t="shared" si="69"/>
        <v>802.56000000000006</v>
      </c>
      <c r="Z443" s="36">
        <f t="shared" si="70"/>
        <v>1.81792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854.5454545454545</v>
      </c>
      <c r="BN443" s="64">
        <f t="shared" si="72"/>
        <v>857.28</v>
      </c>
      <c r="BO443" s="64">
        <f t="shared" si="73"/>
        <v>1.4568764568764567</v>
      </c>
      <c r="BP443" s="64">
        <f t="shared" si="74"/>
        <v>1.4615384615384617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69</v>
      </c>
      <c r="X445" s="583">
        <v>1000</v>
      </c>
      <c r="Y445" s="584">
        <f t="shared" si="69"/>
        <v>1003.2</v>
      </c>
      <c r="Z445" s="36">
        <f t="shared" si="70"/>
        <v>2.2724000000000002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1068.1818181818182</v>
      </c>
      <c r="BN445" s="64">
        <f t="shared" si="72"/>
        <v>1071.5999999999999</v>
      </c>
      <c r="BO445" s="64">
        <f t="shared" si="73"/>
        <v>1.821095571095571</v>
      </c>
      <c r="BP445" s="64">
        <f t="shared" si="74"/>
        <v>1.8269230769230771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1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7">
        <v>4680115880603</v>
      </c>
      <c r="E448" s="588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9"/>
      <c r="R448" s="599"/>
      <c r="S448" s="599"/>
      <c r="T448" s="600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7">
        <v>4680115880603</v>
      </c>
      <c r="E449" s="588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9"/>
      <c r="R449" s="599"/>
      <c r="S449" s="599"/>
      <c r="T449" s="600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97" t="s">
        <v>696</v>
      </c>
      <c r="Q450" s="599"/>
      <c r="R450" s="599"/>
      <c r="S450" s="599"/>
      <c r="T450" s="600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7">
        <v>4607091389982</v>
      </c>
      <c r="E453" s="588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86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87">
        <v>4607091389982</v>
      </c>
      <c r="E454" s="588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9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69</v>
      </c>
      <c r="X454" s="583">
        <v>500</v>
      </c>
      <c r="Y454" s="584">
        <f t="shared" si="69"/>
        <v>500.40000000000003</v>
      </c>
      <c r="Z454" s="36">
        <f>IFERROR(IF(Y454=0,"",ROUNDUP(Y454/H454,0)*0.00902),"")</f>
        <v>1.2537800000000001</v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529.16666666666663</v>
      </c>
      <c r="BN454" s="64">
        <f t="shared" si="72"/>
        <v>529.59</v>
      </c>
      <c r="BO454" s="64">
        <f t="shared" si="73"/>
        <v>1.0521885521885521</v>
      </c>
      <c r="BP454" s="64">
        <f t="shared" si="74"/>
        <v>1.053030303030303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14" t="s">
        <v>71</v>
      </c>
      <c r="Q455" s="615"/>
      <c r="R455" s="615"/>
      <c r="S455" s="615"/>
      <c r="T455" s="615"/>
      <c r="U455" s="615"/>
      <c r="V455" s="616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508.20707070707067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510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5.6909400000000003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14" t="s">
        <v>71</v>
      </c>
      <c r="Q456" s="615"/>
      <c r="R456" s="615"/>
      <c r="S456" s="615"/>
      <c r="T456" s="615"/>
      <c r="U456" s="615"/>
      <c r="V456" s="616"/>
      <c r="W456" s="37" t="s">
        <v>69</v>
      </c>
      <c r="X456" s="585">
        <f>IFERROR(SUM(X440:X454),"0")</f>
        <v>2450</v>
      </c>
      <c r="Y456" s="585">
        <f>IFERROR(SUM(Y440:Y454),"0")</f>
        <v>2459.2800000000002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69</v>
      </c>
      <c r="X458" s="583">
        <v>400</v>
      </c>
      <c r="Y458" s="584">
        <f>IFERROR(IF(X458="",0,CEILING((X458/$H458),1)*$H458),"")</f>
        <v>401.28000000000003</v>
      </c>
      <c r="Z458" s="36">
        <f>IFERROR(IF(Y458=0,"",ROUNDUP(Y458/H458,0)*0.01196),"")</f>
        <v>0.90895999999999999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427.27272727272725</v>
      </c>
      <c r="BN458" s="64">
        <f>IFERROR(Y458*I458/H458,"0")</f>
        <v>428.64</v>
      </c>
      <c r="BO458" s="64">
        <f>IFERROR(1/J458*(X458/H458),"0")</f>
        <v>0.72843822843822836</v>
      </c>
      <c r="BP458" s="64">
        <f>IFERROR(1/J458*(Y458/H458),"0")</f>
        <v>0.73076923076923084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14" t="s">
        <v>71</v>
      </c>
      <c r="Q461" s="615"/>
      <c r="R461" s="615"/>
      <c r="S461" s="615"/>
      <c r="T461" s="615"/>
      <c r="U461" s="615"/>
      <c r="V461" s="616"/>
      <c r="W461" s="37" t="s">
        <v>72</v>
      </c>
      <c r="X461" s="585">
        <f>IFERROR(X458/H458,"0")+IFERROR(X459/H459,"0")+IFERROR(X460/H460,"0")</f>
        <v>75.757575757575751</v>
      </c>
      <c r="Y461" s="585">
        <f>IFERROR(Y458/H458,"0")+IFERROR(Y459/H459,"0")+IFERROR(Y460/H460,"0")</f>
        <v>76</v>
      </c>
      <c r="Z461" s="585">
        <f>IFERROR(IF(Z458="",0,Z458),"0")+IFERROR(IF(Z459="",0,Z459),"0")+IFERROR(IF(Z460="",0,Z460),"0")</f>
        <v>0.90895999999999999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14" t="s">
        <v>71</v>
      </c>
      <c r="Q462" s="615"/>
      <c r="R462" s="615"/>
      <c r="S462" s="615"/>
      <c r="T462" s="615"/>
      <c r="U462" s="615"/>
      <c r="V462" s="616"/>
      <c r="W462" s="37" t="s">
        <v>69</v>
      </c>
      <c r="X462" s="585">
        <f>IFERROR(SUM(X458:X460),"0")</f>
        <v>400</v>
      </c>
      <c r="Y462" s="585">
        <f>IFERROR(SUM(Y458:Y460),"0")</f>
        <v>401.28000000000003</v>
      </c>
      <c r="Z462" s="37"/>
      <c r="AA462" s="586"/>
      <c r="AB462" s="586"/>
      <c r="AC462" s="586"/>
    </row>
    <row r="463" spans="1:68" ht="14.25" hidden="1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69</v>
      </c>
      <c r="X464" s="583">
        <v>250</v>
      </c>
      <c r="Y464" s="584">
        <f t="shared" ref="Y464:Y470" si="75">IFERROR(IF(X464="",0,CEILING((X464/$H464),1)*$H464),"")</f>
        <v>253.44</v>
      </c>
      <c r="Z464" s="36">
        <f>IFERROR(IF(Y464=0,"",ROUNDUP(Y464/H464,0)*0.01196),"")</f>
        <v>0.57408000000000003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267.04545454545456</v>
      </c>
      <c r="BN464" s="64">
        <f t="shared" ref="BN464:BN470" si="77">IFERROR(Y464*I464/H464,"0")</f>
        <v>270.71999999999997</v>
      </c>
      <c r="BO464" s="64">
        <f t="shared" ref="BO464:BO470" si="78">IFERROR(1/J464*(X464/H464),"0")</f>
        <v>0.45527389277389274</v>
      </c>
      <c r="BP464" s="64">
        <f t="shared" ref="BP464:BP470" si="79">IFERROR(1/J464*(Y464/H464),"0")</f>
        <v>0.46153846153846156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68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69</v>
      </c>
      <c r="X465" s="583">
        <v>250</v>
      </c>
      <c r="Y465" s="584">
        <f t="shared" si="75"/>
        <v>253.44</v>
      </c>
      <c r="Z465" s="36">
        <f>IFERROR(IF(Y465=0,"",ROUNDUP(Y465/H465,0)*0.01196),"")</f>
        <v>0.57408000000000003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267.04545454545456</v>
      </c>
      <c r="BN465" s="64">
        <f t="shared" si="77"/>
        <v>270.71999999999997</v>
      </c>
      <c r="BO465" s="64">
        <f t="shared" si="78"/>
        <v>0.45527389277389274</v>
      </c>
      <c r="BP465" s="64">
        <f t="shared" si="79"/>
        <v>0.46153846153846156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7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69</v>
      </c>
      <c r="X466" s="583">
        <v>500</v>
      </c>
      <c r="Y466" s="584">
        <f t="shared" si="75"/>
        <v>501.6</v>
      </c>
      <c r="Z466" s="36">
        <f>IFERROR(IF(Y466=0,"",ROUNDUP(Y466/H466,0)*0.01196),"")</f>
        <v>1.1362000000000001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534.09090909090912</v>
      </c>
      <c r="BN466" s="64">
        <f t="shared" si="77"/>
        <v>535.79999999999995</v>
      </c>
      <c r="BO466" s="64">
        <f t="shared" si="78"/>
        <v>0.91054778554778548</v>
      </c>
      <c r="BP466" s="64">
        <f t="shared" si="79"/>
        <v>0.91346153846153855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7">
        <v>4680115882072</v>
      </c>
      <c r="E467" s="588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7">
        <v>4680115882072</v>
      </c>
      <c r="E468" s="588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14" t="s">
        <v>71</v>
      </c>
      <c r="Q471" s="615"/>
      <c r="R471" s="615"/>
      <c r="S471" s="615"/>
      <c r="T471" s="615"/>
      <c r="U471" s="615"/>
      <c r="V471" s="616"/>
      <c r="W471" s="37" t="s">
        <v>72</v>
      </c>
      <c r="X471" s="585">
        <f>IFERROR(X464/H464,"0")+IFERROR(X465/H465,"0")+IFERROR(X466/H466,"0")+IFERROR(X467/H467,"0")+IFERROR(X468/H468,"0")+IFERROR(X469/H469,"0")+IFERROR(X470/H470,"0")</f>
        <v>189.39393939393938</v>
      </c>
      <c r="Y471" s="585">
        <f>IFERROR(Y464/H464,"0")+IFERROR(Y465/H465,"0")+IFERROR(Y466/H466,"0")+IFERROR(Y467/H467,"0")+IFERROR(Y468/H468,"0")+IFERROR(Y469/H469,"0")+IFERROR(Y470/H470,"0")</f>
        <v>191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2.2843600000000004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14" t="s">
        <v>71</v>
      </c>
      <c r="Q472" s="615"/>
      <c r="R472" s="615"/>
      <c r="S472" s="615"/>
      <c r="T472" s="615"/>
      <c r="U472" s="615"/>
      <c r="V472" s="616"/>
      <c r="W472" s="37" t="s">
        <v>69</v>
      </c>
      <c r="X472" s="585">
        <f>IFERROR(SUM(X464:X470),"0")</f>
        <v>1000</v>
      </c>
      <c r="Y472" s="585">
        <f>IFERROR(SUM(Y464:Y470),"0")</f>
        <v>1008.48</v>
      </c>
      <c r="Z472" s="37"/>
      <c r="AA472" s="586"/>
      <c r="AB472" s="586"/>
      <c r="AC472" s="586"/>
    </row>
    <row r="473" spans="1:68" ht="14.25" hidden="1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14" t="s">
        <v>71</v>
      </c>
      <c r="Q477" s="615"/>
      <c r="R477" s="615"/>
      <c r="S477" s="615"/>
      <c r="T477" s="615"/>
      <c r="U477" s="615"/>
      <c r="V477" s="616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14" t="s">
        <v>71</v>
      </c>
      <c r="Q478" s="615"/>
      <c r="R478" s="615"/>
      <c r="S478" s="615"/>
      <c r="T478" s="615"/>
      <c r="U478" s="615"/>
      <c r="V478" s="616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736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4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863" t="s">
        <v>739</v>
      </c>
      <c r="Q482" s="599"/>
      <c r="R482" s="599"/>
      <c r="S482" s="599"/>
      <c r="T482" s="600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74" t="s">
        <v>743</v>
      </c>
      <c r="Q483" s="599"/>
      <c r="R483" s="599"/>
      <c r="S483" s="599"/>
      <c r="T483" s="600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31" t="s">
        <v>747</v>
      </c>
      <c r="Q484" s="599"/>
      <c r="R484" s="599"/>
      <c r="S484" s="599"/>
      <c r="T484" s="600"/>
      <c r="U484" s="34"/>
      <c r="V484" s="34"/>
      <c r="W484" s="35" t="s">
        <v>69</v>
      </c>
      <c r="X484" s="583">
        <v>100</v>
      </c>
      <c r="Y484" s="584">
        <f>IFERROR(IF(X484="",0,CEILING((X484/$H484),1)*$H484),"")</f>
        <v>108</v>
      </c>
      <c r="Z484" s="36">
        <f>IFERROR(IF(Y484=0,"",ROUNDUP(Y484/H484,0)*0.01898),"")</f>
        <v>0.17082</v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103.625</v>
      </c>
      <c r="BN484" s="64">
        <f>IFERROR(Y484*I484/H484,"0")</f>
        <v>111.91500000000001</v>
      </c>
      <c r="BO484" s="64">
        <f>IFERROR(1/J484*(X484/H484),"0")</f>
        <v>0.13020833333333334</v>
      </c>
      <c r="BP484" s="64">
        <f>IFERROR(1/J484*(Y484/H484),"0")</f>
        <v>0.140625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30" t="s">
        <v>751</v>
      </c>
      <c r="Q485" s="599"/>
      <c r="R485" s="599"/>
      <c r="S485" s="599"/>
      <c r="T485" s="600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14" t="s">
        <v>71</v>
      </c>
      <c r="Q486" s="615"/>
      <c r="R486" s="615"/>
      <c r="S486" s="615"/>
      <c r="T486" s="615"/>
      <c r="U486" s="615"/>
      <c r="V486" s="616"/>
      <c r="W486" s="37" t="s">
        <v>72</v>
      </c>
      <c r="X486" s="585">
        <f>IFERROR(X482/H482,"0")+IFERROR(X483/H483,"0")+IFERROR(X484/H484,"0")+IFERROR(X485/H485,"0")</f>
        <v>8.3333333333333339</v>
      </c>
      <c r="Y486" s="585">
        <f>IFERROR(Y482/H482,"0")+IFERROR(Y483/H483,"0")+IFERROR(Y484/H484,"0")+IFERROR(Y485/H485,"0")</f>
        <v>9</v>
      </c>
      <c r="Z486" s="585">
        <f>IFERROR(IF(Z482="",0,Z482),"0")+IFERROR(IF(Z483="",0,Z483),"0")+IFERROR(IF(Z484="",0,Z484),"0")+IFERROR(IF(Z485="",0,Z485),"0")</f>
        <v>0.17082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14" t="s">
        <v>71</v>
      </c>
      <c r="Q487" s="615"/>
      <c r="R487" s="615"/>
      <c r="S487" s="615"/>
      <c r="T487" s="615"/>
      <c r="U487" s="615"/>
      <c r="V487" s="616"/>
      <c r="W487" s="37" t="s">
        <v>69</v>
      </c>
      <c r="X487" s="585">
        <f>IFERROR(SUM(X482:X485),"0")</f>
        <v>100</v>
      </c>
      <c r="Y487" s="585">
        <f>IFERROR(SUM(Y482:Y485),"0")</f>
        <v>108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7">
        <v>4640242180519</v>
      </c>
      <c r="E489" s="588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93" t="s">
        <v>754</v>
      </c>
      <c r="Q489" s="599"/>
      <c r="R489" s="599"/>
      <c r="S489" s="599"/>
      <c r="T489" s="600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7">
        <v>4640242180519</v>
      </c>
      <c r="E490" s="588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696" t="s">
        <v>757</v>
      </c>
      <c r="Q490" s="599"/>
      <c r="R490" s="599"/>
      <c r="S490" s="599"/>
      <c r="T490" s="600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803" t="s">
        <v>761</v>
      </c>
      <c r="Q491" s="599"/>
      <c r="R491" s="599"/>
      <c r="S491" s="599"/>
      <c r="T491" s="600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7" t="s">
        <v>764</v>
      </c>
      <c r="Q492" s="599"/>
      <c r="R492" s="599"/>
      <c r="S492" s="599"/>
      <c r="T492" s="600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14" t="s">
        <v>71</v>
      </c>
      <c r="Q493" s="615"/>
      <c r="R493" s="615"/>
      <c r="S493" s="615"/>
      <c r="T493" s="615"/>
      <c r="U493" s="615"/>
      <c r="V493" s="616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14" t="s">
        <v>71</v>
      </c>
      <c r="Q494" s="615"/>
      <c r="R494" s="615"/>
      <c r="S494" s="615"/>
      <c r="T494" s="615"/>
      <c r="U494" s="615"/>
      <c r="V494" s="616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9"/>
      <c r="R496" s="599"/>
      <c r="S496" s="599"/>
      <c r="T496" s="600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0" t="s">
        <v>772</v>
      </c>
      <c r="Q497" s="599"/>
      <c r="R497" s="599"/>
      <c r="S497" s="599"/>
      <c r="T497" s="600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14" t="s">
        <v>71</v>
      </c>
      <c r="Q498" s="615"/>
      <c r="R498" s="615"/>
      <c r="S498" s="615"/>
      <c r="T498" s="615"/>
      <c r="U498" s="615"/>
      <c r="V498" s="616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14" t="s">
        <v>71</v>
      </c>
      <c r="Q499" s="615"/>
      <c r="R499" s="615"/>
      <c r="S499" s="615"/>
      <c r="T499" s="615"/>
      <c r="U499" s="615"/>
      <c r="V499" s="616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2" t="s">
        <v>776</v>
      </c>
      <c r="Q501" s="599"/>
      <c r="R501" s="599"/>
      <c r="S501" s="599"/>
      <c r="T501" s="600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898" t="s">
        <v>776</v>
      </c>
      <c r="Q502" s="599"/>
      <c r="R502" s="599"/>
      <c r="S502" s="599"/>
      <c r="T502" s="600"/>
      <c r="U502" s="34"/>
      <c r="V502" s="34"/>
      <c r="W502" s="35" t="s">
        <v>69</v>
      </c>
      <c r="X502" s="583">
        <v>300</v>
      </c>
      <c r="Y502" s="584">
        <f>IFERROR(IF(X502="",0,CEILING((X502/$H502),1)*$H502),"")</f>
        <v>304.2</v>
      </c>
      <c r="Z502" s="36">
        <f>IFERROR(IF(Y502=0,"",ROUNDUP(Y502/H502,0)*0.01898),"")</f>
        <v>0.74021999999999999</v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319.96153846153851</v>
      </c>
      <c r="BN502" s="64">
        <f>IFERROR(Y502*I502/H502,"0")</f>
        <v>324.44100000000003</v>
      </c>
      <c r="BO502" s="64">
        <f>IFERROR(1/J502*(X502/H502),"0")</f>
        <v>0.60096153846153844</v>
      </c>
      <c r="BP502" s="64">
        <f>IFERROR(1/J502*(Y502/H502),"0")</f>
        <v>0.609375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38" t="s">
        <v>781</v>
      </c>
      <c r="Q503" s="599"/>
      <c r="R503" s="599"/>
      <c r="S503" s="599"/>
      <c r="T503" s="600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14" t="s">
        <v>71</v>
      </c>
      <c r="Q504" s="615"/>
      <c r="R504" s="615"/>
      <c r="S504" s="615"/>
      <c r="T504" s="615"/>
      <c r="U504" s="615"/>
      <c r="V504" s="616"/>
      <c r="W504" s="37" t="s">
        <v>72</v>
      </c>
      <c r="X504" s="585">
        <f>IFERROR(X501/H501,"0")+IFERROR(X502/H502,"0")+IFERROR(X503/H503,"0")</f>
        <v>38.46153846153846</v>
      </c>
      <c r="Y504" s="585">
        <f>IFERROR(Y501/H501,"0")+IFERROR(Y502/H502,"0")+IFERROR(Y503/H503,"0")</f>
        <v>39</v>
      </c>
      <c r="Z504" s="585">
        <f>IFERROR(IF(Z501="",0,Z501),"0")+IFERROR(IF(Z502="",0,Z502),"0")+IFERROR(IF(Z503="",0,Z503),"0")</f>
        <v>0.74021999999999999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14" t="s">
        <v>71</v>
      </c>
      <c r="Q505" s="615"/>
      <c r="R505" s="615"/>
      <c r="S505" s="615"/>
      <c r="T505" s="615"/>
      <c r="U505" s="615"/>
      <c r="V505" s="616"/>
      <c r="W505" s="37" t="s">
        <v>69</v>
      </c>
      <c r="X505" s="585">
        <f>IFERROR(SUM(X501:X503),"0")</f>
        <v>300</v>
      </c>
      <c r="Y505" s="585">
        <f>IFERROR(SUM(Y501:Y503),"0")</f>
        <v>304.2</v>
      </c>
      <c r="Z505" s="37"/>
      <c r="AA505" s="586"/>
      <c r="AB505" s="586"/>
      <c r="AC505" s="586"/>
    </row>
    <row r="506" spans="1:68" ht="14.25" hidden="1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7">
        <v>4640242180120</v>
      </c>
      <c r="E507" s="588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623" t="s">
        <v>784</v>
      </c>
      <c r="Q507" s="599"/>
      <c r="R507" s="599"/>
      <c r="S507" s="599"/>
      <c r="T507" s="600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7">
        <v>4640242180120</v>
      </c>
      <c r="E508" s="588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856" t="s">
        <v>787</v>
      </c>
      <c r="Q508" s="599"/>
      <c r="R508" s="599"/>
      <c r="S508" s="599"/>
      <c r="T508" s="600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7">
        <v>4640242180137</v>
      </c>
      <c r="E509" s="588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632" t="s">
        <v>790</v>
      </c>
      <c r="Q509" s="599"/>
      <c r="R509" s="599"/>
      <c r="S509" s="599"/>
      <c r="T509" s="600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7">
        <v>4640242180137</v>
      </c>
      <c r="E510" s="588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625" t="s">
        <v>793</v>
      </c>
      <c r="Q510" s="599"/>
      <c r="R510" s="599"/>
      <c r="S510" s="599"/>
      <c r="T510" s="600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14" t="s">
        <v>71</v>
      </c>
      <c r="Q511" s="615"/>
      <c r="R511" s="615"/>
      <c r="S511" s="615"/>
      <c r="T511" s="615"/>
      <c r="U511" s="615"/>
      <c r="V511" s="616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14" t="s">
        <v>71</v>
      </c>
      <c r="Q512" s="615"/>
      <c r="R512" s="615"/>
      <c r="S512" s="615"/>
      <c r="T512" s="615"/>
      <c r="U512" s="615"/>
      <c r="V512" s="616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4" t="s">
        <v>794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60" t="s">
        <v>797</v>
      </c>
      <c r="Q515" s="599"/>
      <c r="R515" s="599"/>
      <c r="S515" s="599"/>
      <c r="T515" s="600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14" t="s">
        <v>71</v>
      </c>
      <c r="Q516" s="615"/>
      <c r="R516" s="615"/>
      <c r="S516" s="615"/>
      <c r="T516" s="615"/>
      <c r="U516" s="615"/>
      <c r="V516" s="616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14" t="s">
        <v>71</v>
      </c>
      <c r="Q517" s="615"/>
      <c r="R517" s="615"/>
      <c r="S517" s="615"/>
      <c r="T517" s="615"/>
      <c r="U517" s="615"/>
      <c r="V517" s="616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29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0"/>
      <c r="P518" s="626" t="s">
        <v>799</v>
      </c>
      <c r="Q518" s="627"/>
      <c r="R518" s="627"/>
      <c r="S518" s="627"/>
      <c r="T518" s="627"/>
      <c r="U518" s="627"/>
      <c r="V518" s="611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15360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15510.300000000003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0"/>
      <c r="P519" s="626" t="s">
        <v>800</v>
      </c>
      <c r="Q519" s="627"/>
      <c r="R519" s="627"/>
      <c r="S519" s="627"/>
      <c r="T519" s="627"/>
      <c r="U519" s="627"/>
      <c r="V519" s="611"/>
      <c r="W519" s="37" t="s">
        <v>69</v>
      </c>
      <c r="X519" s="585">
        <f>IFERROR(SUM(BM22:BM515),"0")</f>
        <v>16375.075363810131</v>
      </c>
      <c r="Y519" s="585">
        <f>IFERROR(SUM(BN22:BN515),"0")</f>
        <v>16533.952000000001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0"/>
      <c r="P520" s="626" t="s">
        <v>801</v>
      </c>
      <c r="Q520" s="627"/>
      <c r="R520" s="627"/>
      <c r="S520" s="627"/>
      <c r="T520" s="627"/>
      <c r="U520" s="627"/>
      <c r="V520" s="611"/>
      <c r="W520" s="37" t="s">
        <v>802</v>
      </c>
      <c r="X520" s="38">
        <f>ROUNDUP(SUM(BO22:BO515),0)</f>
        <v>29</v>
      </c>
      <c r="Y520" s="38">
        <f>ROUNDUP(SUM(BP22:BP515),0)</f>
        <v>29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0"/>
      <c r="P521" s="626" t="s">
        <v>803</v>
      </c>
      <c r="Q521" s="627"/>
      <c r="R521" s="627"/>
      <c r="S521" s="627"/>
      <c r="T521" s="627"/>
      <c r="U521" s="627"/>
      <c r="V521" s="611"/>
      <c r="W521" s="37" t="s">
        <v>69</v>
      </c>
      <c r="X521" s="585">
        <f>GrossWeightTotal+PalletQtyTotal*25</f>
        <v>17100.075363810131</v>
      </c>
      <c r="Y521" s="585">
        <f>GrossWeightTotalR+PalletQtyTotalR*25</f>
        <v>17258.952000000001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0"/>
      <c r="P522" s="626" t="s">
        <v>804</v>
      </c>
      <c r="Q522" s="627"/>
      <c r="R522" s="627"/>
      <c r="S522" s="627"/>
      <c r="T522" s="627"/>
      <c r="U522" s="627"/>
      <c r="V522" s="611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3324.2496365990442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3350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0"/>
      <c r="P523" s="626" t="s">
        <v>805</v>
      </c>
      <c r="Q523" s="627"/>
      <c r="R523" s="627"/>
      <c r="S523" s="627"/>
      <c r="T523" s="627"/>
      <c r="U523" s="627"/>
      <c r="V523" s="611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33.894880000000001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619" t="s">
        <v>100</v>
      </c>
      <c r="D525" s="628"/>
      <c r="E525" s="628"/>
      <c r="F525" s="628"/>
      <c r="G525" s="628"/>
      <c r="H525" s="629"/>
      <c r="I525" s="619" t="s">
        <v>258</v>
      </c>
      <c r="J525" s="628"/>
      <c r="K525" s="628"/>
      <c r="L525" s="628"/>
      <c r="M525" s="628"/>
      <c r="N525" s="628"/>
      <c r="O525" s="628"/>
      <c r="P525" s="628"/>
      <c r="Q525" s="628"/>
      <c r="R525" s="628"/>
      <c r="S525" s="629"/>
      <c r="T525" s="619" t="s">
        <v>550</v>
      </c>
      <c r="U525" s="629"/>
      <c r="V525" s="619" t="s">
        <v>607</v>
      </c>
      <c r="W525" s="628"/>
      <c r="X525" s="628"/>
      <c r="Y525" s="629"/>
      <c r="Z525" s="580" t="s">
        <v>666</v>
      </c>
      <c r="AA525" s="619" t="s">
        <v>736</v>
      </c>
      <c r="AB525" s="629"/>
      <c r="AC525" s="52"/>
      <c r="AF525" s="581"/>
    </row>
    <row r="526" spans="1:68" ht="14.25" customHeight="1" thickTop="1" x14ac:dyDescent="0.2">
      <c r="A526" s="693" t="s">
        <v>808</v>
      </c>
      <c r="B526" s="619" t="s">
        <v>62</v>
      </c>
      <c r="C526" s="619" t="s">
        <v>101</v>
      </c>
      <c r="D526" s="619" t="s">
        <v>116</v>
      </c>
      <c r="E526" s="619" t="s">
        <v>176</v>
      </c>
      <c r="F526" s="619" t="s">
        <v>199</v>
      </c>
      <c r="G526" s="619" t="s">
        <v>234</v>
      </c>
      <c r="H526" s="619" t="s">
        <v>100</v>
      </c>
      <c r="I526" s="619" t="s">
        <v>259</v>
      </c>
      <c r="J526" s="619" t="s">
        <v>299</v>
      </c>
      <c r="K526" s="619" t="s">
        <v>360</v>
      </c>
      <c r="L526" s="619" t="s">
        <v>403</v>
      </c>
      <c r="M526" s="619" t="s">
        <v>419</v>
      </c>
      <c r="N526" s="581"/>
      <c r="O526" s="619" t="s">
        <v>432</v>
      </c>
      <c r="P526" s="619" t="s">
        <v>442</v>
      </c>
      <c r="Q526" s="619" t="s">
        <v>449</v>
      </c>
      <c r="R526" s="619" t="s">
        <v>454</v>
      </c>
      <c r="S526" s="619" t="s">
        <v>540</v>
      </c>
      <c r="T526" s="619" t="s">
        <v>551</v>
      </c>
      <c r="U526" s="619" t="s">
        <v>585</v>
      </c>
      <c r="V526" s="619" t="s">
        <v>608</v>
      </c>
      <c r="W526" s="619" t="s">
        <v>640</v>
      </c>
      <c r="X526" s="619" t="s">
        <v>658</v>
      </c>
      <c r="Y526" s="619" t="s">
        <v>662</v>
      </c>
      <c r="Z526" s="619" t="s">
        <v>666</v>
      </c>
      <c r="AA526" s="619" t="s">
        <v>736</v>
      </c>
      <c r="AB526" s="619" t="s">
        <v>794</v>
      </c>
      <c r="AC526" s="52"/>
      <c r="AF526" s="581"/>
    </row>
    <row r="527" spans="1:68" ht="13.5" customHeight="1" thickBot="1" x14ac:dyDescent="0.25">
      <c r="A527" s="694"/>
      <c r="B527" s="620"/>
      <c r="C527" s="620"/>
      <c r="D527" s="620"/>
      <c r="E527" s="620"/>
      <c r="F527" s="620"/>
      <c r="G527" s="620"/>
      <c r="H527" s="620"/>
      <c r="I527" s="620"/>
      <c r="J527" s="620"/>
      <c r="K527" s="620"/>
      <c r="L527" s="620"/>
      <c r="M527" s="620"/>
      <c r="N527" s="581"/>
      <c r="O527" s="620"/>
      <c r="P527" s="620"/>
      <c r="Q527" s="620"/>
      <c r="R527" s="620"/>
      <c r="S527" s="620"/>
      <c r="T527" s="620"/>
      <c r="U527" s="620"/>
      <c r="V527" s="620"/>
      <c r="W527" s="620"/>
      <c r="X527" s="620"/>
      <c r="Y527" s="620"/>
      <c r="Z527" s="620"/>
      <c r="AA527" s="620"/>
      <c r="AB527" s="620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205.20000000000002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504.90000000000003</v>
      </c>
      <c r="E528" s="46">
        <f>IFERROR(Y89*1,"0")+IFERROR(Y90*1,"0")+IFERROR(Y91*1,"0")+IFERROR(Y95*1,"0")+IFERROR(Y96*1,"0")+IFERROR(Y97*1,"0")+IFERROR(Y98*1,"0")+IFERROR(Y99*1,"0")+IFERROR(Y100*1,"0")</f>
        <v>1012.5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1885.8000000000002</v>
      </c>
      <c r="G528" s="46">
        <f>IFERROR(Y132*1,"0")+IFERROR(Y133*1,"0")+IFERROR(Y137*1,"0")+IFERROR(Y138*1,"0")+IFERROR(Y142*1,"0")+IFERROR(Y143*1,"0")</f>
        <v>403.20000000000005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100.80000000000001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2449.4999999999995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201.6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476.4</v>
      </c>
      <c r="S528" s="46">
        <f>IFERROR(Y342*1,"0")+IFERROR(Y343*1,"0")+IFERROR(Y344*1,"0")</f>
        <v>352.8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1968</v>
      </c>
      <c r="U528" s="46">
        <f>IFERROR(Y375*1,"0")+IFERROR(Y376*1,"0")+IFERROR(Y377*1,"0")+IFERROR(Y378*1,"0")+IFERROR(Y382*1,"0")+IFERROR(Y386*1,"0")+IFERROR(Y387*1,"0")+IFERROR(Y391*1,"0")</f>
        <v>1511.76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156.60000000000002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3869.0400000000004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412.2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00,00"/>
        <filter val="1 450,00"/>
        <filter val="1 470,00"/>
        <filter val="1 500,00"/>
        <filter val="100,00"/>
        <filter val="11,42"/>
        <filter val="120,00"/>
        <filter val="15 360,00"/>
        <filter val="150,00"/>
        <filter val="16 375,08"/>
        <filter val="16,67"/>
        <filter val="166,67"/>
        <filter val="17 100,08"/>
        <filter val="170,00"/>
        <filter val="18,52"/>
        <filter val="189,39"/>
        <filter val="2 450,00"/>
        <filter val="200,00"/>
        <filter val="222,22"/>
        <filter val="23,81"/>
        <filter val="250,00"/>
        <filter val="26,67"/>
        <filter val="268,52"/>
        <filter val="27,78"/>
        <filter val="29"/>
        <filter val="298,61"/>
        <filter val="3 324,25"/>
        <filter val="300,00"/>
        <filter val="350,00"/>
        <filter val="37,04"/>
        <filter val="370,00"/>
        <filter val="38,46"/>
        <filter val="382,72"/>
        <filter val="39,22"/>
        <filter val="400,00"/>
        <filter val="450,00"/>
        <filter val="478,85"/>
        <filter val="50,00"/>
        <filter val="500,00"/>
        <filter val="508,21"/>
        <filter val="55,15"/>
        <filter val="600,00"/>
        <filter val="62,50"/>
        <filter val="70,00"/>
        <filter val="700,00"/>
        <filter val="71,43"/>
        <filter val="72,22"/>
        <filter val="75,76"/>
        <filter val="8,33"/>
        <filter val="8,97"/>
        <filter val="800,00"/>
        <filter val="83,33"/>
        <filter val="93,33"/>
        <filter val="950,00"/>
      </filters>
    </filterColumn>
    <filterColumn colId="29" showButton="0"/>
    <filterColumn colId="30" showButton="0"/>
  </autoFilter>
  <mergeCells count="928"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496:E496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P231:T231"/>
    <mergeCell ref="A34:Z34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238:O239"/>
    <mergeCell ref="A92:O93"/>
    <mergeCell ref="P56:T56"/>
    <mergeCell ref="D303:E303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54:E354"/>
    <mergeCell ref="P162:V162"/>
    <mergeCell ref="A332:O333"/>
    <mergeCell ref="A279:Z279"/>
    <mergeCell ref="P33:V33"/>
    <mergeCell ref="D356:E356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T525:U525"/>
    <mergeCell ref="P93:V93"/>
    <mergeCell ref="P269:V269"/>
    <mergeCell ref="P462:V462"/>
    <mergeCell ref="A287:Z287"/>
    <mergeCell ref="P97:T97"/>
    <mergeCell ref="P453:T453"/>
    <mergeCell ref="P526:P527"/>
    <mergeCell ref="R526:R527"/>
    <mergeCell ref="D423:E423"/>
    <mergeCell ref="D410:E410"/>
    <mergeCell ref="P516:V516"/>
    <mergeCell ref="Z526:Z527"/>
    <mergeCell ref="P404:T404"/>
    <mergeCell ref="D474:E474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63:E63"/>
    <mergeCell ref="D330:E330"/>
    <mergeCell ref="P305:T305"/>
    <mergeCell ref="D96:E96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D507:E507"/>
    <mergeCell ref="P486:V486"/>
    <mergeCell ref="D492:E492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P260:T260"/>
    <mergeCell ref="D399:E399"/>
    <mergeCell ref="D466:E466"/>
    <mergeCell ref="A425:O426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E526:E527"/>
    <mergeCell ref="D416:E416"/>
    <mergeCell ref="D106:E106"/>
    <mergeCell ref="G526:G527"/>
    <mergeCell ref="P72:V72"/>
    <mergeCell ref="D391:E391"/>
    <mergeCell ref="D220:E22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A369:Z369"/>
    <mergeCell ref="P204:T204"/>
    <mergeCell ref="D112:E112"/>
    <mergeCell ref="A38:Z38"/>
    <mergeCell ref="D56:E56"/>
    <mergeCell ref="P61:T61"/>
    <mergeCell ref="P41:T41"/>
    <mergeCell ref="D295:E295"/>
    <mergeCell ref="D178:E178"/>
    <mergeCell ref="D172:E172"/>
    <mergeCell ref="P26:T26"/>
    <mergeCell ref="P153:T153"/>
    <mergeCell ref="P122:T122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D62:E62"/>
    <mergeCell ref="A65:O66"/>
    <mergeCell ref="D193:E193"/>
    <mergeCell ref="P304:T304"/>
    <mergeCell ref="D176:E176"/>
    <mergeCell ref="P155:V155"/>
    <mergeCell ref="D114:E114"/>
    <mergeCell ref="P248:T248"/>
    <mergeCell ref="P143:T143"/>
    <mergeCell ref="P299:T299"/>
    <mergeCell ref="P150:V150"/>
    <mergeCell ref="D138:E138"/>
    <mergeCell ref="A276:O277"/>
    <mergeCell ref="P230:T23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389:V389"/>
    <mergeCell ref="A388:O389"/>
    <mergeCell ref="P377:T377"/>
    <mergeCell ref="D491:E491"/>
    <mergeCell ref="P448:T448"/>
    <mergeCell ref="P441:T441"/>
    <mergeCell ref="D490:E490"/>
    <mergeCell ref="A432:Z432"/>
    <mergeCell ref="P392:V392"/>
    <mergeCell ref="D382:E382"/>
    <mergeCell ref="D211:E211"/>
    <mergeCell ref="P466:T466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P227:T227"/>
    <mergeCell ref="P212:T212"/>
    <mergeCell ref="D370:E370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P446:T446"/>
    <mergeCell ref="P440:T440"/>
    <mergeCell ref="P461:V46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A526:A527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P357:V357"/>
    <mergeCell ref="A207:Z207"/>
    <mergeCell ref="P188:T188"/>
    <mergeCell ref="A225:Z225"/>
    <mergeCell ref="P471:V471"/>
    <mergeCell ref="D459:E459"/>
    <mergeCell ref="A504:O505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2025-06-27T09:16:23Z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