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B1F0BB-72F7-4F50-942C-8B3B2A589C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Z320" i="1" s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P291" i="1"/>
  <c r="X289" i="1"/>
  <c r="X288" i="1"/>
  <c r="BO287" i="1"/>
  <c r="BM287" i="1"/>
  <c r="Z287" i="1"/>
  <c r="Z288" i="1" s="1"/>
  <c r="Y287" i="1"/>
  <c r="Y289" i="1" s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P245" i="1"/>
  <c r="BO244" i="1"/>
  <c r="BM244" i="1"/>
  <c r="Z244" i="1"/>
  <c r="Y244" i="1"/>
  <c r="BP244" i="1" s="1"/>
  <c r="P244" i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P202" i="1"/>
  <c r="X200" i="1"/>
  <c r="X199" i="1"/>
  <c r="BO198" i="1"/>
  <c r="BM198" i="1"/>
  <c r="Z198" i="1"/>
  <c r="Z199" i="1" s="1"/>
  <c r="Y198" i="1"/>
  <c r="Y199" i="1" s="1"/>
  <c r="X194" i="1"/>
  <c r="X193" i="1"/>
  <c r="BO192" i="1"/>
  <c r="BM192" i="1"/>
  <c r="Z192" i="1"/>
  <c r="Z193" i="1" s="1"/>
  <c r="Y192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BO172" i="1"/>
  <c r="BM172" i="1"/>
  <c r="Z172" i="1"/>
  <c r="Y172" i="1"/>
  <c r="BP172" i="1" s="1"/>
  <c r="X169" i="1"/>
  <c r="X168" i="1"/>
  <c r="BO167" i="1"/>
  <c r="BM167" i="1"/>
  <c r="Z167" i="1"/>
  <c r="Z168" i="1" s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BP139" i="1"/>
  <c r="BO139" i="1"/>
  <c r="BN139" i="1"/>
  <c r="BM139" i="1"/>
  <c r="Z139" i="1"/>
  <c r="Z142" i="1" s="1"/>
  <c r="Y139" i="1"/>
  <c r="Y143" i="1" s="1"/>
  <c r="P139" i="1"/>
  <c r="X136" i="1"/>
  <c r="X135" i="1"/>
  <c r="BO134" i="1"/>
  <c r="BM134" i="1"/>
  <c r="Z134" i="1"/>
  <c r="Y134" i="1"/>
  <c r="P134" i="1"/>
  <c r="BO133" i="1"/>
  <c r="BM133" i="1"/>
  <c r="Z133" i="1"/>
  <c r="Z135" i="1" s="1"/>
  <c r="Y133" i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Z119" i="1" s="1"/>
  <c r="Y113" i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329" i="1" s="1"/>
  <c r="BM22" i="1"/>
  <c r="Z22" i="1"/>
  <c r="Z23" i="1" s="1"/>
  <c r="Y22" i="1"/>
  <c r="Y24" i="1" s="1"/>
  <c r="P22" i="1"/>
  <c r="H10" i="1"/>
  <c r="A9" i="1"/>
  <c r="D7" i="1"/>
  <c r="Q6" i="1"/>
  <c r="P2" i="1"/>
  <c r="BN29" i="1" l="1"/>
  <c r="Z37" i="1"/>
  <c r="BN34" i="1"/>
  <c r="BN36" i="1"/>
  <c r="BN52" i="1"/>
  <c r="BP52" i="1"/>
  <c r="Y53" i="1"/>
  <c r="Z58" i="1"/>
  <c r="BN56" i="1"/>
  <c r="Z176" i="1"/>
  <c r="BN172" i="1"/>
  <c r="BN173" i="1"/>
  <c r="BN175" i="1"/>
  <c r="Y189" i="1"/>
  <c r="Z189" i="1"/>
  <c r="BN187" i="1"/>
  <c r="Z206" i="1"/>
  <c r="Z213" i="1"/>
  <c r="BN210" i="1"/>
  <c r="BN212" i="1"/>
  <c r="BN222" i="1"/>
  <c r="Y232" i="1"/>
  <c r="Z231" i="1"/>
  <c r="BN235" i="1"/>
  <c r="BP235" i="1"/>
  <c r="Y236" i="1"/>
  <c r="BN240" i="1"/>
  <c r="BP240" i="1"/>
  <c r="Y241" i="1"/>
  <c r="Z247" i="1"/>
  <c r="BN244" i="1"/>
  <c r="BN246" i="1"/>
  <c r="BN271" i="1"/>
  <c r="BP271" i="1"/>
  <c r="Y272" i="1"/>
  <c r="BN275" i="1"/>
  <c r="BP275" i="1"/>
  <c r="Y276" i="1"/>
  <c r="Y321" i="1"/>
  <c r="BN304" i="1"/>
  <c r="BN305" i="1"/>
  <c r="BN306" i="1"/>
  <c r="BN309" i="1"/>
  <c r="BN310" i="1"/>
  <c r="BP41" i="1"/>
  <c r="BN41" i="1"/>
  <c r="BP43" i="1"/>
  <c r="BN43" i="1"/>
  <c r="BP72" i="1"/>
  <c r="BN72" i="1"/>
  <c r="BP102" i="1"/>
  <c r="BN102" i="1"/>
  <c r="BP114" i="1"/>
  <c r="BN114" i="1"/>
  <c r="BP203" i="1"/>
  <c r="BN203" i="1"/>
  <c r="BP219" i="1"/>
  <c r="BN219" i="1"/>
  <c r="BP45" i="1"/>
  <c r="BN45" i="1"/>
  <c r="BP47" i="1"/>
  <c r="BN47" i="1"/>
  <c r="BP70" i="1"/>
  <c r="BN70" i="1"/>
  <c r="BP84" i="1"/>
  <c r="BN84" i="1"/>
  <c r="Y104" i="1"/>
  <c r="BP95" i="1"/>
  <c r="BN95" i="1"/>
  <c r="BP96" i="1"/>
  <c r="BN96" i="1"/>
  <c r="BP97" i="1"/>
  <c r="BN97" i="1"/>
  <c r="BP116" i="1"/>
  <c r="BN116" i="1"/>
  <c r="BP118" i="1"/>
  <c r="BN118" i="1"/>
  <c r="BP134" i="1"/>
  <c r="BN134" i="1"/>
  <c r="BP205" i="1"/>
  <c r="BN205" i="1"/>
  <c r="BP217" i="1"/>
  <c r="BN217" i="1"/>
  <c r="Y231" i="1"/>
  <c r="BP227" i="1"/>
  <c r="BN227" i="1"/>
  <c r="BP229" i="1"/>
  <c r="BN229" i="1"/>
  <c r="BP251" i="1"/>
  <c r="BN251" i="1"/>
  <c r="BP265" i="1"/>
  <c r="BN265" i="1"/>
  <c r="X331" i="1"/>
  <c r="Y181" i="1"/>
  <c r="BP179" i="1"/>
  <c r="BN179" i="1"/>
  <c r="Y194" i="1"/>
  <c r="Y193" i="1"/>
  <c r="BP192" i="1"/>
  <c r="BN192" i="1"/>
  <c r="Y300" i="1"/>
  <c r="BP296" i="1"/>
  <c r="BN296" i="1"/>
  <c r="BP298" i="1"/>
  <c r="BN298" i="1"/>
  <c r="Y326" i="1"/>
  <c r="Y325" i="1"/>
  <c r="BP324" i="1"/>
  <c r="BN324" i="1"/>
  <c r="X327" i="1"/>
  <c r="Z48" i="1"/>
  <c r="Z73" i="1"/>
  <c r="Y79" i="1"/>
  <c r="Y86" i="1"/>
  <c r="Y91" i="1"/>
  <c r="Z103" i="1"/>
  <c r="Y109" i="1"/>
  <c r="Y120" i="1"/>
  <c r="Y129" i="1"/>
  <c r="Y136" i="1"/>
  <c r="Y177" i="1"/>
  <c r="Z181" i="1"/>
  <c r="Y207" i="1"/>
  <c r="Y214" i="1"/>
  <c r="Z223" i="1"/>
  <c r="Z253" i="1"/>
  <c r="Z299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Y80" i="1"/>
  <c r="F10" i="1"/>
  <c r="J9" i="1"/>
  <c r="F9" i="1"/>
  <c r="A10" i="1"/>
  <c r="H9" i="1"/>
  <c r="Y23" i="1"/>
  <c r="BP22" i="1"/>
  <c r="BN22" i="1"/>
  <c r="X328" i="1"/>
  <c r="X330" i="1" s="1"/>
  <c r="Z30" i="1"/>
  <c r="Y38" i="1"/>
  <c r="Y49" i="1"/>
  <c r="Y58" i="1"/>
  <c r="Y59" i="1"/>
  <c r="Y62" i="1"/>
  <c r="BP61" i="1"/>
  <c r="BN61" i="1"/>
  <c r="Z67" i="1"/>
  <c r="Y74" i="1"/>
  <c r="Y85" i="1"/>
  <c r="Y92" i="1"/>
  <c r="Y103" i="1"/>
  <c r="Y110" i="1"/>
  <c r="Y119" i="1"/>
  <c r="Y130" i="1"/>
  <c r="Y135" i="1"/>
  <c r="Y169" i="1"/>
  <c r="Y176" i="1"/>
  <c r="Y182" i="1"/>
  <c r="Y190" i="1"/>
  <c r="Y200" i="1"/>
  <c r="Y206" i="1"/>
  <c r="Y213" i="1"/>
  <c r="BP245" i="1"/>
  <c r="BN245" i="1"/>
  <c r="Y247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83" i="1"/>
  <c r="BP83" i="1"/>
  <c r="BN90" i="1"/>
  <c r="BN98" i="1"/>
  <c r="BN99" i="1"/>
  <c r="BN100" i="1"/>
  <c r="BN101" i="1"/>
  <c r="BN108" i="1"/>
  <c r="BN113" i="1"/>
  <c r="BP113" i="1"/>
  <c r="BN115" i="1"/>
  <c r="BN117" i="1"/>
  <c r="BN128" i="1"/>
  <c r="BN133" i="1"/>
  <c r="BP133" i="1"/>
  <c r="BN167" i="1"/>
  <c r="BP167" i="1"/>
  <c r="BN174" i="1"/>
  <c r="BN180" i="1"/>
  <c r="BN186" i="1"/>
  <c r="BP186" i="1"/>
  <c r="BN188" i="1"/>
  <c r="BN198" i="1"/>
  <c r="BP198" i="1"/>
  <c r="BN202" i="1"/>
  <c r="BP202" i="1"/>
  <c r="BN204" i="1"/>
  <c r="BN211" i="1"/>
  <c r="Y224" i="1"/>
  <c r="BN218" i="1"/>
  <c r="BN220" i="1"/>
  <c r="BP221" i="1"/>
  <c r="BN221" i="1"/>
  <c r="Y223" i="1"/>
  <c r="BP228" i="1"/>
  <c r="BN228" i="1"/>
  <c r="BP230" i="1"/>
  <c r="BN230" i="1"/>
  <c r="Y248" i="1"/>
  <c r="Y253" i="1"/>
  <c r="Y254" i="1"/>
  <c r="Y259" i="1"/>
  <c r="BP258" i="1"/>
  <c r="BN258" i="1"/>
  <c r="Z266" i="1"/>
  <c r="Y285" i="1"/>
  <c r="Y288" i="1"/>
  <c r="BP287" i="1"/>
  <c r="BN287" i="1"/>
  <c r="Y294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Y327" i="1" l="1"/>
  <c r="Z332" i="1"/>
  <c r="Y328" i="1"/>
  <c r="Y331" i="1"/>
  <c r="Y329" i="1"/>
  <c r="B340" i="1" l="1"/>
  <c r="Y330" i="1"/>
  <c r="A340" i="1" s="1"/>
  <c r="C340" i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<sst xmlns="http://schemas.openxmlformats.org/spreadsheetml/2006/main" count="1579" uniqueCount="506">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</sst>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 t="s">
        <v>505</v>
      </c>
      <c r="I5" s="496"/>
      <c r="J5" s="496"/>
      <c r="K5" s="496"/>
      <c r="L5" s="496"/>
      <c r="M5" s="393"/>
      <c r="N5" s="61"/>
      <c r="P5" s="24" t="s">
        <v>10</v>
      </c>
      <c r="Q5" s="526">
        <v>45838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0.5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hidden="1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56</v>
      </c>
      <c r="Y28" s="33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42</v>
      </c>
      <c r="Y29" s="33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98</v>
      </c>
      <c r="Y30" s="332">
        <f>IFERROR(SUM(Y28:Y29),"0")</f>
        <v>98</v>
      </c>
      <c r="Z30" s="332">
        <f>IFERROR(IF(Z28="",0,Z28),"0")+IFERROR(IF(Z29="",0,Z29),"0")</f>
        <v>0.92218</v>
      </c>
      <c r="AA30" s="333"/>
      <c r="AB30" s="333"/>
      <c r="AC30" s="333"/>
    </row>
    <row r="31" spans="1:68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147</v>
      </c>
      <c r="Y31" s="332">
        <f>IFERROR(SUMPRODUCT(Y28:Y29*H28:H29),"0")</f>
        <v>147</v>
      </c>
      <c r="Z31" s="37"/>
      <c r="AA31" s="333"/>
      <c r="AB31" s="333"/>
      <c r="AC31" s="333"/>
    </row>
    <row r="32" spans="1:68" ht="16.5" hidden="1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24</v>
      </c>
      <c r="Y34" s="331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24</v>
      </c>
      <c r="Y36" s="33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48</v>
      </c>
      <c r="Y37" s="332">
        <f>IFERROR(SUM(Y34:Y36),"0")</f>
        <v>48</v>
      </c>
      <c r="Z37" s="332">
        <f>IFERROR(IF(Z34="",0,Z34),"0")+IFERROR(IF(Z35="",0,Z35),"0")+IFERROR(IF(Z36="",0,Z36),"0")</f>
        <v>0.74399999999999999</v>
      </c>
      <c r="AA37" s="333"/>
      <c r="AB37" s="333"/>
      <c r="AC37" s="333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268.79999999999995</v>
      </c>
      <c r="Y38" s="332">
        <f>IFERROR(SUMPRODUCT(Y34:Y36*H34:H36),"0")</f>
        <v>268.79999999999995</v>
      </c>
      <c r="Z38" s="37"/>
      <c r="AA38" s="333"/>
      <c r="AB38" s="333"/>
      <c r="AC38" s="333"/>
    </row>
    <row r="39" spans="1:68" ht="16.5" hidden="1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12</v>
      </c>
      <c r="Y48" s="332">
        <f>IFERROR(SUM(Y41:Y47),"0")</f>
        <v>12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33"/>
      <c r="AB48" s="333"/>
      <c r="AC48" s="333"/>
    </row>
    <row r="49" spans="1:68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84</v>
      </c>
      <c r="Y49" s="332">
        <f>IFERROR(SUMPRODUCT(Y41:Y47*H41:H47),"0")</f>
        <v>84</v>
      </c>
      <c r="Z49" s="37"/>
      <c r="AA49" s="333"/>
      <c r="AB49" s="333"/>
      <c r="AC49" s="333"/>
    </row>
    <row r="50" spans="1:68" ht="16.5" hidden="1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hidden="1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132</v>
      </c>
      <c r="Y78" s="331">
        <f>IFERROR(IF(X78="","",X78),"")</f>
        <v>132</v>
      </c>
      <c r="Z78" s="36">
        <f>IFERROR(IF(X78="","",X78*0.00866),"")</f>
        <v>1.1431199999999999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688.14239999999995</v>
      </c>
      <c r="BN78" s="67">
        <f>IFERROR(Y78*I78,"0")</f>
        <v>688.14239999999995</v>
      </c>
      <c r="BO78" s="67">
        <f>IFERROR(X78/J78,"0")</f>
        <v>0.91666666666666663</v>
      </c>
      <c r="BP78" s="67">
        <f>IFERROR(Y78/J78,"0")</f>
        <v>0.91666666666666663</v>
      </c>
    </row>
    <row r="79" spans="1:68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132</v>
      </c>
      <c r="Y79" s="332">
        <f>IFERROR(SUM(Y77:Y78),"0")</f>
        <v>132</v>
      </c>
      <c r="Z79" s="332">
        <f>IFERROR(IF(Z77="",0,Z77),"0")+IFERROR(IF(Z78="",0,Z78),"0")</f>
        <v>1.1431199999999999</v>
      </c>
      <c r="AA79" s="333"/>
      <c r="AB79" s="333"/>
      <c r="AC79" s="333"/>
    </row>
    <row r="80" spans="1:68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660</v>
      </c>
      <c r="Y80" s="332">
        <f>IFERROR(SUMPRODUCT(Y77:Y78*H77:H78),"0")</f>
        <v>660</v>
      </c>
      <c r="Z80" s="37"/>
      <c r="AA80" s="333"/>
      <c r="AB80" s="333"/>
      <c r="AC80" s="333"/>
    </row>
    <row r="81" spans="1:68" ht="16.5" hidden="1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hidden="1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hidden="1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hidden="1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56</v>
      </c>
      <c r="Y89" s="331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42</v>
      </c>
      <c r="Y90" s="331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98</v>
      </c>
      <c r="Y91" s="332">
        <f>IFERROR(SUM(Y89:Y90),"0")</f>
        <v>98</v>
      </c>
      <c r="Z91" s="332">
        <f>IFERROR(IF(Z89="",0,Z89),"0")+IFERROR(IF(Z90="",0,Z90),"0")</f>
        <v>1.75224</v>
      </c>
      <c r="AA91" s="333"/>
      <c r="AB91" s="333"/>
      <c r="AC91" s="333"/>
    </row>
    <row r="92" spans="1:68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352.8</v>
      </c>
      <c r="Y92" s="332">
        <f>IFERROR(SUMPRODUCT(Y89:Y90*H89:H90),"0")</f>
        <v>352.8</v>
      </c>
      <c r="Z92" s="37"/>
      <c r="AA92" s="333"/>
      <c r="AB92" s="333"/>
      <c r="AC92" s="333"/>
    </row>
    <row r="93" spans="1:68" ht="16.5" hidden="1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2" si="6">IFERROR(IF(X95="","",X95),"")</f>
        <v>14</v>
      </c>
      <c r="Z95" s="36">
        <f t="shared" ref="Z95:Z102" si="7">IFERROR(IF(X95="","",X95*0.01788),"")</f>
        <v>0.25031999999999999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50.170400000000001</v>
      </c>
      <c r="BN95" s="67">
        <f t="shared" ref="BN95:BN102" si="9">IFERROR(Y95*I95,"0")</f>
        <v>50.170400000000001</v>
      </c>
      <c r="BO95" s="67">
        <f t="shared" ref="BO95:BO102" si="10">IFERROR(X95/J95,"0")</f>
        <v>0.2</v>
      </c>
      <c r="BP95" s="67">
        <f t="shared" ref="BP95:BP102" si="11">IFERROR(Y95/J95,"0")</f>
        <v>0.2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28</v>
      </c>
      <c r="Y99" s="331">
        <f t="shared" si="6"/>
        <v>28</v>
      </c>
      <c r="Z99" s="36">
        <f t="shared" si="7"/>
        <v>0.50063999999999997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100.3408</v>
      </c>
      <c r="BN99" s="67">
        <f t="shared" si="9"/>
        <v>100.3408</v>
      </c>
      <c r="BO99" s="67">
        <f t="shared" si="10"/>
        <v>0.4</v>
      </c>
      <c r="BP99" s="67">
        <f t="shared" si="11"/>
        <v>0.4</v>
      </c>
    </row>
    <row r="100" spans="1:68" ht="27" hidden="1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42</v>
      </c>
      <c r="Y103" s="332">
        <f>IFERROR(SUM(Y95:Y102),"0")</f>
        <v>42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0.75095999999999996</v>
      </c>
      <c r="AA103" s="333"/>
      <c r="AB103" s="333"/>
      <c r="AC103" s="333"/>
    </row>
    <row r="104" spans="1:68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120.96000000000001</v>
      </c>
      <c r="Y104" s="332">
        <f>IFERROR(SUMPRODUCT(Y95:Y102*H95:H102),"0")</f>
        <v>120.96000000000001</v>
      </c>
      <c r="Z104" s="37"/>
      <c r="AA104" s="333"/>
      <c r="AB104" s="333"/>
      <c r="AC104" s="333"/>
    </row>
    <row r="105" spans="1:68" ht="16.5" hidden="1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28</v>
      </c>
      <c r="Y107" s="331">
        <f>IFERROR(IF(X107="","",X107),"")</f>
        <v>28</v>
      </c>
      <c r="Z107" s="36">
        <f>IFERROR(IF(X107="","",X107*0.00936),"")</f>
        <v>0.26207999999999998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69.753600000000006</v>
      </c>
      <c r="BN107" s="67">
        <f>IFERROR(Y107*I107,"0")</f>
        <v>69.753600000000006</v>
      </c>
      <c r="BO107" s="67">
        <f>IFERROR(X107/J107,"0")</f>
        <v>0.22222222222222221</v>
      </c>
      <c r="BP107" s="67">
        <f>IFERROR(Y107/J107,"0")</f>
        <v>0.22222222222222221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42</v>
      </c>
      <c r="Y108" s="33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178.24799999999999</v>
      </c>
      <c r="BN108" s="67">
        <f>IFERROR(Y108*I108,"0")</f>
        <v>178.24799999999999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70</v>
      </c>
      <c r="Y109" s="332">
        <f>IFERROR(SUM(Y107:Y108),"0")</f>
        <v>70</v>
      </c>
      <c r="Z109" s="332">
        <f>IFERROR(IF(Z107="",0,Z107),"0")+IFERROR(IF(Z108="",0,Z108),"0")</f>
        <v>1.0130399999999999</v>
      </c>
      <c r="AA109" s="333"/>
      <c r="AB109" s="333"/>
      <c r="AC109" s="333"/>
    </row>
    <row r="110" spans="1:68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211.68</v>
      </c>
      <c r="Y110" s="332">
        <f>IFERROR(SUMPRODUCT(Y107:Y108*H107:H108),"0")</f>
        <v>211.68</v>
      </c>
      <c r="Z110" s="37"/>
      <c r="AA110" s="333"/>
      <c r="AB110" s="333"/>
      <c r="AC110" s="333"/>
    </row>
    <row r="111" spans="1:68" ht="16.5" hidden="1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12</v>
      </c>
      <c r="Y113" s="331">
        <f t="shared" ref="Y113:Y118" si="12">IFERROR(IF(X113="","",X113),"")</f>
        <v>12</v>
      </c>
      <c r="Z113" s="36">
        <f t="shared" ref="Z113:Z118" si="13">IFERROR(IF(X113="","",X113*0.0155),"")</f>
        <v>0.186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87.36</v>
      </c>
      <c r="BN113" s="67">
        <f t="shared" ref="BN113:BN118" si="15">IFERROR(Y113*I113,"0")</f>
        <v>87.36</v>
      </c>
      <c r="BO113" s="67">
        <f t="shared" ref="BO113:BO118" si="16">IFERROR(X113/J113,"0")</f>
        <v>0.14285714285714285</v>
      </c>
      <c r="BP113" s="67">
        <f t="shared" ref="BP113:BP118" si="17">IFERROR(Y113/J113,"0")</f>
        <v>0.14285714285714285</v>
      </c>
    </row>
    <row r="114" spans="1:68" ht="27" hidden="1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12</v>
      </c>
      <c r="Y115" s="331">
        <f t="shared" si="12"/>
        <v>12</v>
      </c>
      <c r="Z115" s="36">
        <f t="shared" si="13"/>
        <v>0.186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87.6</v>
      </c>
      <c r="BN115" s="67">
        <f t="shared" si="15"/>
        <v>87.6</v>
      </c>
      <c r="BO115" s="67">
        <f t="shared" si="16"/>
        <v>0.14285714285714285</v>
      </c>
      <c r="BP115" s="67">
        <f t="shared" si="17"/>
        <v>0.14285714285714285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48</v>
      </c>
      <c r="Y118" s="331">
        <f t="shared" si="12"/>
        <v>48</v>
      </c>
      <c r="Z118" s="36">
        <f t="shared" si="13"/>
        <v>0.74399999999999999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350.4</v>
      </c>
      <c r="BN118" s="67">
        <f t="shared" si="15"/>
        <v>350.4</v>
      </c>
      <c r="BO118" s="67">
        <f t="shared" si="16"/>
        <v>0.5714285714285714</v>
      </c>
      <c r="BP118" s="67">
        <f t="shared" si="17"/>
        <v>0.5714285714285714</v>
      </c>
    </row>
    <row r="119" spans="1:68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72</v>
      </c>
      <c r="Y119" s="332">
        <f>IFERROR(SUM(Y113:Y118),"0")</f>
        <v>72</v>
      </c>
      <c r="Z119" s="332">
        <f>IFERROR(IF(Z113="",0,Z113),"0")+IFERROR(IF(Z114="",0,Z114),"0")+IFERROR(IF(Z115="",0,Z115),"0")+IFERROR(IF(Z116="",0,Z116),"0")+IFERROR(IF(Z117="",0,Z117),"0")+IFERROR(IF(Z118="",0,Z118),"0")</f>
        <v>1.1160000000000001</v>
      </c>
      <c r="AA119" s="333"/>
      <c r="AB119" s="333"/>
      <c r="AC119" s="333"/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504</v>
      </c>
      <c r="Y120" s="332">
        <f>IFERROR(SUMPRODUCT(Y113:Y118*H113:H118),"0")</f>
        <v>504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hidden="1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112</v>
      </c>
      <c r="Y128" s="331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414.80319999999995</v>
      </c>
      <c r="BN128" s="67">
        <f>IFERROR(Y128*I128,"0")</f>
        <v>414.80319999999995</v>
      </c>
      <c r="BO128" s="67">
        <f>IFERROR(X128/J128,"0")</f>
        <v>1.6</v>
      </c>
      <c r="BP128" s="67">
        <f>IFERROR(Y128/J128,"0")</f>
        <v>1.6</v>
      </c>
    </row>
    <row r="129" spans="1:68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112</v>
      </c>
      <c r="Y129" s="332">
        <f>IFERROR(SUM(Y127:Y128),"0")</f>
        <v>112</v>
      </c>
      <c r="Z129" s="332">
        <f>IFERROR(IF(Z127="",0,Z127),"0")+IFERROR(IF(Z128="",0,Z128),"0")</f>
        <v>2.0025599999999999</v>
      </c>
      <c r="AA129" s="333"/>
      <c r="AB129" s="333"/>
      <c r="AC129" s="333"/>
    </row>
    <row r="130" spans="1:68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336</v>
      </c>
      <c r="Y130" s="332">
        <f>IFERROR(SUMPRODUCT(Y127:Y128*H127:H128),"0")</f>
        <v>336</v>
      </c>
      <c r="Z130" s="37"/>
      <c r="AA130" s="333"/>
      <c r="AB130" s="333"/>
      <c r="AC130" s="333"/>
    </row>
    <row r="131" spans="1:68" ht="16.5" hidden="1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hidden="1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28</v>
      </c>
      <c r="Y134" s="33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103.70079999999999</v>
      </c>
      <c r="BN134" s="67">
        <f>IFERROR(Y134*I134,"0")</f>
        <v>103.70079999999999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28</v>
      </c>
      <c r="Y135" s="332">
        <f>IFERROR(SUM(Y133:Y134),"0")</f>
        <v>28</v>
      </c>
      <c r="Z135" s="332">
        <f>IFERROR(IF(Z133="",0,Z133),"0")+IFERROR(IF(Z134="",0,Z134),"0")</f>
        <v>0.50063999999999997</v>
      </c>
      <c r="AA135" s="333"/>
      <c r="AB135" s="333"/>
      <c r="AC135" s="333"/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84</v>
      </c>
      <c r="Y136" s="332">
        <f>IFERROR(SUMPRODUCT(Y133:Y134*H133:H134),"0")</f>
        <v>84</v>
      </c>
      <c r="Z136" s="37"/>
      <c r="AA136" s="333"/>
      <c r="AB136" s="333"/>
      <c r="AC136" s="333"/>
    </row>
    <row r="137" spans="1:68" ht="16.5" hidden="1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56</v>
      </c>
      <c r="Y139" s="331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183.67999999999998</v>
      </c>
      <c r="BN139" s="67">
        <f>IFERROR(Y139*I139,"0")</f>
        <v>183.67999999999998</v>
      </c>
      <c r="BO139" s="67">
        <f>IFERROR(X139/J139,"0")</f>
        <v>0.8</v>
      </c>
      <c r="BP139" s="67">
        <f>IFERROR(Y139/J139,"0")</f>
        <v>0.8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56</v>
      </c>
      <c r="Y142" s="332">
        <f>IFERROR(SUM(Y139:Y141),"0")</f>
        <v>56</v>
      </c>
      <c r="Z142" s="332">
        <f>IFERROR(IF(Z139="",0,Z139),"0")+IFERROR(IF(Z140="",0,Z140),"0")+IFERROR(IF(Z141="",0,Z141),"0")</f>
        <v>1.0012799999999999</v>
      </c>
      <c r="AA142" s="333"/>
      <c r="AB142" s="333"/>
      <c r="AC142" s="333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168</v>
      </c>
      <c r="Y143" s="332">
        <f>IFERROR(SUMPRODUCT(Y139:Y141*H139:H141),"0")</f>
        <v>168</v>
      </c>
      <c r="Z143" s="37"/>
      <c r="AA143" s="333"/>
      <c r="AB143" s="333"/>
      <c r="AC143" s="333"/>
    </row>
    <row r="144" spans="1:68" ht="16.5" hidden="1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14</v>
      </c>
      <c r="Y146" s="331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14</v>
      </c>
      <c r="Y147" s="332">
        <f>IFERROR(SUM(Y146:Y146),"0")</f>
        <v>14</v>
      </c>
      <c r="Z147" s="332">
        <f>IFERROR(IF(Z146="",0,Z146),"0")</f>
        <v>0.25031999999999999</v>
      </c>
      <c r="AA147" s="333"/>
      <c r="AB147" s="333"/>
      <c r="AC147" s="333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42</v>
      </c>
      <c r="Y148" s="332">
        <f>IFERROR(SUMPRODUCT(Y146:Y146*H146:H146),"0")</f>
        <v>42</v>
      </c>
      <c r="Z148" s="37"/>
      <c r="AA148" s="333"/>
      <c r="AB148" s="333"/>
      <c r="AC148" s="333"/>
    </row>
    <row r="149" spans="1:68" ht="16.5" hidden="1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hidden="1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hidden="1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hidden="1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hidden="1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12</v>
      </c>
      <c r="Y174" s="331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12</v>
      </c>
      <c r="Y176" s="332">
        <f>IFERROR(SUM(Y172:Y175),"0")</f>
        <v>12</v>
      </c>
      <c r="Z176" s="332">
        <f>IFERROR(IF(Z172="",0,Z172),"0")+IFERROR(IF(Z173="",0,Z173),"0")+IFERROR(IF(Z174="",0,Z174),"0")+IFERROR(IF(Z175="",0,Z175),"0")</f>
        <v>0.10391999999999998</v>
      </c>
      <c r="AA176" s="333"/>
      <c r="AB176" s="333"/>
      <c r="AC176" s="333"/>
    </row>
    <row r="177" spans="1:68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60</v>
      </c>
      <c r="Y177" s="332">
        <f>IFERROR(SUMPRODUCT(Y172:Y175*H172:H175),"0")</f>
        <v>60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hidden="1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112</v>
      </c>
      <c r="Y186" s="331">
        <f>IFERROR(IF(X186="","",X186),"")</f>
        <v>112</v>
      </c>
      <c r="Z186" s="36">
        <f>IFERROR(IF(X186="","",X186*0.01788),"")</f>
        <v>2.0025599999999999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379.45600000000002</v>
      </c>
      <c r="BN186" s="67">
        <f>IFERROR(Y186*I186,"0")</f>
        <v>379.45600000000002</v>
      </c>
      <c r="BO186" s="67">
        <f>IFERROR(X186/J186,"0")</f>
        <v>1.6</v>
      </c>
      <c r="BP186" s="67">
        <f>IFERROR(Y186/J186,"0")</f>
        <v>1.6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84</v>
      </c>
      <c r="Y187" s="331">
        <f>IFERROR(IF(X187="","",X187),"")</f>
        <v>84</v>
      </c>
      <c r="Z187" s="36">
        <f>IFERROR(IF(X187="","",X187*0.01788),"")</f>
        <v>1.5019199999999999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284.59199999999998</v>
      </c>
      <c r="BN187" s="67">
        <f>IFERROR(Y187*I187,"0")</f>
        <v>284.59199999999998</v>
      </c>
      <c r="BO187" s="67">
        <f>IFERROR(X187/J187,"0")</f>
        <v>1.2</v>
      </c>
      <c r="BP187" s="67">
        <f>IFERROR(Y187/J187,"0")</f>
        <v>1.2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28</v>
      </c>
      <c r="Y188" s="33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104.608</v>
      </c>
      <c r="BN188" s="67">
        <f>IFERROR(Y188*I188,"0")</f>
        <v>104.608</v>
      </c>
      <c r="BO188" s="67">
        <f>IFERROR(X188/J188,"0")</f>
        <v>0.4</v>
      </c>
      <c r="BP188" s="67">
        <f>IFERROR(Y188/J188,"0")</f>
        <v>0.4</v>
      </c>
    </row>
    <row r="189" spans="1:68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224</v>
      </c>
      <c r="Y189" s="332">
        <f>IFERROR(SUM(Y186:Y188),"0")</f>
        <v>224</v>
      </c>
      <c r="Z189" s="332">
        <f>IFERROR(IF(Z186="",0,Z186),"0")+IFERROR(IF(Z187="",0,Z187),"0")+IFERROR(IF(Z188="",0,Z188),"0")</f>
        <v>4.0051199999999998</v>
      </c>
      <c r="AA189" s="333"/>
      <c r="AB189" s="333"/>
      <c r="AC189" s="333"/>
    </row>
    <row r="190" spans="1:68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672</v>
      </c>
      <c r="Y190" s="332">
        <f>IFERROR(SUMPRODUCT(Y186:Y188*H186:H188),"0")</f>
        <v>672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hidden="1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hidden="1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hidden="1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24</v>
      </c>
      <c r="Y210" s="331">
        <f>IFERROR(IF(X210="","",X210),"")</f>
        <v>24</v>
      </c>
      <c r="Z210" s="36">
        <f>IFERROR(IF(X210="","",X210*0.0155),"")</f>
        <v>0.372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140.88</v>
      </c>
      <c r="BN210" s="67">
        <f>IFERROR(Y210*I210,"0")</f>
        <v>140.88</v>
      </c>
      <c r="BO210" s="67">
        <f>IFERROR(X210/J210,"0")</f>
        <v>0.2857142857142857</v>
      </c>
      <c r="BP210" s="67">
        <f>IFERROR(Y210/J210,"0")</f>
        <v>0.2857142857142857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24</v>
      </c>
      <c r="Y213" s="332">
        <f>IFERROR(SUM(Y210:Y212),"0")</f>
        <v>24</v>
      </c>
      <c r="Z213" s="332">
        <f>IFERROR(IF(Z210="",0,Z210),"0")+IFERROR(IF(Z211="",0,Z211),"0")+IFERROR(IF(Z212="",0,Z212),"0")</f>
        <v>0.372</v>
      </c>
      <c r="AA213" s="333"/>
      <c r="AB213" s="333"/>
      <c r="AC213" s="333"/>
    </row>
    <row r="214" spans="1:68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134.39999999999998</v>
      </c>
      <c r="Y214" s="332">
        <f>IFERROR(SUMPRODUCT(Y210:Y212*H210:H212),"0")</f>
        <v>134.39999999999998</v>
      </c>
      <c r="Z214" s="37"/>
      <c r="AA214" s="333"/>
      <c r="AB214" s="333"/>
      <c r="AC214" s="333"/>
    </row>
    <row r="215" spans="1:68" ht="16.5" hidden="1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idden="1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hidden="1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hidden="1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24</v>
      </c>
      <c r="Y228" s="331">
        <f>IFERROR(IF(X228="","",X228),"")</f>
        <v>24</v>
      </c>
      <c r="Z228" s="36">
        <f>IFERROR(IF(X228="","",X228*0.0155),"")</f>
        <v>0.372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179.28</v>
      </c>
      <c r="BN228" s="67">
        <f>IFERROR(Y228*I228,"0")</f>
        <v>179.28</v>
      </c>
      <c r="BO228" s="67">
        <f>IFERROR(X228/J228,"0")</f>
        <v>0.2857142857142857</v>
      </c>
      <c r="BP228" s="67">
        <f>IFERROR(Y228/J228,"0")</f>
        <v>0.2857142857142857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24</v>
      </c>
      <c r="Y231" s="332">
        <f>IFERROR(SUM(Y227:Y230),"0")</f>
        <v>24</v>
      </c>
      <c r="Z231" s="332">
        <f>IFERROR(IF(Z227="",0,Z227),"0")+IFERROR(IF(Z228="",0,Z228),"0")+IFERROR(IF(Z229="",0,Z229),"0")+IFERROR(IF(Z230="",0,Z230),"0")</f>
        <v>0.372</v>
      </c>
      <c r="AA231" s="333"/>
      <c r="AB231" s="333"/>
      <c r="AC231" s="333"/>
    </row>
    <row r="232" spans="1:68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172.8</v>
      </c>
      <c r="Y232" s="332">
        <f>IFERROR(SUMPRODUCT(Y227:Y230*H227:H230),"0")</f>
        <v>172.8</v>
      </c>
      <c r="Z232" s="37"/>
      <c r="AA232" s="333"/>
      <c r="AB232" s="333"/>
      <c r="AC232" s="333"/>
    </row>
    <row r="233" spans="1:68" ht="16.5" hidden="1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12</v>
      </c>
      <c r="Y235" s="331">
        <f>IFERROR(IF(X235="","",X235),"")</f>
        <v>12</v>
      </c>
      <c r="Z235" s="36">
        <f>IFERROR(IF(X235="","",X235*0.0155),"")</f>
        <v>0.186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62.760000000000005</v>
      </c>
      <c r="BN235" s="67">
        <f>IFERROR(Y235*I235,"0")</f>
        <v>62.760000000000005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12</v>
      </c>
      <c r="Y236" s="332">
        <f>IFERROR(SUM(Y235:Y235),"0")</f>
        <v>12</v>
      </c>
      <c r="Z236" s="332">
        <f>IFERROR(IF(Z235="",0,Z235),"0")</f>
        <v>0.186</v>
      </c>
      <c r="AA236" s="333"/>
      <c r="AB236" s="333"/>
      <c r="AC236" s="333"/>
    </row>
    <row r="237" spans="1:68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60</v>
      </c>
      <c r="Y237" s="332">
        <f>IFERROR(SUMPRODUCT(Y235:Y235*H235:H235),"0")</f>
        <v>60</v>
      </c>
      <c r="Z237" s="37"/>
      <c r="AA237" s="333"/>
      <c r="AB237" s="333"/>
      <c r="AC237" s="333"/>
    </row>
    <row r="238" spans="1:68" ht="16.5" hidden="1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hidden="1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hidden="1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hidden="1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hidden="1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53.999999999999993</v>
      </c>
      <c r="Y287" s="331">
        <f>IFERROR(IF(X287="","",X287),"")</f>
        <v>53.999999999999993</v>
      </c>
      <c r="Z287" s="36">
        <f>IFERROR(IF(X287="","",X287*0.00502),"")</f>
        <v>0.27107999999999999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103.40999999999998</v>
      </c>
      <c r="BN287" s="67">
        <f>IFERROR(Y287*I287,"0")</f>
        <v>103.40999999999998</v>
      </c>
      <c r="BO287" s="67">
        <f>IFERROR(X287/J287,"0")</f>
        <v>0.23076923076923073</v>
      </c>
      <c r="BP287" s="67">
        <f>IFERROR(Y287/J287,"0")</f>
        <v>0.23076923076923073</v>
      </c>
    </row>
    <row r="288" spans="1:68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53.999999999999993</v>
      </c>
      <c r="Y288" s="332">
        <f>IFERROR(SUM(Y287:Y287),"0")</f>
        <v>53.999999999999993</v>
      </c>
      <c r="Z288" s="332">
        <f>IFERROR(IF(Z287="",0,Z287),"0")</f>
        <v>0.27107999999999999</v>
      </c>
      <c r="AA288" s="333"/>
      <c r="AB288" s="333"/>
      <c r="AC288" s="333"/>
    </row>
    <row r="289" spans="1:68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97.199999999999989</v>
      </c>
      <c r="Y289" s="332">
        <f>IFERROR(SUMPRODUCT(Y287:Y287*H287:H287),"0")</f>
        <v>97.199999999999989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36</v>
      </c>
      <c r="Y291" s="331">
        <f>IFERROR(IF(X291="","",X291),"")</f>
        <v>36</v>
      </c>
      <c r="Z291" s="36">
        <f>IFERROR(IF(X291="","",X291*0.0155),"")</f>
        <v>0.55800000000000005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225.35999999999999</v>
      </c>
      <c r="BN291" s="67">
        <f>IFERROR(Y291*I291,"0")</f>
        <v>225.35999999999999</v>
      </c>
      <c r="BO291" s="67">
        <f>IFERROR(X291/J291,"0")</f>
        <v>0.42857142857142855</v>
      </c>
      <c r="BP291" s="67">
        <f>IFERROR(Y291/J291,"0")</f>
        <v>0.42857142857142855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36</v>
      </c>
      <c r="Y293" s="332">
        <f>IFERROR(SUM(Y291:Y292),"0")</f>
        <v>36</v>
      </c>
      <c r="Z293" s="332">
        <f>IFERROR(IF(Z291="",0,Z291),"0")+IFERROR(IF(Z292="",0,Z292),"0")</f>
        <v>0.55800000000000005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216</v>
      </c>
      <c r="Y294" s="332">
        <f>IFERROR(SUMPRODUCT(Y291:Y292*H291:H292),"0")</f>
        <v>216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hidden="1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84</v>
      </c>
      <c r="Y297" s="331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84</v>
      </c>
      <c r="Y299" s="332">
        <f>IFERROR(SUM(Y296:Y298),"0")</f>
        <v>84</v>
      </c>
      <c r="Z299" s="332">
        <f>IFERROR(IF(Z296="",0,Z296),"0")+IFERROR(IF(Z297="",0,Z297),"0")+IFERROR(IF(Z298="",0,Z298),"0")</f>
        <v>1.302</v>
      </c>
      <c r="AA299" s="333"/>
      <c r="AB299" s="333"/>
      <c r="AC299" s="333"/>
    </row>
    <row r="300" spans="1:68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420</v>
      </c>
      <c r="Y300" s="332">
        <f>IFERROR(SUMPRODUCT(Y296:Y298*H296:H298),"0")</f>
        <v>420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>IFERROR(IF(X303="","",X303*0.00936),"")</f>
        <v>0.13103999999999999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12</v>
      </c>
      <c r="Y304" s="331">
        <f t="shared" si="24"/>
        <v>12</v>
      </c>
      <c r="Z304" s="36">
        <f>IFERROR(IF(X304="","",X304*0.0155),"")</f>
        <v>0.186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28</v>
      </c>
      <c r="Y307" s="331">
        <f t="shared" si="24"/>
        <v>28</v>
      </c>
      <c r="Z307" s="36">
        <f t="shared" si="29"/>
        <v>0.26207999999999998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28</v>
      </c>
      <c r="Y309" s="331">
        <f t="shared" si="24"/>
        <v>28</v>
      </c>
      <c r="Z309" s="36">
        <f t="shared" si="29"/>
        <v>0.26207999999999998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hidden="1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82</v>
      </c>
      <c r="Y320" s="332">
        <f>IFERROR(SUM(Y302:Y319),"0")</f>
        <v>82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0.84119999999999995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305.40000000000003</v>
      </c>
      <c r="Y321" s="332">
        <f>IFERROR(SUMPRODUCT(Y302:Y319*H302:H319),"0")</f>
        <v>305.40000000000003</v>
      </c>
      <c r="Z321" s="37"/>
      <c r="AA321" s="333"/>
      <c r="AB321" s="333"/>
      <c r="AC321" s="333"/>
    </row>
    <row r="322" spans="1:68" ht="16.5" hidden="1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5117.04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5117.04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5649.6351999999988</v>
      </c>
      <c r="Y328" s="332">
        <f>IFERROR(SUM(BN22:BN324),"0")</f>
        <v>5649.6351999999988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6049.6351999999988</v>
      </c>
      <c r="Y330" s="332">
        <f>GrossWeightTotalR+PalletQtyTotalR*25</f>
        <v>6049.6351999999988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1334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1334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19.393660000000001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147</v>
      </c>
      <c r="D337" s="46">
        <f>IFERROR(X34*H34,"0")+IFERROR(X35*H35,"0")+IFERROR(X36*H36,"0")</f>
        <v>268.79999999999995</v>
      </c>
      <c r="E337" s="46">
        <f>IFERROR(X41*H41,"0")+IFERROR(X42*H42,"0")+IFERROR(X43*H43,"0")+IFERROR(X44*H44,"0")+IFERROR(X45*H45,"0")+IFERROR(X46*H46,"0")+IFERROR(X47*H47,"0")</f>
        <v>84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660</v>
      </c>
      <c r="H337" s="46">
        <f>IFERROR(X83*H83,"0")+IFERROR(X84*H84,"0")</f>
        <v>0</v>
      </c>
      <c r="I337" s="46">
        <f>IFERROR(X89*H89,"0")+IFERROR(X90*H90,"0")</f>
        <v>352.8</v>
      </c>
      <c r="J337" s="46">
        <f>IFERROR(X95*H95,"0")+IFERROR(X96*H96,"0")+IFERROR(X97*H97,"0")+IFERROR(X98*H98,"0")+IFERROR(X99*H99,"0")+IFERROR(X100*H100,"0")+IFERROR(X101*H101,"0")+IFERROR(X102*H102,"0")</f>
        <v>120.96000000000001</v>
      </c>
      <c r="K337" s="46">
        <f>IFERROR(X107*H107,"0")+IFERROR(X108*H108,"0")</f>
        <v>211.68</v>
      </c>
      <c r="L337" s="46">
        <f>IFERROR(X113*H113,"0")+IFERROR(X114*H114,"0")+IFERROR(X115*H115,"0")+IFERROR(X116*H116,"0")+IFERROR(X117*H117,"0")+IFERROR(X118*H118,"0")+IFERROR(X122*H122,"0")</f>
        <v>504</v>
      </c>
      <c r="M337" s="46">
        <f>IFERROR(X127*H127,"0")+IFERROR(X128*H128,"0")</f>
        <v>336</v>
      </c>
      <c r="N337" s="323"/>
      <c r="O337" s="46">
        <f>IFERROR(X133*H133,"0")+IFERROR(X134*H134,"0")</f>
        <v>84</v>
      </c>
      <c r="P337" s="46">
        <f>IFERROR(X139*H139,"0")+IFERROR(X140*H140,"0")+IFERROR(X141*H141,"0")</f>
        <v>168</v>
      </c>
      <c r="Q337" s="46">
        <f>IFERROR(X146*H146,"0")</f>
        <v>42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60</v>
      </c>
      <c r="W337" s="46">
        <f>IFERROR(X186*H186,"0")+IFERROR(X187*H187,"0")+IFERROR(X188*H188,"0")+IFERROR(X192*H192,"0")</f>
        <v>672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134.39999999999998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172.8</v>
      </c>
      <c r="AB337" s="46">
        <f>IFERROR(X235*H235,"0")</f>
        <v>60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1038.5999999999999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1943.9999999999998</v>
      </c>
      <c r="B340" s="60">
        <f>SUMPRODUCT(--(BB:BB="ПГП"),--(W:W="кор"),H:H,Y:Y)+SUMPRODUCT(--(BB:BB="ПГП"),--(W:W="кг"),Y:Y)</f>
        <v>3173.04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4,00"/>
        <filter val="112,00"/>
        <filter val="12,00"/>
        <filter val="120,96"/>
        <filter val="132,00"/>
        <filter val="134,40"/>
        <filter val="14,00"/>
        <filter val="147,00"/>
        <filter val="16"/>
        <filter val="168,00"/>
        <filter val="172,80"/>
        <filter val="211,68"/>
        <filter val="216,00"/>
        <filter val="224,00"/>
        <filter val="24,00"/>
        <filter val="268,80"/>
        <filter val="28,00"/>
        <filter val="305,40"/>
        <filter val="336,00"/>
        <filter val="352,80"/>
        <filter val="36,00"/>
        <filter val="42,00"/>
        <filter val="420,00"/>
        <filter val="48,00"/>
        <filter val="5 117,04"/>
        <filter val="5 649,64"/>
        <filter val="504,00"/>
        <filter val="54,00"/>
        <filter val="56,00"/>
        <filter val="6 049,64"/>
        <filter val="60,00"/>
        <filter val="660,00"/>
        <filter val="672,00"/>
        <filter val="70,00"/>
        <filter val="72,00"/>
        <filter val="82,00"/>
        <filter val="84,00"/>
        <filter val="97,20"/>
        <filter val="98,0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