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6C5B89-94BE-4119-B856-843E8CDF78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Z57" i="1"/>
  <c r="BP90" i="1"/>
  <c r="BN90" i="1"/>
  <c r="Z90" i="1"/>
  <c r="BP112" i="1"/>
  <c r="BN112" i="1"/>
  <c r="Z112" i="1"/>
  <c r="Y149" i="1"/>
  <c r="BP148" i="1"/>
  <c r="BN148" i="1"/>
  <c r="Z148" i="1"/>
  <c r="Z149" i="1" s="1"/>
  <c r="BP152" i="1"/>
  <c r="BN152" i="1"/>
  <c r="Z152" i="1"/>
  <c r="Y184" i="1"/>
  <c r="Y183" i="1"/>
  <c r="BP182" i="1"/>
  <c r="BN182" i="1"/>
  <c r="Z182" i="1"/>
  <c r="Z183" i="1" s="1"/>
  <c r="BP187" i="1"/>
  <c r="BN187" i="1"/>
  <c r="Z187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0" i="1"/>
  <c r="BN30" i="1"/>
  <c r="BP75" i="1"/>
  <c r="BN75" i="1"/>
  <c r="Z75" i="1"/>
  <c r="BP97" i="1"/>
  <c r="BN97" i="1"/>
  <c r="Z97" i="1"/>
  <c r="BP122" i="1"/>
  <c r="BN122" i="1"/>
  <c r="Z122" i="1"/>
  <c r="BP170" i="1"/>
  <c r="BN170" i="1"/>
  <c r="Z170" i="1"/>
  <c r="BP203" i="1"/>
  <c r="BN203" i="1"/>
  <c r="Z203" i="1"/>
  <c r="BP232" i="1"/>
  <c r="BN232" i="1"/>
  <c r="Z232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65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BP95" i="1"/>
  <c r="BN95" i="1"/>
  <c r="Z95" i="1"/>
  <c r="BP108" i="1"/>
  <c r="BN108" i="1"/>
  <c r="Z10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99" i="1"/>
  <c r="BN99" i="1"/>
  <c r="Z99" i="1"/>
  <c r="BP114" i="1"/>
  <c r="BN114" i="1"/>
  <c r="Z114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Y124" i="1"/>
  <c r="Y156" i="1"/>
  <c r="Y155" i="1"/>
  <c r="Z201" i="1"/>
  <c r="BN201" i="1"/>
  <c r="Z209" i="1"/>
  <c r="BN209" i="1"/>
  <c r="Z213" i="1"/>
  <c r="BN213" i="1"/>
  <c r="Z221" i="1"/>
  <c r="BN221" i="1"/>
  <c r="Z226" i="1"/>
  <c r="BN226" i="1"/>
  <c r="Z230" i="1"/>
  <c r="BN230" i="1"/>
  <c r="Z236" i="1"/>
  <c r="BN236" i="1"/>
  <c r="BP236" i="1"/>
  <c r="Z250" i="1"/>
  <c r="BN250" i="1"/>
  <c r="Z259" i="1"/>
  <c r="BN259" i="1"/>
  <c r="Z295" i="1"/>
  <c r="BN29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62" i="1" l="1"/>
  <c r="Z261" i="1"/>
  <c r="Z324" i="1"/>
  <c r="Z318" i="1"/>
  <c r="Z194" i="1"/>
  <c r="Z128" i="1"/>
  <c r="Z123" i="1"/>
  <c r="Z388" i="1"/>
  <c r="Z332" i="1"/>
  <c r="Z310" i="1"/>
  <c r="Z205" i="1"/>
  <c r="Z101" i="1"/>
  <c r="Z80" i="1"/>
  <c r="Z44" i="1"/>
  <c r="Y519" i="1"/>
  <c r="Z379" i="1"/>
  <c r="Z233" i="1"/>
  <c r="Z173" i="1"/>
  <c r="Z504" i="1"/>
  <c r="Z65" i="1"/>
  <c r="Y520" i="1"/>
  <c r="Z32" i="1"/>
  <c r="Z109" i="1"/>
  <c r="Y522" i="1"/>
  <c r="Y521" i="1"/>
  <c r="Z407" i="1"/>
  <c r="Z455" i="1"/>
  <c r="Z217" i="1"/>
  <c r="Y518" i="1"/>
  <c r="Z357" i="1"/>
  <c r="Z338" i="1"/>
  <c r="Z493" i="1"/>
  <c r="Z471" i="1"/>
  <c r="Z345" i="1"/>
  <c r="Z276" i="1"/>
  <c r="Z269" i="1"/>
  <c r="Z477" i="1"/>
  <c r="Z461" i="1"/>
  <c r="Z243" i="1"/>
  <c r="Z92" i="1"/>
  <c r="Z71" i="1"/>
  <c r="Z58" i="1"/>
  <c r="X521" i="1"/>
  <c r="Z300" i="1"/>
  <c r="Z252" i="1"/>
  <c r="Z523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<sst xmlns="http://schemas.openxmlformats.org/spreadsheetml/2006/main" count="2341" uniqueCount="831">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</sst>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45838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Понедельник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58.518518518518519</v>
      </c>
      <c r="Y44" s="585">
        <f>IFERROR(Y41/H41,"0")+IFERROR(Y42/H42,"0")+IFERROR(Y43/H43,"0")</f>
        <v>59</v>
      </c>
      <c r="Z44" s="585">
        <f>IFERROR(IF(Z41="",0,Z41),"0")+IFERROR(IF(Z42="",0,Z42),"0")+IFERROR(IF(Z43="",0,Z43),"0")</f>
        <v>0.72141999999999995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360</v>
      </c>
      <c r="Y45" s="585">
        <f>IFERROR(SUM(Y41:Y43),"0")</f>
        <v>365.20000000000005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147.77777777777777</v>
      </c>
      <c r="Y58" s="585">
        <f>IFERROR(Y52/H52,"0")+IFERROR(Y53/H53,"0")+IFERROR(Y54/H54,"0")+IFERROR(Y55/H55,"0")+IFERROR(Y56/H56,"0")+IFERROR(Y57/H57,"0")</f>
        <v>148</v>
      </c>
      <c r="Z58" s="585">
        <f>IFERROR(IF(Z52="",0,Z52),"0")+IFERROR(IF(Z53="",0,Z53),"0")+IFERROR(IF(Z54="",0,Z54),"0")+IFERROR(IF(Z55="",0,Z55),"0")+IFERROR(IF(Z56="",0,Z56),"0")+IFERROR(IF(Z57="",0,Z57),"0")</f>
        <v>1.6138400000000002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840</v>
      </c>
      <c r="Y59" s="585">
        <f>IFERROR(SUM(Y52:Y57),"0")</f>
        <v>842.40000000000009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98.518518518518519</v>
      </c>
      <c r="Y92" s="585">
        <f>IFERROR(Y89/H89,"0")+IFERROR(Y90/H90,"0")+IFERROR(Y91/H91,"0")</f>
        <v>99</v>
      </c>
      <c r="Z92" s="585">
        <f>IFERROR(IF(Z89="",0,Z89),"0")+IFERROR(IF(Z90="",0,Z90),"0")+IFERROR(IF(Z91="",0,Z91),"0")</f>
        <v>1.08222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560</v>
      </c>
      <c r="Y93" s="585">
        <f>IFERROR(SUM(Y89:Y91),"0")</f>
        <v>565.20000000000005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250</v>
      </c>
      <c r="Y95" s="584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197.53086419753086</v>
      </c>
      <c r="Y101" s="585">
        <f>IFERROR(Y95/H95,"0")+IFERROR(Y96/H96,"0")+IFERROR(Y97/H97,"0")+IFERROR(Y98/H98,"0")+IFERROR(Y99/H99,"0")+IFERROR(Y100/H100,"0")</f>
        <v>198</v>
      </c>
      <c r="Z101" s="585">
        <f>IFERROR(IF(Z95="",0,Z95),"0")+IFERROR(IF(Z96="",0,Z96),"0")+IFERROR(IF(Z97="",0,Z97),"0")+IFERROR(IF(Z98="",0,Z98),"0")+IFERROR(IF(Z99="",0,Z99),"0")+IFERROR(IF(Z100="",0,Z100),"0")</f>
        <v>1.6755499999999999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700</v>
      </c>
      <c r="Y102" s="585">
        <f>IFERROR(SUM(Y95:Y100),"0")</f>
        <v>702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150</v>
      </c>
      <c r="Y105" s="58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123.88888888888889</v>
      </c>
      <c r="Y109" s="585">
        <f>IFERROR(Y105/H105,"0")+IFERROR(Y106/H106,"0")+IFERROR(Y107/H107,"0")+IFERROR(Y108/H108,"0")</f>
        <v>124</v>
      </c>
      <c r="Z109" s="585">
        <f>IFERROR(IF(Z105="",0,Z105),"0")+IFERROR(IF(Z106="",0,Z106),"0")+IFERROR(IF(Z107="",0,Z107),"0")+IFERROR(IF(Z108="",0,Z108),"0")</f>
        <v>1.2579199999999999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645</v>
      </c>
      <c r="Y110" s="585">
        <f>IFERROR(SUM(Y105:Y108),"0")</f>
        <v>646.20000000000005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240.74074074074073</v>
      </c>
      <c r="Y123" s="585">
        <f>IFERROR(Y118/H118,"0")+IFERROR(Y119/H119,"0")+IFERROR(Y120/H120,"0")+IFERROR(Y121/H121,"0")+IFERROR(Y122/H122,"0")</f>
        <v>243</v>
      </c>
      <c r="Z123" s="585">
        <f>IFERROR(IF(Z118="",0,Z118),"0")+IFERROR(IF(Z119="",0,Z119),"0")+IFERROR(IF(Z120="",0,Z120),"0")+IFERROR(IF(Z121="",0,Z121),"0")+IFERROR(IF(Z122="",0,Z122),"0")</f>
        <v>2.5171800000000002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1020</v>
      </c>
      <c r="Y124" s="585">
        <f>IFERROR(SUM(Y118:Y122),"0")</f>
        <v>1030.5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39.6</v>
      </c>
      <c r="Y127" s="584">
        <f>IFERROR(IF(X127="",0,CEILING((X127/$H127),1)*$H127),"")</f>
        <v>39.6</v>
      </c>
      <c r="Z127" s="36">
        <f>IFERROR(IF(Y127=0,"",ROUNDUP(Y127/H127,0)*0.00651),"")</f>
        <v>0.13020000000000001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44.760000000000005</v>
      </c>
      <c r="BN127" s="64">
        <f>IFERROR(Y127*I127/H127,"0")</f>
        <v>44.760000000000005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20</v>
      </c>
      <c r="Y128" s="585">
        <f>IFERROR(Y126/H126,"0")+IFERROR(Y127/H127,"0")</f>
        <v>20</v>
      </c>
      <c r="Z128" s="585">
        <f>IFERROR(IF(Z126="",0,Z126),"0")+IFERROR(IF(Z127="",0,Z127),"0")</f>
        <v>0.13020000000000001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39.6</v>
      </c>
      <c r="Y129" s="585">
        <f>IFERROR(SUM(Y126:Y127),"0")</f>
        <v>39.6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48</v>
      </c>
      <c r="Y133" s="584">
        <f>IFERROR(IF(X133="",0,CEILING((X133/$H133),1)*$H133),"")</f>
        <v>48</v>
      </c>
      <c r="Z133" s="36">
        <f>IFERROR(IF(Y133=0,"",ROUNDUP(Y133/H133,0)*0.00651),"")</f>
        <v>9.7650000000000001E-2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50.7</v>
      </c>
      <c r="BN133" s="64">
        <f>IFERROR(Y133*I133/H133,"0")</f>
        <v>50.7</v>
      </c>
      <c r="BO133" s="64">
        <f>IFERROR(1/J133*(X133/H133),"0")</f>
        <v>8.241758241758243E-2</v>
      </c>
      <c r="BP133" s="64">
        <f>IFERROR(1/J133*(Y133/H133),"0")</f>
        <v>8.241758241758243E-2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15</v>
      </c>
      <c r="Y134" s="585">
        <f>IFERROR(Y132/H132,"0")+IFERROR(Y133/H133,"0")</f>
        <v>15</v>
      </c>
      <c r="Z134" s="585">
        <f>IFERROR(IF(Z132="",0,Z132),"0")+IFERROR(IF(Z133="",0,Z133),"0")</f>
        <v>9.7650000000000001E-2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48</v>
      </c>
      <c r="Y135" s="585">
        <f>IFERROR(SUM(Y132:Y133),"0")</f>
        <v>48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17.5</v>
      </c>
      <c r="Y137" s="584">
        <f>IFERROR(IF(X137="",0,CEILING((X137/$H137),1)*$H137),"")</f>
        <v>19.599999999999998</v>
      </c>
      <c r="Z137" s="36">
        <f>IFERROR(IF(Y137=0,"",ROUNDUP(Y137/H137,0)*0.00651),"")</f>
        <v>4.5569999999999999E-2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19.175000000000001</v>
      </c>
      <c r="BN137" s="64">
        <f>IFERROR(Y137*I137/H137,"0")</f>
        <v>21.475999999999999</v>
      </c>
      <c r="BO137" s="64">
        <f>IFERROR(1/J137*(X137/H137),"0")</f>
        <v>3.4340659340659344E-2</v>
      </c>
      <c r="BP137" s="64">
        <f>IFERROR(1/J137*(Y137/H137),"0")</f>
        <v>3.8461538461538464E-2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6.25</v>
      </c>
      <c r="Y139" s="585">
        <f>IFERROR(Y137/H137,"0")+IFERROR(Y138/H138,"0")</f>
        <v>7</v>
      </c>
      <c r="Z139" s="585">
        <f>IFERROR(IF(Z137="",0,Z137),"0")+IFERROR(IF(Z138="",0,Z138),"0")</f>
        <v>4.5569999999999999E-2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17.5</v>
      </c>
      <c r="Y140" s="585">
        <f>IFERROR(SUM(Y137:Y138),"0")</f>
        <v>19.599999999999998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49.5</v>
      </c>
      <c r="Y143" s="584">
        <f>IFERROR(IF(X143="",0,CEILING((X143/$H143),1)*$H143),"")</f>
        <v>50.160000000000004</v>
      </c>
      <c r="Z143" s="36">
        <f>IFERROR(IF(Y143=0,"",ROUNDUP(Y143/H143,0)*0.00651),"")</f>
        <v>0.12369000000000001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54.524999999999999</v>
      </c>
      <c r="BN143" s="64">
        <f>IFERROR(Y143*I143/H143,"0")</f>
        <v>55.252000000000002</v>
      </c>
      <c r="BO143" s="64">
        <f>IFERROR(1/J143*(X143/H143),"0")</f>
        <v>0.10302197802197803</v>
      </c>
      <c r="BP143" s="64">
        <f>IFERROR(1/J143*(Y143/H143),"0")</f>
        <v>0.1043956043956044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18.75</v>
      </c>
      <c r="Y144" s="585">
        <f>IFERROR(Y142/H142,"0")+IFERROR(Y143/H143,"0")</f>
        <v>19</v>
      </c>
      <c r="Z144" s="585">
        <f>IFERROR(IF(Z142="",0,Z142),"0")+IFERROR(IF(Z143="",0,Z143),"0")</f>
        <v>0.12369000000000001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49.5</v>
      </c>
      <c r="Y145" s="585">
        <f>IFERROR(SUM(Y142:Y143),"0")</f>
        <v>50.160000000000004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87.5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92.916666666666657</v>
      </c>
      <c r="BN168" s="64">
        <f t="shared" si="23"/>
        <v>93.66</v>
      </c>
      <c r="BO168" s="64">
        <f t="shared" si="24"/>
        <v>0.17806267806267806</v>
      </c>
      <c r="BP168" s="64">
        <f t="shared" si="25"/>
        <v>0.17948717948717952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215.47619047619045</v>
      </c>
      <c r="Y173" s="585">
        <f>IFERROR(Y164/H164,"0")+IFERROR(Y165/H165,"0")+IFERROR(Y166/H166,"0")+IFERROR(Y167/H167,"0")+IFERROR(Y168/H168,"0")+IFERROR(Y169/H169,"0")+IFERROR(Y170/H170,"0")+IFERROR(Y171/H171,"0")+IFERROR(Y172/H172,"0")</f>
        <v>219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1.4033800000000001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607.5</v>
      </c>
      <c r="Y174" s="585">
        <f>IFERROR(SUM(Y164:Y172),"0")</f>
        <v>619.5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200</v>
      </c>
      <c r="Y199" s="58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90</v>
      </c>
      <c r="Y200" s="584">
        <f t="shared" si="26"/>
        <v>91.800000000000011</v>
      </c>
      <c r="Z200" s="36">
        <f>IFERROR(IF(Y200=0,"",ROUNDUP(Y200/H200,0)*0.00902),"")</f>
        <v>0.15334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93.5</v>
      </c>
      <c r="BN200" s="64">
        <f t="shared" si="28"/>
        <v>95.37</v>
      </c>
      <c r="BO200" s="64">
        <f t="shared" si="29"/>
        <v>0.12626262626262624</v>
      </c>
      <c r="BP200" s="64">
        <f t="shared" si="30"/>
        <v>0.12878787878787878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54</v>
      </c>
      <c r="Y203" s="584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56.999999999999993</v>
      </c>
      <c r="BN203" s="64">
        <f t="shared" si="28"/>
        <v>56.999999999999993</v>
      </c>
      <c r="BO203" s="64">
        <f t="shared" si="29"/>
        <v>0.12820512820512822</v>
      </c>
      <c r="BP203" s="64">
        <f t="shared" si="30"/>
        <v>0.12820512820512822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54</v>
      </c>
      <c r="Y204" s="584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251.66666666666666</v>
      </c>
      <c r="Y205" s="585">
        <f>IFERROR(Y197/H197,"0")+IFERROR(Y198/H198,"0")+IFERROR(Y199/H199,"0")+IFERROR(Y200/H200,"0")+IFERROR(Y201/H201,"0")+IFERROR(Y202/H202,"0")+IFERROR(Y203/H203,"0")+IFERROR(Y204/H204,"0")</f>
        <v>255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1.6921000000000002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813</v>
      </c>
      <c r="Y206" s="585">
        <f>IFERROR(SUM(Y197:Y204),"0")</f>
        <v>829.80000000000007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120</v>
      </c>
      <c r="Y213" s="584">
        <f t="shared" si="31"/>
        <v>120</v>
      </c>
      <c r="Z213" s="36">
        <f t="shared" si="36"/>
        <v>0.32550000000000001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40</v>
      </c>
      <c r="Y215" s="584">
        <f t="shared" si="31"/>
        <v>40.799999999999997</v>
      </c>
      <c r="Z215" s="36">
        <f t="shared" si="36"/>
        <v>0.11067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306.32183908045977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307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2.28538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880</v>
      </c>
      <c r="Y218" s="585">
        <f>IFERROR(SUM(Y208:Y216),"0")</f>
        <v>881.69999999999993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36</v>
      </c>
      <c r="Y220" s="58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16</v>
      </c>
      <c r="Y221" s="584">
        <f>IFERROR(IF(X221="",0,CEILING((X221/$H221),1)*$H221),"")</f>
        <v>16.8</v>
      </c>
      <c r="Z221" s="36">
        <f>IFERROR(IF(Y221=0,"",ROUNDUP(Y221/H221,0)*0.00651),"")</f>
        <v>4.5569999999999999E-2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17.680000000000003</v>
      </c>
      <c r="BN221" s="64">
        <f>IFERROR(Y221*I221/H221,"0")</f>
        <v>18.564000000000004</v>
      </c>
      <c r="BO221" s="64">
        <f>IFERROR(1/J221*(X221/H221),"0")</f>
        <v>3.6630036630036632E-2</v>
      </c>
      <c r="BP221" s="64">
        <f>IFERROR(1/J221*(Y221/H221),"0")</f>
        <v>3.8461538461538471E-2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22</v>
      </c>
      <c r="Z222" s="585">
        <f>IFERROR(IF(Z220="",0,Z220),"0")+IFERROR(IF(Z221="",0,Z221),"0")</f>
        <v>0.14322000000000001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52</v>
      </c>
      <c r="Y223" s="585">
        <f>IFERROR(SUM(Y220:Y221),"0")</f>
        <v>52.8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28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29.47</v>
      </c>
      <c r="BN229" s="64">
        <f t="shared" si="39"/>
        <v>29.47</v>
      </c>
      <c r="BO229" s="64">
        <f t="shared" si="40"/>
        <v>5.3030303030303032E-2</v>
      </c>
      <c r="BP229" s="64">
        <f t="shared" si="41"/>
        <v>5.3030303030303032E-2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72</v>
      </c>
      <c r="Y232" s="584">
        <f t="shared" si="37"/>
        <v>72</v>
      </c>
      <c r="Z232" s="36">
        <f>IFERROR(IF(Y232=0,"",ROUNDUP(Y232/H232,0)*0.00902),"")</f>
        <v>0.16236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75.78</v>
      </c>
      <c r="BN232" s="64">
        <f t="shared" si="39"/>
        <v>75.78</v>
      </c>
      <c r="BO232" s="64">
        <f t="shared" si="40"/>
        <v>0.13636363636363635</v>
      </c>
      <c r="BP232" s="64">
        <f t="shared" si="41"/>
        <v>0.13636363636363635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35.344827586206897</v>
      </c>
      <c r="Y233" s="585">
        <f>IFERROR(Y226/H226,"0")+IFERROR(Y227/H227,"0")+IFERROR(Y228/H228,"0")+IFERROR(Y229/H229,"0")+IFERROR(Y230/H230,"0")+IFERROR(Y231/H231,"0")+IFERROR(Y232/H232,"0")</f>
        <v>36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0.43428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220</v>
      </c>
      <c r="Y234" s="585">
        <f>IFERROR(SUM(Y226:Y232),"0")</f>
        <v>227.6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">
        <v>391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180</v>
      </c>
      <c r="Y275" s="584">
        <f>IFERROR(IF(X275="",0,CEILING((X275/$H275),1)*$H275),"")</f>
        <v>180</v>
      </c>
      <c r="Z275" s="36">
        <f>IFERROR(IF(Y275=0,"",ROUNDUP(Y275/H275,0)*0.00651),"")</f>
        <v>0.48825000000000002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193.50000000000003</v>
      </c>
      <c r="BN275" s="64">
        <f>IFERROR(Y275*I275/H275,"0")</f>
        <v>193.50000000000003</v>
      </c>
      <c r="BO275" s="64">
        <f>IFERROR(1/J275*(X275/H275),"0")</f>
        <v>0.41208791208791212</v>
      </c>
      <c r="BP275" s="64">
        <f>IFERROR(1/J275*(Y275/H275),"0")</f>
        <v>0.41208791208791212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75</v>
      </c>
      <c r="Y276" s="585">
        <f>IFERROR(Y273/H273,"0")+IFERROR(Y274/H274,"0")+IFERROR(Y275/H275,"0")</f>
        <v>75</v>
      </c>
      <c r="Z276" s="585">
        <f>IFERROR(IF(Z273="",0,Z273),"0")+IFERROR(IF(Z274="",0,Z274),"0")+IFERROR(IF(Z275="",0,Z275),"0")</f>
        <v>0.48825000000000002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180</v>
      </c>
      <c r="Y277" s="585">
        <f>IFERROR(SUM(Y273:Y275),"0")</f>
        <v>180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140</v>
      </c>
      <c r="Y307" s="584">
        <f t="shared" si="53"/>
        <v>140.70000000000002</v>
      </c>
      <c r="Z307" s="36">
        <f>IFERROR(IF(Y307=0,"",ROUNDUP(Y307/H307,0)*0.00502),"")</f>
        <v>0.33634000000000003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146.66666666666666</v>
      </c>
      <c r="BN307" s="64">
        <f t="shared" si="55"/>
        <v>147.40000000000003</v>
      </c>
      <c r="BO307" s="64">
        <f t="shared" si="56"/>
        <v>0.28490028490028491</v>
      </c>
      <c r="BP307" s="64">
        <f t="shared" si="57"/>
        <v>0.28632478632478636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66.666666666666657</v>
      </c>
      <c r="Y310" s="585">
        <f>IFERROR(Y303/H303,"0")+IFERROR(Y304/H304,"0")+IFERROR(Y305/H305,"0")+IFERROR(Y306/H306,"0")+IFERROR(Y307/H307,"0")+IFERROR(Y308/H308,"0")+IFERROR(Y309/H309,"0")</f>
        <v>67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0.33634000000000003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140</v>
      </c>
      <c r="Y311" s="585">
        <f>IFERROR(SUM(Y303:Y309),"0")</f>
        <v>140.70000000000002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40.842490842490839</v>
      </c>
      <c r="Y324" s="585">
        <f>IFERROR(Y321/H321,"0")+IFERROR(Y322/H322,"0")+IFERROR(Y323/H323,"0")</f>
        <v>42</v>
      </c>
      <c r="Z324" s="585">
        <f>IFERROR(IF(Z321="",0,Z321),"0")+IFERROR(IF(Z322="",0,Z322),"0")+IFERROR(IF(Z323="",0,Z323),"0")</f>
        <v>0.79715999999999998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320</v>
      </c>
      <c r="Y325" s="585">
        <f>IFERROR(SUM(Y321:Y323),"0")</f>
        <v>329.4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33.333333333333336</v>
      </c>
      <c r="Y332" s="585">
        <f>IFERROR(Y327/H327,"0")+IFERROR(Y328/H328,"0")+IFERROR(Y329/H329,"0")+IFERROR(Y330/H330,"0")+IFERROR(Y331/H331,"0")</f>
        <v>34</v>
      </c>
      <c r="Z332" s="585">
        <f>IFERROR(IF(Z327="",0,Z327),"0")+IFERROR(IF(Z328="",0,Z328),"0")+IFERROR(IF(Z329="",0,Z329),"0")+IFERROR(IF(Z330="",0,Z330),"0")+IFERROR(IF(Z331="",0,Z331),"0")</f>
        <v>0.22134000000000001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85</v>
      </c>
      <c r="Y333" s="585">
        <f>IFERROR(SUM(Y327:Y331),"0")</f>
        <v>86.699999999999989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770</v>
      </c>
      <c r="Y343" s="584">
        <f>IFERROR(IF(X343="",0,CEILING((X343/$H343),1)*$H343),"")</f>
        <v>770.7</v>
      </c>
      <c r="Z343" s="36">
        <f>IFERROR(IF(Y343=0,"",ROUNDUP(Y343/H343,0)*0.00651),"")</f>
        <v>2.38917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862.4</v>
      </c>
      <c r="BN343" s="64">
        <f>IFERROR(Y343*I343/H343,"0")</f>
        <v>863.18399999999997</v>
      </c>
      <c r="BO343" s="64">
        <f>IFERROR(1/J343*(X343/H343),"0")</f>
        <v>2.0146520146520146</v>
      </c>
      <c r="BP343" s="64">
        <f>IFERROR(1/J343*(Y343/H343),"0")</f>
        <v>2.0164835164835164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583.33333333333326</v>
      </c>
      <c r="Y345" s="585">
        <f>IFERROR(Y342/H342,"0")+IFERROR(Y343/H343,"0")+IFERROR(Y344/H344,"0")</f>
        <v>584</v>
      </c>
      <c r="Z345" s="585">
        <f>IFERROR(IF(Z342="",0,Z342),"0")+IFERROR(IF(Z343="",0,Z343),"0")+IFERROR(IF(Z344="",0,Z344),"0")</f>
        <v>3.8018400000000003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1225</v>
      </c>
      <c r="Y346" s="585">
        <f>IFERROR(SUM(Y342:Y344),"0")</f>
        <v>1226.4000000000001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1900</v>
      </c>
      <c r="Y350" s="584">
        <f t="shared" ref="Y350:Y356" si="58">IFERROR(IF(X350="",0,CEILING((X350/$H350),1)*$H350),"")</f>
        <v>1905</v>
      </c>
      <c r="Z350" s="36">
        <f>IFERROR(IF(Y350=0,"",ROUNDUP(Y350/H350,0)*0.02175),"")</f>
        <v>2.7622499999999999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1960.8</v>
      </c>
      <c r="BN350" s="64">
        <f t="shared" ref="BN350:BN356" si="60">IFERROR(Y350*I350/H350,"0")</f>
        <v>1965.96</v>
      </c>
      <c r="BO350" s="64">
        <f t="shared" ref="BO350:BO356" si="61">IFERROR(1/J350*(X350/H350),"0")</f>
        <v>2.6388888888888888</v>
      </c>
      <c r="BP350" s="64">
        <f t="shared" ref="BP350:BP356" si="62">IFERROR(1/J350*(Y350/H350),"0")</f>
        <v>2.645833333333333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1050</v>
      </c>
      <c r="Y351" s="584">
        <f t="shared" si="58"/>
        <v>1050</v>
      </c>
      <c r="Z351" s="36">
        <f>IFERROR(IF(Y351=0,"",ROUNDUP(Y351/H351,0)*0.02175),"")</f>
        <v>1.5225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1083.5999999999999</v>
      </c>
      <c r="BN351" s="64">
        <f t="shared" si="60"/>
        <v>1083.5999999999999</v>
      </c>
      <c r="BO351" s="64">
        <f t="shared" si="61"/>
        <v>1.4583333333333333</v>
      </c>
      <c r="BP351" s="64">
        <f t="shared" si="62"/>
        <v>1.4583333333333333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330</v>
      </c>
      <c r="Y352" s="584">
        <f t="shared" si="58"/>
        <v>330</v>
      </c>
      <c r="Z352" s="36">
        <f>IFERROR(IF(Y352=0,"",ROUNDUP(Y352/H352,0)*0.02175),"")</f>
        <v>0.47849999999999998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340.56000000000006</v>
      </c>
      <c r="BN352" s="64">
        <f t="shared" si="60"/>
        <v>340.56000000000006</v>
      </c>
      <c r="BO352" s="64">
        <f t="shared" si="61"/>
        <v>0.45833333333333331</v>
      </c>
      <c r="BP352" s="64">
        <f t="shared" si="62"/>
        <v>0.45833333333333331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1700</v>
      </c>
      <c r="Y353" s="584">
        <f t="shared" si="58"/>
        <v>1710</v>
      </c>
      <c r="Z353" s="36">
        <f>IFERROR(IF(Y353=0,"",ROUNDUP(Y353/H353,0)*0.02175),"")</f>
        <v>2.4794999999999998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1754.4</v>
      </c>
      <c r="BN353" s="64">
        <f t="shared" si="60"/>
        <v>1764.72</v>
      </c>
      <c r="BO353" s="64">
        <f t="shared" si="61"/>
        <v>2.3611111111111107</v>
      </c>
      <c r="BP353" s="64">
        <f t="shared" si="62"/>
        <v>2.375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30</v>
      </c>
      <c r="Y356" s="584">
        <f t="shared" si="58"/>
        <v>30</v>
      </c>
      <c r="Z356" s="36">
        <f>IFERROR(IF(Y356=0,"",ROUNDUP(Y356/H356,0)*0.00902),"")</f>
        <v>5.4120000000000001E-2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31.26</v>
      </c>
      <c r="BN356" s="64">
        <f t="shared" si="60"/>
        <v>31.26</v>
      </c>
      <c r="BO356" s="64">
        <f t="shared" si="61"/>
        <v>4.5454545454545456E-2</v>
      </c>
      <c r="BP356" s="64">
        <f t="shared" si="62"/>
        <v>4.5454545454545456E-2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338</v>
      </c>
      <c r="Y357" s="585">
        <f>IFERROR(Y350/H350,"0")+IFERROR(Y351/H351,"0")+IFERROR(Y352/H352,"0")+IFERROR(Y353/H353,"0")+IFERROR(Y354/H354,"0")+IFERROR(Y355/H355,"0")+IFERROR(Y356/H356,"0")</f>
        <v>339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7.2968700000000002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5010</v>
      </c>
      <c r="Y358" s="585">
        <f>IFERROR(SUM(Y350:Y356),"0")</f>
        <v>5025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68.666666666666671</v>
      </c>
      <c r="Y362" s="585">
        <f>IFERROR(Y360/H360,"0")+IFERROR(Y361/H361,"0")</f>
        <v>69</v>
      </c>
      <c r="Z362" s="585">
        <f>IFERROR(IF(Z360="",0,Z360),"0")+IFERROR(IF(Z361="",0,Z361),"0")</f>
        <v>1.47529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1008</v>
      </c>
      <c r="Y363" s="585">
        <f>IFERROR(SUM(Y360:Y361),"0")</f>
        <v>1013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100</v>
      </c>
      <c r="Y366" s="584">
        <f>IFERROR(IF(X366="",0,CEILING((X366/$H366),1)*$H366),"")</f>
        <v>108</v>
      </c>
      <c r="Z366" s="36">
        <f>IFERROR(IF(Y366=0,"",ROUNDUP(Y366/H366,0)*0.01898),"")</f>
        <v>0.22776000000000002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105.76666666666667</v>
      </c>
      <c r="BN366" s="64">
        <f>IFERROR(Y366*I366/H366,"0")</f>
        <v>114.22799999999999</v>
      </c>
      <c r="BO366" s="64">
        <f>IFERROR(1/J366*(X366/H366),"0")</f>
        <v>0.1736111111111111</v>
      </c>
      <c r="BP366" s="64">
        <f>IFERROR(1/J366*(Y366/H366),"0")</f>
        <v>0.1875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11.111111111111111</v>
      </c>
      <c r="Y367" s="585">
        <f>IFERROR(Y365/H365,"0")+IFERROR(Y366/H366,"0")</f>
        <v>12</v>
      </c>
      <c r="Z367" s="585">
        <f>IFERROR(IF(Z365="",0,Z365),"0")+IFERROR(IF(Z366="",0,Z366),"0")</f>
        <v>0.22776000000000002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100</v>
      </c>
      <c r="Y368" s="585">
        <f>IFERROR(SUM(Y365:Y366),"0")</f>
        <v>108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80</v>
      </c>
      <c r="Y377" s="584">
        <f>IFERROR(IF(X377="",0,CEILING((X377/$H377),1)*$H377),"")</f>
        <v>84</v>
      </c>
      <c r="Z377" s="36">
        <f>IFERROR(IF(Y377=0,"",ROUNDUP(Y377/H377,0)*0.01898),"")</f>
        <v>0.13286000000000001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82.9</v>
      </c>
      <c r="BN377" s="64">
        <f>IFERROR(Y377*I377/H377,"0")</f>
        <v>87.045000000000002</v>
      </c>
      <c r="BO377" s="64">
        <f>IFERROR(1/J377*(X377/H377),"0")</f>
        <v>0.10416666666666667</v>
      </c>
      <c r="BP377" s="64">
        <f>IFERROR(1/J377*(Y377/H377),"0")</f>
        <v>0.109375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6.666666666666667</v>
      </c>
      <c r="Y379" s="585">
        <f>IFERROR(Y375/H375,"0")+IFERROR(Y376/H376,"0")+IFERROR(Y377/H377,"0")+IFERROR(Y378/H378,"0")</f>
        <v>7</v>
      </c>
      <c r="Z379" s="585">
        <f>IFERROR(IF(Z375="",0,Z375),"0")+IFERROR(IF(Z376="",0,Z376),"0")+IFERROR(IF(Z377="",0,Z377),"0")+IFERROR(IF(Z378="",0,Z378),"0")</f>
        <v>0.13286000000000001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80</v>
      </c>
      <c r="Y380" s="585">
        <f>IFERROR(SUM(Y375:Y378),"0")</f>
        <v>84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52.5</v>
      </c>
      <c r="Y405" s="584">
        <f t="shared" si="63"/>
        <v>52.5</v>
      </c>
      <c r="Z405" s="36">
        <f t="shared" si="68"/>
        <v>0.1255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55.75</v>
      </c>
      <c r="BN405" s="64">
        <f t="shared" si="65"/>
        <v>55.75</v>
      </c>
      <c r="BO405" s="64">
        <f t="shared" si="66"/>
        <v>0.10683760683760685</v>
      </c>
      <c r="BP405" s="64">
        <f t="shared" si="67"/>
        <v>0.10683760683760685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41.666666666666664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0.21084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87.5</v>
      </c>
      <c r="Y408" s="585">
        <f>IFERROR(SUM(Y397:Y406),"0")</f>
        <v>88.2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50</v>
      </c>
      <c r="Y429" s="584">
        <f>IFERROR(IF(X429="",0,CEILING((X429/$H429),1)*$H429),"")</f>
        <v>50.4</v>
      </c>
      <c r="Z429" s="36">
        <f>IFERROR(IF(Y429=0,"",ROUNDUP(Y429/H429,0)*0.00651),"")</f>
        <v>0.27342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87.5</v>
      </c>
      <c r="BN429" s="64">
        <f>IFERROR(Y429*I429/H429,"0")</f>
        <v>88.2</v>
      </c>
      <c r="BO429" s="64">
        <f>IFERROR(1/J429*(X429/H429),"0")</f>
        <v>0.22893772893772898</v>
      </c>
      <c r="BP429" s="64">
        <f>IFERROR(1/J429*(Y429/H429),"0")</f>
        <v>0.23076923076923078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41.666666666666671</v>
      </c>
      <c r="Y430" s="585">
        <f>IFERROR(Y429/H429,"0")</f>
        <v>42</v>
      </c>
      <c r="Z430" s="585">
        <f>IFERROR(IF(Z429="",0,Z429),"0")</f>
        <v>0.27342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50</v>
      </c>
      <c r="Y431" s="585">
        <f>IFERROR(SUM(Y429:Y429),"0")</f>
        <v>50.4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50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53.409090909090907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9.1054778554778545E-2</v>
      </c>
      <c r="BP440" s="64">
        <f t="shared" ref="BP440:BP454" si="74">IFERROR(1/J440*(Y440/H440),"0")</f>
        <v>9.6153846153846159E-2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150</v>
      </c>
      <c r="Y448" s="584">
        <f t="shared" si="69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158.75</v>
      </c>
      <c r="BN448" s="64">
        <f t="shared" si="72"/>
        <v>160.02000000000004</v>
      </c>
      <c r="BO448" s="64">
        <f t="shared" si="73"/>
        <v>0.31565656565656564</v>
      </c>
      <c r="BP448" s="64">
        <f t="shared" si="74"/>
        <v>0.31818181818181823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126.13636363636363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1.3194000000000001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540</v>
      </c>
      <c r="Y456" s="585">
        <f>IFERROR(SUM(Y440:Y454),"0")</f>
        <v>553.44000000000005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20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21.363636363636363</v>
      </c>
      <c r="BN464" s="64">
        <f t="shared" ref="BN464:BN470" si="77">IFERROR(Y464*I464/H464,"0")</f>
        <v>22.56</v>
      </c>
      <c r="BO464" s="64">
        <f t="shared" ref="BO464:BO470" si="78">IFERROR(1/J464*(X464/H464),"0")</f>
        <v>3.6421911421911424E-2</v>
      </c>
      <c r="BP464" s="64">
        <f t="shared" ref="BP464:BP470" si="79">IFERROR(1/J464*(Y464/H464),"0")</f>
        <v>3.8461538461538464E-2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120</v>
      </c>
      <c r="Y468" s="584">
        <f t="shared" si="75"/>
        <v>120</v>
      </c>
      <c r="Z468" s="36">
        <f>IFERROR(IF(Y468=0,"",ROUNDUP(Y468/H468,0)*0.00902),"")</f>
        <v>0.22550000000000001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173.25</v>
      </c>
      <c r="BN468" s="64">
        <f t="shared" si="77"/>
        <v>173.25</v>
      </c>
      <c r="BO468" s="64">
        <f t="shared" si="78"/>
        <v>0.18939393939393939</v>
      </c>
      <c r="BP468" s="64">
        <f t="shared" si="79"/>
        <v>0.18939393939393939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69.015151515151516</v>
      </c>
      <c r="Y471" s="585">
        <f>IFERROR(Y464/H464,"0")+IFERROR(Y465/H465,"0")+IFERROR(Y466/H466,"0")+IFERROR(Y467/H467,"0")+IFERROR(Y468/H468,"0")+IFERROR(Y469/H469,"0")+IFERROR(Y470/H470,"0")</f>
        <v>70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0.71077999999999997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344</v>
      </c>
      <c r="Y472" s="585">
        <f>IFERROR(SUM(Y464:Y470),"0")</f>
        <v>348.96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1300</v>
      </c>
      <c r="Y501" s="584">
        <f>IFERROR(IF(X501="",0,CEILING((X501/$H501),1)*$H501),"")</f>
        <v>1305</v>
      </c>
      <c r="Z501" s="36">
        <f>IFERROR(IF(Y501=0,"",ROUNDUP(Y501/H501,0)*0.01898),"")</f>
        <v>2.7521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1374.9666666666667</v>
      </c>
      <c r="BN501" s="64">
        <f>IFERROR(Y501*I501/H501,"0")</f>
        <v>1380.2550000000001</v>
      </c>
      <c r="BO501" s="64">
        <f>IFERROR(1/J501*(X501/H501),"0")</f>
        <v>2.2569444444444446</v>
      </c>
      <c r="BP501" s="64">
        <f>IFERROR(1/J501*(Y501/H501),"0")</f>
        <v>2.265625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144.44444444444446</v>
      </c>
      <c r="Y504" s="585">
        <f>IFERROR(Y501/H501,"0")+IFERROR(Y502/H502,"0")+IFERROR(Y503/H503,"0")</f>
        <v>145</v>
      </c>
      <c r="Z504" s="585">
        <f>IFERROR(IF(Z501="",0,Z501),"0")+IFERROR(IF(Z502="",0,Z502),"0")+IFERROR(IF(Z503="",0,Z503),"0")</f>
        <v>2.7521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1300</v>
      </c>
      <c r="Y505" s="585">
        <f>IFERROR(SUM(Y501:Y503),"0")</f>
        <v>1305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17511.599999999999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17651.580000000002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18601.112072703785</v>
      </c>
      <c r="Y519" s="585">
        <f>IFERROR(SUM(BN22:BN515),"0")</f>
        <v>18749.824000000001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19376.112072703785</v>
      </c>
      <c r="Y521" s="585">
        <f>GrossWeightTotalR+PalletQtyTotalR*25</f>
        <v>19524.824000000001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3456.273787940454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3481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35.71643000000001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365.20000000000005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934.2</v>
      </c>
      <c r="E528" s="46">
        <f>IFERROR(Y89*1,"0")+IFERROR(Y90*1,"0")+IFERROR(Y91*1,"0")+IFERROR(Y95*1,"0")+IFERROR(Y96*1,"0")+IFERROR(Y97*1,"0")+IFERROR(Y98*1,"0")+IFERROR(Y99*1,"0")+IFERROR(Y100*1,"0")</f>
        <v>1267.2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1716.3</v>
      </c>
      <c r="G528" s="46">
        <f>IFERROR(Y132*1,"0")+IFERROR(Y133*1,"0")+IFERROR(Y137*1,"0")+IFERROR(Y138*1,"0")+IFERROR(Y142*1,"0")+IFERROR(Y143*1,"0")</f>
        <v>117.75999999999999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619.5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1764.3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227.6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180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556.79999999999995</v>
      </c>
      <c r="S528" s="46">
        <f>IFERROR(Y342*1,"0")+IFERROR(Y343*1,"0")+IFERROR(Y344*1,"0")</f>
        <v>1226.4000000000001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6146</v>
      </c>
      <c r="U528" s="46">
        <f>IFERROR(Y375*1,"0")+IFERROR(Y376*1,"0")+IFERROR(Y377*1,"0")+IFERROR(Y378*1,"0")+IFERROR(Y382*1,"0")+IFERROR(Y386*1,"0")+IFERROR(Y387*1,"0")+IFERROR(Y391*1,"0")</f>
        <v>84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88.2</v>
      </c>
      <c r="W528" s="46">
        <f>IFERROR(Y416*1,"0")+IFERROR(Y417*1,"0")+IFERROR(Y421*1,"0")+IFERROR(Y422*1,"0")+IFERROR(Y423*1,"0")+IFERROR(Y424*1,"0")</f>
        <v>0</v>
      </c>
      <c r="X528" s="46">
        <f>IFERROR(Y429*1,"0")</f>
        <v>50.4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1002.7200000000001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1305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20,00"/>
        <filter val="1 050,00"/>
        <filter val="1 225,00"/>
        <filter val="1 300,00"/>
        <filter val="1 700,00"/>
        <filter val="1 900,00"/>
        <filter val="100,00"/>
        <filter val="11,11"/>
        <filter val="12,00"/>
        <filter val="120,00"/>
        <filter val="123,89"/>
        <filter val="126,14"/>
        <filter val="140,00"/>
        <filter val="144,44"/>
        <filter val="147,78"/>
        <filter val="15,00"/>
        <filter val="150,00"/>
        <filter val="16,00"/>
        <filter val="160,00"/>
        <filter val="17 511,60"/>
        <filter val="17,50"/>
        <filter val="18 601,11"/>
        <filter val="18,75"/>
        <filter val="18,94"/>
        <filter val="180,00"/>
        <filter val="19 376,11"/>
        <filter val="197,53"/>
        <filter val="20,00"/>
        <filter val="200,00"/>
        <filter val="21,67"/>
        <filter val="215,48"/>
        <filter val="220,00"/>
        <filter val="240,00"/>
        <filter val="240,74"/>
        <filter val="250,00"/>
        <filter val="251,67"/>
        <filter val="28,00"/>
        <filter val="280,00"/>
        <filter val="3 456,27"/>
        <filter val="30,00"/>
        <filter val="300,00"/>
        <filter val="306,32"/>
        <filter val="31"/>
        <filter val="320,00"/>
        <filter val="33,33"/>
        <filter val="330,00"/>
        <filter val="338,00"/>
        <filter val="344,00"/>
        <filter val="35,00"/>
        <filter val="35,34"/>
        <filter val="36,00"/>
        <filter val="360,00"/>
        <filter val="39,60"/>
        <filter val="40,00"/>
        <filter val="40,84"/>
        <filter val="41,67"/>
        <filter val="450,00"/>
        <filter val="455,00"/>
        <filter val="48,00"/>
        <filter val="49,50"/>
        <filter val="495,00"/>
        <filter val="5 010,00"/>
        <filter val="50,00"/>
        <filter val="52,00"/>
        <filter val="52,50"/>
        <filter val="54,00"/>
        <filter val="540,00"/>
        <filter val="560,00"/>
        <filter val="58,52"/>
        <filter val="583,33"/>
        <filter val="6,25"/>
        <filter val="6,67"/>
        <filter val="60,00"/>
        <filter val="600,00"/>
        <filter val="607,50"/>
        <filter val="645,00"/>
        <filter val="66,67"/>
        <filter val="68,67"/>
        <filter val="69,02"/>
        <filter val="70,00"/>
        <filter val="700,00"/>
        <filter val="72,00"/>
        <filter val="75,00"/>
        <filter val="770,00"/>
        <filter val="8,00"/>
        <filter val="80,00"/>
        <filter val="813,00"/>
        <filter val="840,00"/>
        <filter val="85,00"/>
        <filter val="87,50"/>
        <filter val="880,00"/>
        <filter val="90,00"/>
        <filter val="98,52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