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9D492F8-B82C-4453-8EDB-C402A91F0C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Y418" i="1" s="1"/>
  <c r="P416" i="1"/>
  <c r="X413" i="1"/>
  <c r="X412" i="1"/>
  <c r="BO411" i="1"/>
  <c r="BM411" i="1"/>
  <c r="Y411" i="1"/>
  <c r="P411" i="1"/>
  <c r="BO410" i="1"/>
  <c r="BM410" i="1"/>
  <c r="Y410" i="1"/>
  <c r="BP410" i="1" s="1"/>
  <c r="P410" i="1"/>
  <c r="X408" i="1"/>
  <c r="X407" i="1"/>
  <c r="BO406" i="1"/>
  <c r="BM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Y362" i="1" s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BP351" i="1" s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X325" i="1"/>
  <c r="X324" i="1"/>
  <c r="BO323" i="1"/>
  <c r="BM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1" i="1"/>
  <c r="X290" i="1"/>
  <c r="BO289" i="1"/>
  <c r="BM289" i="1"/>
  <c r="Y289" i="1"/>
  <c r="P289" i="1"/>
  <c r="X286" i="1"/>
  <c r="X285" i="1"/>
  <c r="BO284" i="1"/>
  <c r="BM284" i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X253" i="1"/>
  <c r="X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BO246" i="1"/>
  <c r="BM246" i="1"/>
  <c r="Y246" i="1"/>
  <c r="P246" i="1"/>
  <c r="X244" i="1"/>
  <c r="X243" i="1"/>
  <c r="BO242" i="1"/>
  <c r="BM242" i="1"/>
  <c r="Y242" i="1"/>
  <c r="Z242" i="1" s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O193" i="1"/>
  <c r="BM193" i="1"/>
  <c r="Y193" i="1"/>
  <c r="P193" i="1"/>
  <c r="BO192" i="1"/>
  <c r="BM192" i="1"/>
  <c r="Y192" i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4" i="1"/>
  <c r="X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Y180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X162" i="1"/>
  <c r="X161" i="1"/>
  <c r="BO160" i="1"/>
  <c r="BM160" i="1"/>
  <c r="Y160" i="1"/>
  <c r="P160" i="1"/>
  <c r="X156" i="1"/>
  <c r="X155" i="1"/>
  <c r="BO154" i="1"/>
  <c r="BM154" i="1"/>
  <c r="Y154" i="1"/>
  <c r="P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X129" i="1"/>
  <c r="X128" i="1"/>
  <c r="BO127" i="1"/>
  <c r="BM127" i="1"/>
  <c r="Y127" i="1"/>
  <c r="P127" i="1"/>
  <c r="BO126" i="1"/>
  <c r="BM126" i="1"/>
  <c r="Y126" i="1"/>
  <c r="Y128" i="1" s="1"/>
  <c r="P126" i="1"/>
  <c r="X124" i="1"/>
  <c r="X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P107" i="1"/>
  <c r="BO106" i="1"/>
  <c r="BM106" i="1"/>
  <c r="Y106" i="1"/>
  <c r="P106" i="1"/>
  <c r="BO105" i="1"/>
  <c r="BM105" i="1"/>
  <c r="Y105" i="1"/>
  <c r="Y110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2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8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Y33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A10" i="1" s="1"/>
  <c r="D7" i="1"/>
  <c r="Q6" i="1"/>
  <c r="P2" i="1"/>
  <c r="Z30" i="1" l="1"/>
  <c r="BN30" i="1"/>
  <c r="Z57" i="1"/>
  <c r="BN57" i="1"/>
  <c r="Y66" i="1"/>
  <c r="Z75" i="1"/>
  <c r="BN75" i="1"/>
  <c r="Z121" i="1"/>
  <c r="BN121" i="1"/>
  <c r="Z153" i="1"/>
  <c r="BN153" i="1"/>
  <c r="I528" i="1"/>
  <c r="Y174" i="1"/>
  <c r="Z171" i="1"/>
  <c r="BN171" i="1"/>
  <c r="Z198" i="1"/>
  <c r="BN198" i="1"/>
  <c r="Z208" i="1"/>
  <c r="BN208" i="1"/>
  <c r="Y217" i="1"/>
  <c r="Z216" i="1"/>
  <c r="BN216" i="1"/>
  <c r="Z231" i="1"/>
  <c r="BN231" i="1"/>
  <c r="Z259" i="1"/>
  <c r="BN259" i="1"/>
  <c r="Z295" i="1"/>
  <c r="BN295" i="1"/>
  <c r="Z305" i="1"/>
  <c r="BN305" i="1"/>
  <c r="Z315" i="1"/>
  <c r="BN315" i="1"/>
  <c r="Z351" i="1"/>
  <c r="BN351" i="1"/>
  <c r="Z376" i="1"/>
  <c r="BN376" i="1"/>
  <c r="Z400" i="1"/>
  <c r="BN400" i="1"/>
  <c r="Z410" i="1"/>
  <c r="BN410" i="1"/>
  <c r="Z448" i="1"/>
  <c r="BN448" i="1"/>
  <c r="Z451" i="1"/>
  <c r="BN451" i="1"/>
  <c r="Z467" i="1"/>
  <c r="BN467" i="1"/>
  <c r="X518" i="1"/>
  <c r="Y32" i="1"/>
  <c r="Z28" i="1"/>
  <c r="BN28" i="1"/>
  <c r="Z42" i="1"/>
  <c r="BN42" i="1"/>
  <c r="D528" i="1"/>
  <c r="Z55" i="1"/>
  <c r="BN55" i="1"/>
  <c r="Z61" i="1"/>
  <c r="BN61" i="1"/>
  <c r="BP61" i="1"/>
  <c r="Z69" i="1"/>
  <c r="BN69" i="1"/>
  <c r="Y80" i="1"/>
  <c r="Z77" i="1"/>
  <c r="BN77" i="1"/>
  <c r="Z83" i="1"/>
  <c r="BN83" i="1"/>
  <c r="BP83" i="1"/>
  <c r="BP119" i="1"/>
  <c r="BN119" i="1"/>
  <c r="Z119" i="1"/>
  <c r="BP138" i="1"/>
  <c r="BN138" i="1"/>
  <c r="Z138" i="1"/>
  <c r="Y144" i="1"/>
  <c r="BP142" i="1"/>
  <c r="BN142" i="1"/>
  <c r="Z142" i="1"/>
  <c r="BP169" i="1"/>
  <c r="BN169" i="1"/>
  <c r="Z169" i="1"/>
  <c r="Y194" i="1"/>
  <c r="BP192" i="1"/>
  <c r="BN192" i="1"/>
  <c r="Z192" i="1"/>
  <c r="BP204" i="1"/>
  <c r="BN204" i="1"/>
  <c r="Z204" i="1"/>
  <c r="BP214" i="1"/>
  <c r="BN214" i="1"/>
  <c r="Z214" i="1"/>
  <c r="BP229" i="1"/>
  <c r="BN229" i="1"/>
  <c r="Z229" i="1"/>
  <c r="BP257" i="1"/>
  <c r="BN257" i="1"/>
  <c r="Z257" i="1"/>
  <c r="BP274" i="1"/>
  <c r="BN274" i="1"/>
  <c r="Z274" i="1"/>
  <c r="Y311" i="1"/>
  <c r="BP303" i="1"/>
  <c r="BN303" i="1"/>
  <c r="Z303" i="1"/>
  <c r="BP313" i="1"/>
  <c r="BN313" i="1"/>
  <c r="Z313" i="1"/>
  <c r="BP107" i="1"/>
  <c r="BN107" i="1"/>
  <c r="Z107" i="1"/>
  <c r="BP127" i="1"/>
  <c r="BN127" i="1"/>
  <c r="Z127" i="1"/>
  <c r="BP165" i="1"/>
  <c r="BN165" i="1"/>
  <c r="Z165" i="1"/>
  <c r="BP177" i="1"/>
  <c r="BN177" i="1"/>
  <c r="Z177" i="1"/>
  <c r="BP200" i="1"/>
  <c r="BN200" i="1"/>
  <c r="Z200" i="1"/>
  <c r="BP210" i="1"/>
  <c r="BN210" i="1"/>
  <c r="Z210" i="1"/>
  <c r="Y222" i="1"/>
  <c r="BP220" i="1"/>
  <c r="BN220" i="1"/>
  <c r="Z220" i="1"/>
  <c r="BP237" i="1"/>
  <c r="BN237" i="1"/>
  <c r="Z237" i="1"/>
  <c r="BP248" i="1"/>
  <c r="BN248" i="1"/>
  <c r="Z248" i="1"/>
  <c r="BP266" i="1"/>
  <c r="BN266" i="1"/>
  <c r="Z266" i="1"/>
  <c r="BP297" i="1"/>
  <c r="BN297" i="1"/>
  <c r="Z297" i="1"/>
  <c r="BP307" i="1"/>
  <c r="BN307" i="1"/>
  <c r="Z307" i="1"/>
  <c r="BP317" i="1"/>
  <c r="BN317" i="1"/>
  <c r="Z317" i="1"/>
  <c r="BP330" i="1"/>
  <c r="BN330" i="1"/>
  <c r="Z330" i="1"/>
  <c r="BP353" i="1"/>
  <c r="BN353" i="1"/>
  <c r="Z353" i="1"/>
  <c r="BP378" i="1"/>
  <c r="BN378" i="1"/>
  <c r="Z378" i="1"/>
  <c r="BP402" i="1"/>
  <c r="BN402" i="1"/>
  <c r="Z402" i="1"/>
  <c r="BP417" i="1"/>
  <c r="BN417" i="1"/>
  <c r="Z417" i="1"/>
  <c r="BP421" i="1"/>
  <c r="BN421" i="1"/>
  <c r="Z421" i="1"/>
  <c r="BP442" i="1"/>
  <c r="BN442" i="1"/>
  <c r="Z442" i="1"/>
  <c r="BP453" i="1"/>
  <c r="BN453" i="1"/>
  <c r="Z453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E528" i="1"/>
  <c r="J528" i="1"/>
  <c r="Y195" i="1"/>
  <c r="Y205" i="1"/>
  <c r="Y218" i="1"/>
  <c r="Y223" i="1"/>
  <c r="K528" i="1"/>
  <c r="Y253" i="1"/>
  <c r="Y300" i="1"/>
  <c r="BP323" i="1"/>
  <c r="BN323" i="1"/>
  <c r="Z323" i="1"/>
  <c r="BP343" i="1"/>
  <c r="BN343" i="1"/>
  <c r="Z343" i="1"/>
  <c r="BP361" i="1"/>
  <c r="BN361" i="1"/>
  <c r="Z361" i="1"/>
  <c r="BP365" i="1"/>
  <c r="BN365" i="1"/>
  <c r="Z365" i="1"/>
  <c r="BP398" i="1"/>
  <c r="BN398" i="1"/>
  <c r="Z398" i="1"/>
  <c r="BP406" i="1"/>
  <c r="BN406" i="1"/>
  <c r="Z406" i="1"/>
  <c r="BP441" i="1"/>
  <c r="BN441" i="1"/>
  <c r="Z441" i="1"/>
  <c r="BP446" i="1"/>
  <c r="BN446" i="1"/>
  <c r="Z446" i="1"/>
  <c r="BP465" i="1"/>
  <c r="BN465" i="1"/>
  <c r="Z465" i="1"/>
  <c r="Y499" i="1"/>
  <c r="Y498" i="1"/>
  <c r="BP496" i="1"/>
  <c r="BN496" i="1"/>
  <c r="Z496" i="1"/>
  <c r="Z498" i="1" s="1"/>
  <c r="BP508" i="1"/>
  <c r="BN508" i="1"/>
  <c r="Z508" i="1"/>
  <c r="BP510" i="1"/>
  <c r="BN510" i="1"/>
  <c r="Z510" i="1"/>
  <c r="Y339" i="1"/>
  <c r="Y358" i="1"/>
  <c r="U528" i="1"/>
  <c r="Y412" i="1"/>
  <c r="F9" i="1"/>
  <c r="J9" i="1"/>
  <c r="F10" i="1"/>
  <c r="B528" i="1"/>
  <c r="X519" i="1"/>
  <c r="X520" i="1"/>
  <c r="X52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Z64" i="1"/>
  <c r="BN64" i="1"/>
  <c r="Y65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Y85" i="1"/>
  <c r="Z89" i="1"/>
  <c r="BN89" i="1"/>
  <c r="BP89" i="1"/>
  <c r="Z91" i="1"/>
  <c r="BN91" i="1"/>
  <c r="Y92" i="1"/>
  <c r="Z96" i="1"/>
  <c r="BN96" i="1"/>
  <c r="Z98" i="1"/>
  <c r="BN98" i="1"/>
  <c r="Z100" i="1"/>
  <c r="BN100" i="1"/>
  <c r="Y101" i="1"/>
  <c r="Z105" i="1"/>
  <c r="BN105" i="1"/>
  <c r="BP105" i="1"/>
  <c r="BP106" i="1"/>
  <c r="BN106" i="1"/>
  <c r="BP108" i="1"/>
  <c r="BN108" i="1"/>
  <c r="Z108" i="1"/>
  <c r="Y115" i="1"/>
  <c r="BP112" i="1"/>
  <c r="BN112" i="1"/>
  <c r="Z112" i="1"/>
  <c r="BP120" i="1"/>
  <c r="BN120" i="1"/>
  <c r="Z120" i="1"/>
  <c r="BP133" i="1"/>
  <c r="BN133" i="1"/>
  <c r="Z133" i="1"/>
  <c r="Z134" i="1" s="1"/>
  <c r="Y135" i="1"/>
  <c r="Y140" i="1"/>
  <c r="BP137" i="1"/>
  <c r="BN137" i="1"/>
  <c r="Z137" i="1"/>
  <c r="BP154" i="1"/>
  <c r="BN154" i="1"/>
  <c r="Z154" i="1"/>
  <c r="H9" i="1"/>
  <c r="Y45" i="1"/>
  <c r="Y58" i="1"/>
  <c r="Z90" i="1"/>
  <c r="BN90" i="1"/>
  <c r="Y93" i="1"/>
  <c r="Z95" i="1"/>
  <c r="BN95" i="1"/>
  <c r="BP95" i="1"/>
  <c r="Z97" i="1"/>
  <c r="BN97" i="1"/>
  <c r="Z99" i="1"/>
  <c r="BN99" i="1"/>
  <c r="F528" i="1"/>
  <c r="Y109" i="1"/>
  <c r="Z106" i="1"/>
  <c r="BP114" i="1"/>
  <c r="BN114" i="1"/>
  <c r="Z114" i="1"/>
  <c r="Y116" i="1"/>
  <c r="Y123" i="1"/>
  <c r="BP118" i="1"/>
  <c r="BN118" i="1"/>
  <c r="Z118" i="1"/>
  <c r="BP122" i="1"/>
  <c r="BN122" i="1"/>
  <c r="Z122" i="1"/>
  <c r="Y124" i="1"/>
  <c r="Y129" i="1"/>
  <c r="BP126" i="1"/>
  <c r="BN126" i="1"/>
  <c r="Z126" i="1"/>
  <c r="Z128" i="1" s="1"/>
  <c r="BP143" i="1"/>
  <c r="BN143" i="1"/>
  <c r="Z143" i="1"/>
  <c r="Y145" i="1"/>
  <c r="H528" i="1"/>
  <c r="Y149" i="1"/>
  <c r="BP148" i="1"/>
  <c r="BN148" i="1"/>
  <c r="Z148" i="1"/>
  <c r="Z149" i="1" s="1"/>
  <c r="Y150" i="1"/>
  <c r="Y156" i="1"/>
  <c r="Y155" i="1"/>
  <c r="BP152" i="1"/>
  <c r="BN152" i="1"/>
  <c r="Z152" i="1"/>
  <c r="G528" i="1"/>
  <c r="Y13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Y173" i="1"/>
  <c r="Z176" i="1"/>
  <c r="Z179" i="1" s="1"/>
  <c r="BN176" i="1"/>
  <c r="BP176" i="1"/>
  <c r="Z178" i="1"/>
  <c r="BN178" i="1"/>
  <c r="Y179" i="1"/>
  <c r="Z182" i="1"/>
  <c r="Z183" i="1" s="1"/>
  <c r="BN182" i="1"/>
  <c r="BP182" i="1"/>
  <c r="Y183" i="1"/>
  <c r="Z187" i="1"/>
  <c r="Z189" i="1" s="1"/>
  <c r="BN187" i="1"/>
  <c r="BP187" i="1"/>
  <c r="Y190" i="1"/>
  <c r="Z193" i="1"/>
  <c r="Z194" i="1" s="1"/>
  <c r="BN193" i="1"/>
  <c r="BP193" i="1"/>
  <c r="Z197" i="1"/>
  <c r="BN197" i="1"/>
  <c r="BP197" i="1"/>
  <c r="Z199" i="1"/>
  <c r="BN199" i="1"/>
  <c r="Z201" i="1"/>
  <c r="BN201" i="1"/>
  <c r="Z203" i="1"/>
  <c r="BN203" i="1"/>
  <c r="Y206" i="1"/>
  <c r="Z209" i="1"/>
  <c r="BN209" i="1"/>
  <c r="BP209" i="1"/>
  <c r="Z211" i="1"/>
  <c r="BN211" i="1"/>
  <c r="Z213" i="1"/>
  <c r="BN213" i="1"/>
  <c r="Z215" i="1"/>
  <c r="BN215" i="1"/>
  <c r="Z221" i="1"/>
  <c r="Z222" i="1" s="1"/>
  <c r="BN221" i="1"/>
  <c r="BP221" i="1"/>
  <c r="Z226" i="1"/>
  <c r="BN226" i="1"/>
  <c r="BP226" i="1"/>
  <c r="Z228" i="1"/>
  <c r="BN228" i="1"/>
  <c r="Z230" i="1"/>
  <c r="BN230" i="1"/>
  <c r="Z232" i="1"/>
  <c r="BN232" i="1"/>
  <c r="Y233" i="1"/>
  <c r="Z236" i="1"/>
  <c r="BN236" i="1"/>
  <c r="BP236" i="1"/>
  <c r="Y239" i="1"/>
  <c r="Z241" i="1"/>
  <c r="Z243" i="1" s="1"/>
  <c r="BN241" i="1"/>
  <c r="BP241" i="1"/>
  <c r="BP242" i="1"/>
  <c r="BN242" i="1"/>
  <c r="BP247" i="1"/>
  <c r="BN247" i="1"/>
  <c r="Z247" i="1"/>
  <c r="BP251" i="1"/>
  <c r="BN251" i="1"/>
  <c r="Z251" i="1"/>
  <c r="L528" i="1"/>
  <c r="Y261" i="1"/>
  <c r="BP256" i="1"/>
  <c r="BN256" i="1"/>
  <c r="Z256" i="1"/>
  <c r="BP260" i="1"/>
  <c r="BN260" i="1"/>
  <c r="Z260" i="1"/>
  <c r="Y262" i="1"/>
  <c r="M528" i="1"/>
  <c r="Y269" i="1"/>
  <c r="BP265" i="1"/>
  <c r="BN265" i="1"/>
  <c r="Z265" i="1"/>
  <c r="BP268" i="1"/>
  <c r="BN268" i="1"/>
  <c r="Z268" i="1"/>
  <c r="Y270" i="1"/>
  <c r="Y276" i="1"/>
  <c r="BP273" i="1"/>
  <c r="BN273" i="1"/>
  <c r="Z273" i="1"/>
  <c r="O528" i="1"/>
  <c r="BP296" i="1"/>
  <c r="BN296" i="1"/>
  <c r="Z296" i="1"/>
  <c r="BP304" i="1"/>
  <c r="BN304" i="1"/>
  <c r="Z304" i="1"/>
  <c r="BP308" i="1"/>
  <c r="BN308" i="1"/>
  <c r="Z308" i="1"/>
  <c r="Y319" i="1"/>
  <c r="BP316" i="1"/>
  <c r="BN316" i="1"/>
  <c r="Z316" i="1"/>
  <c r="Y325" i="1"/>
  <c r="Y332" i="1"/>
  <c r="BP327" i="1"/>
  <c r="BN327" i="1"/>
  <c r="Z327" i="1"/>
  <c r="BP329" i="1"/>
  <c r="BN329" i="1"/>
  <c r="Z329" i="1"/>
  <c r="BP337" i="1"/>
  <c r="BN337" i="1"/>
  <c r="Z337" i="1"/>
  <c r="S528" i="1"/>
  <c r="Y345" i="1"/>
  <c r="BP342" i="1"/>
  <c r="BN342" i="1"/>
  <c r="Z342" i="1"/>
  <c r="BP352" i="1"/>
  <c r="BN352" i="1"/>
  <c r="Z352" i="1"/>
  <c r="BP356" i="1"/>
  <c r="BN356" i="1"/>
  <c r="Z356" i="1"/>
  <c r="Y363" i="1"/>
  <c r="BP360" i="1"/>
  <c r="BN360" i="1"/>
  <c r="Z360" i="1"/>
  <c r="Z362" i="1" s="1"/>
  <c r="Y367" i="1"/>
  <c r="Y162" i="1"/>
  <c r="Y189" i="1"/>
  <c r="Y234" i="1"/>
  <c r="Y244" i="1"/>
  <c r="Y252" i="1"/>
  <c r="BP246" i="1"/>
  <c r="BN246" i="1"/>
  <c r="Z246" i="1"/>
  <c r="BP249" i="1"/>
  <c r="BN249" i="1"/>
  <c r="Z249" i="1"/>
  <c r="BP258" i="1"/>
  <c r="BN258" i="1"/>
  <c r="Z258" i="1"/>
  <c r="BP267" i="1"/>
  <c r="BN267" i="1"/>
  <c r="Z267" i="1"/>
  <c r="BP275" i="1"/>
  <c r="BN275" i="1"/>
  <c r="Z275" i="1"/>
  <c r="Y277" i="1"/>
  <c r="P528" i="1"/>
  <c r="Y281" i="1"/>
  <c r="BP280" i="1"/>
  <c r="BN280" i="1"/>
  <c r="Z280" i="1"/>
  <c r="Z281" i="1" s="1"/>
  <c r="Y282" i="1"/>
  <c r="Y285" i="1"/>
  <c r="BP284" i="1"/>
  <c r="BN284" i="1"/>
  <c r="Z284" i="1"/>
  <c r="Z285" i="1" s="1"/>
  <c r="Y286" i="1"/>
  <c r="Q528" i="1"/>
  <c r="Y290" i="1"/>
  <c r="BP289" i="1"/>
  <c r="BN289" i="1"/>
  <c r="Z289" i="1"/>
  <c r="Z290" i="1" s="1"/>
  <c r="Y291" i="1"/>
  <c r="R528" i="1"/>
  <c r="Y301" i="1"/>
  <c r="BP294" i="1"/>
  <c r="BN294" i="1"/>
  <c r="Z294" i="1"/>
  <c r="BP298" i="1"/>
  <c r="BN298" i="1"/>
  <c r="Z298" i="1"/>
  <c r="BP306" i="1"/>
  <c r="BN306" i="1"/>
  <c r="Z306" i="1"/>
  <c r="Y310" i="1"/>
  <c r="BP314" i="1"/>
  <c r="BN314" i="1"/>
  <c r="Z314" i="1"/>
  <c r="Z318" i="1" s="1"/>
  <c r="Y318" i="1"/>
  <c r="BP322" i="1"/>
  <c r="BN322" i="1"/>
  <c r="Z322" i="1"/>
  <c r="Z324" i="1" s="1"/>
  <c r="BP328" i="1"/>
  <c r="BN328" i="1"/>
  <c r="Z328" i="1"/>
  <c r="BP331" i="1"/>
  <c r="BN331" i="1"/>
  <c r="Z331" i="1"/>
  <c r="Y333" i="1"/>
  <c r="Y338" i="1"/>
  <c r="BP335" i="1"/>
  <c r="BN335" i="1"/>
  <c r="Z335" i="1"/>
  <c r="BP344" i="1"/>
  <c r="BN344" i="1"/>
  <c r="Z344" i="1"/>
  <c r="Y346" i="1"/>
  <c r="T528" i="1"/>
  <c r="Y357" i="1"/>
  <c r="BP350" i="1"/>
  <c r="BN350" i="1"/>
  <c r="Z350" i="1"/>
  <c r="BP354" i="1"/>
  <c r="BN354" i="1"/>
  <c r="Z354" i="1"/>
  <c r="BP366" i="1"/>
  <c r="BN366" i="1"/>
  <c r="Z366" i="1"/>
  <c r="Y368" i="1"/>
  <c r="Y371" i="1"/>
  <c r="BP370" i="1"/>
  <c r="BN370" i="1"/>
  <c r="Z370" i="1"/>
  <c r="Z371" i="1" s="1"/>
  <c r="Y372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8" i="1"/>
  <c r="Y408" i="1"/>
  <c r="BP397" i="1"/>
  <c r="BN397" i="1"/>
  <c r="Z397" i="1"/>
  <c r="BP401" i="1"/>
  <c r="BN401" i="1"/>
  <c r="Z401" i="1"/>
  <c r="BP405" i="1"/>
  <c r="BN405" i="1"/>
  <c r="Z405" i="1"/>
  <c r="BP422" i="1"/>
  <c r="BN422" i="1"/>
  <c r="Z422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Y456" i="1"/>
  <c r="Y461" i="1"/>
  <c r="BP458" i="1"/>
  <c r="BN458" i="1"/>
  <c r="Z458" i="1"/>
  <c r="Y462" i="1"/>
  <c r="BP466" i="1"/>
  <c r="BN466" i="1"/>
  <c r="Z466" i="1"/>
  <c r="BP470" i="1"/>
  <c r="BN470" i="1"/>
  <c r="Z470" i="1"/>
  <c r="Y472" i="1"/>
  <c r="Y477" i="1"/>
  <c r="BP474" i="1"/>
  <c r="BN474" i="1"/>
  <c r="Z474" i="1"/>
  <c r="Y478" i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W528" i="1"/>
  <c r="Z375" i="1"/>
  <c r="BN375" i="1"/>
  <c r="BP375" i="1"/>
  <c r="Z377" i="1"/>
  <c r="BN377" i="1"/>
  <c r="Y380" i="1"/>
  <c r="Y388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Y425" i="1"/>
  <c r="BP424" i="1"/>
  <c r="BN424" i="1"/>
  <c r="Z424" i="1"/>
  <c r="Y426" i="1"/>
  <c r="X528" i="1"/>
  <c r="Y430" i="1"/>
  <c r="BP429" i="1"/>
  <c r="BN429" i="1"/>
  <c r="Z429" i="1"/>
  <c r="Z430" i="1" s="1"/>
  <c r="Y431" i="1"/>
  <c r="Y528" i="1"/>
  <c r="Y435" i="1"/>
  <c r="BP434" i="1"/>
  <c r="BN434" i="1"/>
  <c r="Z434" i="1"/>
  <c r="Z435" i="1" s="1"/>
  <c r="Y436" i="1"/>
  <c r="Z528" i="1"/>
  <c r="Y455" i="1"/>
  <c r="BP440" i="1"/>
  <c r="BN440" i="1"/>
  <c r="Z440" i="1"/>
  <c r="BP445" i="1"/>
  <c r="BN445" i="1"/>
  <c r="Z445" i="1"/>
  <c r="BP449" i="1"/>
  <c r="BN449" i="1"/>
  <c r="Z449" i="1"/>
  <c r="BP452" i="1"/>
  <c r="BN452" i="1"/>
  <c r="Z452" i="1"/>
  <c r="AA528" i="1"/>
  <c r="BP460" i="1"/>
  <c r="BN460" i="1"/>
  <c r="Z460" i="1"/>
  <c r="Y471" i="1"/>
  <c r="BP464" i="1"/>
  <c r="BN464" i="1"/>
  <c r="Z464" i="1"/>
  <c r="BP468" i="1"/>
  <c r="BN468" i="1"/>
  <c r="Z468" i="1"/>
  <c r="BP476" i="1"/>
  <c r="BN476" i="1"/>
  <c r="Z476" i="1"/>
  <c r="Y493" i="1"/>
  <c r="BP489" i="1"/>
  <c r="BN489" i="1"/>
  <c r="Z489" i="1"/>
  <c r="BP491" i="1"/>
  <c r="BN491" i="1"/>
  <c r="Z491" i="1"/>
  <c r="BP502" i="1"/>
  <c r="BN502" i="1"/>
  <c r="Z502" i="1"/>
  <c r="Z261" i="1" l="1"/>
  <c r="Z493" i="1"/>
  <c r="Z471" i="1"/>
  <c r="Z379" i="1"/>
  <c r="Z338" i="1"/>
  <c r="Z310" i="1"/>
  <c r="Z300" i="1"/>
  <c r="Z65" i="1"/>
  <c r="Z511" i="1"/>
  <c r="Z418" i="1"/>
  <c r="Z425" i="1"/>
  <c r="Z367" i="1"/>
  <c r="Z357" i="1"/>
  <c r="Z238" i="1"/>
  <c r="Z217" i="1"/>
  <c r="Z155" i="1"/>
  <c r="Z144" i="1"/>
  <c r="Y520" i="1"/>
  <c r="Z101" i="1"/>
  <c r="Y519" i="1"/>
  <c r="Y521" i="1" s="1"/>
  <c r="Y522" i="1"/>
  <c r="Z139" i="1"/>
  <c r="Z85" i="1"/>
  <c r="Z80" i="1"/>
  <c r="Z71" i="1"/>
  <c r="Z32" i="1"/>
  <c r="Z477" i="1"/>
  <c r="Z461" i="1"/>
  <c r="Z455" i="1"/>
  <c r="Z252" i="1"/>
  <c r="Z332" i="1"/>
  <c r="Z276" i="1"/>
  <c r="Z269" i="1"/>
  <c r="Z233" i="1"/>
  <c r="Z205" i="1"/>
  <c r="Z123" i="1"/>
  <c r="Z115" i="1"/>
  <c r="Z92" i="1"/>
  <c r="Z58" i="1"/>
  <c r="Z44" i="1"/>
  <c r="Y518" i="1"/>
  <c r="Z504" i="1"/>
  <c r="Z407" i="1"/>
  <c r="Z345" i="1"/>
  <c r="Z109" i="1"/>
  <c r="X521" i="1"/>
  <c r="Z523" i="1" l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<sst xmlns="http://schemas.openxmlformats.org/spreadsheetml/2006/main" count="2343" uniqueCount="847">
  <si>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</si>
  <si>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</si>
  <si>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</si>
  <si>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</si>
  <si>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</si>
  <si>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25.06.2025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</si>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</sst>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846</v>
      </c>
      <c r="I5" s="838"/>
      <c r="J5" s="838"/>
      <c r="K5" s="838"/>
      <c r="L5" s="838"/>
      <c r="M5" s="667"/>
      <c r="N5" s="58"/>
      <c r="P5" s="24" t="s">
        <v>10</v>
      </c>
      <c r="Q5" s="900">
        <v>45838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Понедельник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4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/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19</v>
      </c>
      <c r="Q8" s="737">
        <v>0.45833333333333331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20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21</v>
      </c>
      <c r="Q10" s="779"/>
      <c r="R10" s="780"/>
      <c r="U10" s="24" t="s">
        <v>22</v>
      </c>
      <c r="V10" s="630" t="s">
        <v>23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6"/>
      <c r="R11" s="717"/>
      <c r="U11" s="24" t="s">
        <v>26</v>
      </c>
      <c r="V11" s="859" t="s">
        <v>27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28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29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30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31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32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33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34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35</v>
      </c>
      <c r="B17" s="628" t="s">
        <v>36</v>
      </c>
      <c r="C17" s="741" t="s">
        <v>37</v>
      </c>
      <c r="D17" s="628" t="s">
        <v>38</v>
      </c>
      <c r="E17" s="694"/>
      <c r="F17" s="628" t="s">
        <v>39</v>
      </c>
      <c r="G17" s="628" t="s">
        <v>40</v>
      </c>
      <c r="H17" s="628" t="s">
        <v>41</v>
      </c>
      <c r="I17" s="628" t="s">
        <v>42</v>
      </c>
      <c r="J17" s="628" t="s">
        <v>43</v>
      </c>
      <c r="K17" s="628" t="s">
        <v>44</v>
      </c>
      <c r="L17" s="628" t="s">
        <v>45</v>
      </c>
      <c r="M17" s="628" t="s">
        <v>46</v>
      </c>
      <c r="N17" s="628" t="s">
        <v>47</v>
      </c>
      <c r="O17" s="628" t="s">
        <v>48</v>
      </c>
      <c r="P17" s="628" t="s">
        <v>49</v>
      </c>
      <c r="Q17" s="693"/>
      <c r="R17" s="693"/>
      <c r="S17" s="693"/>
      <c r="T17" s="694"/>
      <c r="U17" s="929" t="s">
        <v>50</v>
      </c>
      <c r="V17" s="725"/>
      <c r="W17" s="628" t="s">
        <v>51</v>
      </c>
      <c r="X17" s="628" t="s">
        <v>52</v>
      </c>
      <c r="Y17" s="927" t="s">
        <v>53</v>
      </c>
      <c r="Z17" s="834" t="s">
        <v>54</v>
      </c>
      <c r="AA17" s="813" t="s">
        <v>55</v>
      </c>
      <c r="AB17" s="813" t="s">
        <v>56</v>
      </c>
      <c r="AC17" s="813" t="s">
        <v>57</v>
      </c>
      <c r="AD17" s="813" t="s">
        <v>58</v>
      </c>
      <c r="AE17" s="885"/>
      <c r="AF17" s="886"/>
      <c r="AG17" s="66"/>
      <c r="BD17" s="65" t="s">
        <v>59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62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62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63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92"/>
      <c r="R22" s="592"/>
      <c r="S22" s="592"/>
      <c r="T22" s="593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71</v>
      </c>
      <c r="Q23" s="597"/>
      <c r="R23" s="597"/>
      <c r="S23" s="597"/>
      <c r="T23" s="597"/>
      <c r="U23" s="597"/>
      <c r="V23" s="598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71</v>
      </c>
      <c r="Q24" s="597"/>
      <c r="R24" s="597"/>
      <c r="S24" s="597"/>
      <c r="T24" s="597"/>
      <c r="U24" s="597"/>
      <c r="V24" s="598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73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71</v>
      </c>
      <c r="Q32" s="597"/>
      <c r="R32" s="597"/>
      <c r="S32" s="597"/>
      <c r="T32" s="597"/>
      <c r="U32" s="597"/>
      <c r="V32" s="598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71</v>
      </c>
      <c r="Q33" s="597"/>
      <c r="R33" s="597"/>
      <c r="S33" s="597"/>
      <c r="T33" s="597"/>
      <c r="U33" s="597"/>
      <c r="V33" s="598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94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71</v>
      </c>
      <c r="Q36" s="597"/>
      <c r="R36" s="597"/>
      <c r="S36" s="597"/>
      <c r="T36" s="597"/>
      <c r="U36" s="597"/>
      <c r="V36" s="598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71</v>
      </c>
      <c r="Q37" s="597"/>
      <c r="R37" s="597"/>
      <c r="S37" s="597"/>
      <c r="T37" s="597"/>
      <c r="U37" s="597"/>
      <c r="V37" s="598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100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101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102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83">
        <v>30</v>
      </c>
      <c r="Y41" s="584">
        <f>IFERROR(IF(X41="",0,CEILING((X41/$H41),1)*$H41),"")</f>
        <v>32.400000000000006</v>
      </c>
      <c r="Z41" s="36">
        <f>IFERROR(IF(Y41=0,"",ROUNDUP(Y41/H41,0)*0.01898),"")</f>
        <v>5.6940000000000004E-2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31.208333333333329</v>
      </c>
      <c r="BN41" s="64">
        <f>IFERROR(Y41*I41/H41,"0")</f>
        <v>33.705000000000005</v>
      </c>
      <c r="BO41" s="64">
        <f>IFERROR(1/J41*(X41/H41),"0")</f>
        <v>4.3402777777777776E-2</v>
      </c>
      <c r="BP41" s="64">
        <f>IFERROR(1/J41*(Y41/H41),"0")</f>
        <v>4.6875000000000007E-2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89">
        <v>4680115882539</v>
      </c>
      <c r="E42" s="590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2"/>
      <c r="R42" s="592"/>
      <c r="S42" s="592"/>
      <c r="T42" s="593"/>
      <c r="U42" s="34"/>
      <c r="V42" s="34"/>
      <c r="W42" s="35" t="s">
        <v>69</v>
      </c>
      <c r="X42" s="583">
        <v>11</v>
      </c>
      <c r="Y42" s="584">
        <f>IFERROR(IF(X42="",0,CEILING((X42/$H42),1)*$H42),"")</f>
        <v>11.100000000000001</v>
      </c>
      <c r="Z42" s="36">
        <f>IFERROR(IF(Y42=0,"",ROUNDUP(Y42/H42,0)*0.00902),"")</f>
        <v>2.7060000000000001E-2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11.624324324324325</v>
      </c>
      <c r="BN42" s="64">
        <f>IFERROR(Y42*I42/H42,"0")</f>
        <v>11.730000000000002</v>
      </c>
      <c r="BO42" s="64">
        <f>IFERROR(1/J42*(X42/H42),"0")</f>
        <v>2.2522522522522521E-2</v>
      </c>
      <c r="BP42" s="64">
        <f>IFERROR(1/J42*(Y42/H42),"0")</f>
        <v>2.2727272727272731E-2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589">
        <v>4607091385687</v>
      </c>
      <c r="E43" s="590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2"/>
      <c r="R43" s="592"/>
      <c r="S43" s="592"/>
      <c r="T43" s="593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71</v>
      </c>
      <c r="Q44" s="597"/>
      <c r="R44" s="597"/>
      <c r="S44" s="597"/>
      <c r="T44" s="597"/>
      <c r="U44" s="597"/>
      <c r="V44" s="598"/>
      <c r="W44" s="37" t="s">
        <v>72</v>
      </c>
      <c r="X44" s="585">
        <f>IFERROR(X41/H41,"0")+IFERROR(X42/H42,"0")+IFERROR(X43/H43,"0")</f>
        <v>5.7507507507507505</v>
      </c>
      <c r="Y44" s="585">
        <f>IFERROR(Y41/H41,"0")+IFERROR(Y42/H42,"0")+IFERROR(Y43/H43,"0")</f>
        <v>6.0000000000000009</v>
      </c>
      <c r="Z44" s="585">
        <f>IFERROR(IF(Z41="",0,Z41),"0")+IFERROR(IF(Z42="",0,Z42),"0")+IFERROR(IF(Z43="",0,Z43),"0")</f>
        <v>8.4000000000000005E-2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71</v>
      </c>
      <c r="Q45" s="597"/>
      <c r="R45" s="597"/>
      <c r="S45" s="597"/>
      <c r="T45" s="597"/>
      <c r="U45" s="597"/>
      <c r="V45" s="598"/>
      <c r="W45" s="37" t="s">
        <v>69</v>
      </c>
      <c r="X45" s="585">
        <f>IFERROR(SUM(X41:X43),"0")</f>
        <v>41</v>
      </c>
      <c r="Y45" s="585">
        <f>IFERROR(SUM(Y41:Y43),"0")</f>
        <v>43.500000000000007</v>
      </c>
      <c r="Z45" s="37"/>
      <c r="AA45" s="586"/>
      <c r="AB45" s="586"/>
      <c r="AC45" s="586"/>
    </row>
    <row r="46" spans="1:68" ht="14.25" hidden="1" customHeight="1" x14ac:dyDescent="0.25">
      <c r="A46" s="594" t="s">
        <v>73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71</v>
      </c>
      <c r="Q48" s="597"/>
      <c r="R48" s="597"/>
      <c r="S48" s="597"/>
      <c r="T48" s="597"/>
      <c r="U48" s="597"/>
      <c r="V48" s="598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71</v>
      </c>
      <c r="Q49" s="597"/>
      <c r="R49" s="597"/>
      <c r="S49" s="597"/>
      <c r="T49" s="597"/>
      <c r="U49" s="597"/>
      <c r="V49" s="598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116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102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69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71</v>
      </c>
      <c r="Q58" s="597"/>
      <c r="R58" s="597"/>
      <c r="S58" s="597"/>
      <c r="T58" s="597"/>
      <c r="U58" s="597"/>
      <c r="V58" s="598"/>
      <c r="W58" s="37" t="s">
        <v>72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71</v>
      </c>
      <c r="Q59" s="597"/>
      <c r="R59" s="597"/>
      <c r="S59" s="597"/>
      <c r="T59" s="597"/>
      <c r="U59" s="597"/>
      <c r="V59" s="598"/>
      <c r="W59" s="37" t="s">
        <v>69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4" t="s">
        <v>134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69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71</v>
      </c>
      <c r="Q65" s="597"/>
      <c r="R65" s="597"/>
      <c r="S65" s="597"/>
      <c r="T65" s="597"/>
      <c r="U65" s="597"/>
      <c r="V65" s="598"/>
      <c r="W65" s="37" t="s">
        <v>72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71</v>
      </c>
      <c r="Q66" s="597"/>
      <c r="R66" s="597"/>
      <c r="S66" s="597"/>
      <c r="T66" s="597"/>
      <c r="U66" s="597"/>
      <c r="V66" s="598"/>
      <c r="W66" s="37" t="s">
        <v>69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63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83">
        <v>30</v>
      </c>
      <c r="Y69" s="584">
        <f>IFERROR(IF(X69="",0,CEILING((X69/$H69),1)*$H69),"")</f>
        <v>30.6</v>
      </c>
      <c r="Z69" s="36">
        <f>IFERROR(IF(Y69=0,"",ROUNDUP(Y69/H69,0)*0.00502),"")</f>
        <v>8.5339999999999999E-2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31.666666666666664</v>
      </c>
      <c r="BN69" s="64">
        <f>IFERROR(Y69*I69/H69,"0")</f>
        <v>32.299999999999997</v>
      </c>
      <c r="BO69" s="64">
        <f>IFERROR(1/J69*(X69/H69),"0")</f>
        <v>7.122507122507124E-2</v>
      </c>
      <c r="BP69" s="64">
        <f>IFERROR(1/J69*(Y69/H69),"0")</f>
        <v>7.2649572649572655E-2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71</v>
      </c>
      <c r="Q71" s="597"/>
      <c r="R71" s="597"/>
      <c r="S71" s="597"/>
      <c r="T71" s="597"/>
      <c r="U71" s="597"/>
      <c r="V71" s="598"/>
      <c r="W71" s="37" t="s">
        <v>72</v>
      </c>
      <c r="X71" s="585">
        <f>IFERROR(X68/H68,"0")+IFERROR(X69/H69,"0")+IFERROR(X70/H70,"0")</f>
        <v>16.666666666666668</v>
      </c>
      <c r="Y71" s="585">
        <f>IFERROR(Y68/H68,"0")+IFERROR(Y69/H69,"0")+IFERROR(Y70/H70,"0")</f>
        <v>17</v>
      </c>
      <c r="Z71" s="585">
        <f>IFERROR(IF(Z68="",0,Z68),"0")+IFERROR(IF(Z69="",0,Z69),"0")+IFERROR(IF(Z70="",0,Z70),"0")</f>
        <v>8.5339999999999999E-2</v>
      </c>
      <c r="AA71" s="586"/>
      <c r="AB71" s="586"/>
      <c r="AC71" s="586"/>
    </row>
    <row r="72" spans="1:68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71</v>
      </c>
      <c r="Q72" s="597"/>
      <c r="R72" s="597"/>
      <c r="S72" s="597"/>
      <c r="T72" s="597"/>
      <c r="U72" s="597"/>
      <c r="V72" s="598"/>
      <c r="W72" s="37" t="s">
        <v>69</v>
      </c>
      <c r="X72" s="585">
        <f>IFERROR(SUM(X68:X70),"0")</f>
        <v>30</v>
      </c>
      <c r="Y72" s="585">
        <f>IFERROR(SUM(Y68:Y70),"0")</f>
        <v>30.6</v>
      </c>
      <c r="Z72" s="37"/>
      <c r="AA72" s="586"/>
      <c r="AB72" s="586"/>
      <c r="AC72" s="586"/>
    </row>
    <row r="73" spans="1:68" ht="14.25" hidden="1" customHeight="1" x14ac:dyDescent="0.25">
      <c r="A73" s="594" t="s">
        <v>73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83">
        <v>27</v>
      </c>
      <c r="Y75" s="584">
        <f t="shared" si="11"/>
        <v>33.6</v>
      </c>
      <c r="Z75" s="36">
        <f>IFERROR(IF(Y75=0,"",ROUNDUP(Y75/H75,0)*0.01898),"")</f>
        <v>7.5920000000000001E-2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28.398214285714285</v>
      </c>
      <c r="BN75" s="64">
        <f t="shared" si="13"/>
        <v>35.340000000000003</v>
      </c>
      <c r="BO75" s="64">
        <f t="shared" si="14"/>
        <v>5.0223214285714281E-2</v>
      </c>
      <c r="BP75" s="64">
        <f t="shared" si="15"/>
        <v>6.25E-2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71</v>
      </c>
      <c r="Q80" s="597"/>
      <c r="R80" s="597"/>
      <c r="S80" s="597"/>
      <c r="T80" s="597"/>
      <c r="U80" s="597"/>
      <c r="V80" s="598"/>
      <c r="W80" s="37" t="s">
        <v>72</v>
      </c>
      <c r="X80" s="585">
        <f>IFERROR(X74/H74,"0")+IFERROR(X75/H75,"0")+IFERROR(X76/H76,"0")+IFERROR(X77/H77,"0")+IFERROR(X78/H78,"0")+IFERROR(X79/H79,"0")</f>
        <v>3.214285714285714</v>
      </c>
      <c r="Y80" s="585">
        <f>IFERROR(Y74/H74,"0")+IFERROR(Y75/H75,"0")+IFERROR(Y76/H76,"0")+IFERROR(Y77/H77,"0")+IFERROR(Y78/H78,"0")+IFERROR(Y79/H79,"0")</f>
        <v>4</v>
      </c>
      <c r="Z80" s="585">
        <f>IFERROR(IF(Z74="",0,Z74),"0")+IFERROR(IF(Z75="",0,Z75),"0")+IFERROR(IF(Z76="",0,Z76),"0")+IFERROR(IF(Z77="",0,Z77),"0")+IFERROR(IF(Z78="",0,Z78),"0")+IFERROR(IF(Z79="",0,Z79),"0")</f>
        <v>7.5920000000000001E-2</v>
      </c>
      <c r="AA80" s="586"/>
      <c r="AB80" s="586"/>
      <c r="AC80" s="586"/>
    </row>
    <row r="81" spans="1:68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71</v>
      </c>
      <c r="Q81" s="597"/>
      <c r="R81" s="597"/>
      <c r="S81" s="597"/>
      <c r="T81" s="597"/>
      <c r="U81" s="597"/>
      <c r="V81" s="598"/>
      <c r="W81" s="37" t="s">
        <v>69</v>
      </c>
      <c r="X81" s="585">
        <f>IFERROR(SUM(X74:X79),"0")</f>
        <v>27</v>
      </c>
      <c r="Y81" s="585">
        <f>IFERROR(SUM(Y74:Y79),"0")</f>
        <v>33.6</v>
      </c>
      <c r="Z81" s="37"/>
      <c r="AA81" s="586"/>
      <c r="AB81" s="586"/>
      <c r="AC81" s="586"/>
    </row>
    <row r="82" spans="1:68" ht="14.25" hidden="1" customHeight="1" x14ac:dyDescent="0.25">
      <c r="A82" s="594" t="s">
        <v>169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71</v>
      </c>
      <c r="Q85" s="597"/>
      <c r="R85" s="597"/>
      <c r="S85" s="597"/>
      <c r="T85" s="597"/>
      <c r="U85" s="597"/>
      <c r="V85" s="598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71</v>
      </c>
      <c r="Q86" s="597"/>
      <c r="R86" s="597"/>
      <c r="S86" s="597"/>
      <c r="T86" s="597"/>
      <c r="U86" s="597"/>
      <c r="V86" s="598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176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102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69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182</v>
      </c>
      <c r="B91" s="54" t="s">
        <v>183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71</v>
      </c>
      <c r="Q92" s="597"/>
      <c r="R92" s="597"/>
      <c r="S92" s="597"/>
      <c r="T92" s="597"/>
      <c r="U92" s="597"/>
      <c r="V92" s="598"/>
      <c r="W92" s="37" t="s">
        <v>72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71</v>
      </c>
      <c r="Q93" s="597"/>
      <c r="R93" s="597"/>
      <c r="S93" s="597"/>
      <c r="T93" s="597"/>
      <c r="U93" s="597"/>
      <c r="V93" s="598"/>
      <c r="W93" s="37" t="s">
        <v>69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4" t="s">
        <v>73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46" t="s">
        <v>186</v>
      </c>
      <c r="Q95" s="592"/>
      <c r="R95" s="592"/>
      <c r="S95" s="592"/>
      <c r="T95" s="593"/>
      <c r="U95" s="34"/>
      <c r="V95" s="34"/>
      <c r="W95" s="35" t="s">
        <v>69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4301052039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3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195</v>
      </c>
      <c r="C99" s="31">
        <v>4301051718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3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71</v>
      </c>
      <c r="Q101" s="597"/>
      <c r="R101" s="597"/>
      <c r="S101" s="597"/>
      <c r="T101" s="597"/>
      <c r="U101" s="597"/>
      <c r="V101" s="598"/>
      <c r="W101" s="37" t="s">
        <v>72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71</v>
      </c>
      <c r="Q102" s="597"/>
      <c r="R102" s="597"/>
      <c r="S102" s="597"/>
      <c r="T102" s="597"/>
      <c r="U102" s="597"/>
      <c r="V102" s="598"/>
      <c r="W102" s="37" t="s">
        <v>69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44" t="s">
        <v>199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102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69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83">
        <v>25</v>
      </c>
      <c r="Y107" s="584">
        <f>IFERROR(IF(X107="",0,CEILING((X107/$H107),1)*$H107),"")</f>
        <v>27</v>
      </c>
      <c r="Z107" s="36">
        <f>IFERROR(IF(Y107=0,"",ROUNDUP(Y107/H107,0)*0.00902),"")</f>
        <v>5.4120000000000001E-2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26.166666666666668</v>
      </c>
      <c r="BN107" s="64">
        <f>IFERROR(Y107*I107/H107,"0")</f>
        <v>28.26</v>
      </c>
      <c r="BO107" s="64">
        <f>IFERROR(1/J107*(X107/H107),"0")</f>
        <v>4.208754208754209E-2</v>
      </c>
      <c r="BP107" s="64">
        <f>IFERROR(1/J107*(Y107/H107),"0")</f>
        <v>4.5454545454545456E-2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71</v>
      </c>
      <c r="Q109" s="597"/>
      <c r="R109" s="597"/>
      <c r="S109" s="597"/>
      <c r="T109" s="597"/>
      <c r="U109" s="597"/>
      <c r="V109" s="598"/>
      <c r="W109" s="37" t="s">
        <v>72</v>
      </c>
      <c r="X109" s="585">
        <f>IFERROR(X105/H105,"0")+IFERROR(X106/H106,"0")+IFERROR(X107/H107,"0")+IFERROR(X108/H108,"0")</f>
        <v>5.5555555555555554</v>
      </c>
      <c r="Y109" s="585">
        <f>IFERROR(Y105/H105,"0")+IFERROR(Y106/H106,"0")+IFERROR(Y107/H107,"0")+IFERROR(Y108/H108,"0")</f>
        <v>6</v>
      </c>
      <c r="Z109" s="585">
        <f>IFERROR(IF(Z105="",0,Z105),"0")+IFERROR(IF(Z106="",0,Z106),"0")+IFERROR(IF(Z107="",0,Z107),"0")+IFERROR(IF(Z108="",0,Z108),"0")</f>
        <v>5.4120000000000001E-2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71</v>
      </c>
      <c r="Q110" s="597"/>
      <c r="R110" s="597"/>
      <c r="S110" s="597"/>
      <c r="T110" s="597"/>
      <c r="U110" s="597"/>
      <c r="V110" s="598"/>
      <c r="W110" s="37" t="s">
        <v>69</v>
      </c>
      <c r="X110" s="585">
        <f>IFERROR(SUM(X105:X108),"0")</f>
        <v>25</v>
      </c>
      <c r="Y110" s="585">
        <f>IFERROR(SUM(Y105:Y108),"0")</f>
        <v>27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134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83">
        <v>30</v>
      </c>
      <c r="Y114" s="584">
        <f>IFERROR(IF(X114="",0,CEILING((X114/$H114),1)*$H114),"")</f>
        <v>31.2</v>
      </c>
      <c r="Z114" s="36">
        <f>IFERROR(IF(Y114=0,"",ROUNDUP(Y114/H114,0)*0.00651),"")</f>
        <v>8.4629999999999997E-2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32.250000000000007</v>
      </c>
      <c r="BN114" s="64">
        <f>IFERROR(Y114*I114/H114,"0")</f>
        <v>33.54</v>
      </c>
      <c r="BO114" s="64">
        <f>IFERROR(1/J114*(X114/H114),"0")</f>
        <v>6.8681318681318687E-2</v>
      </c>
      <c r="BP114" s="64">
        <f>IFERROR(1/J114*(Y114/H114),"0")</f>
        <v>7.1428571428571438E-2</v>
      </c>
    </row>
    <row r="115" spans="1:68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71</v>
      </c>
      <c r="Q115" s="597"/>
      <c r="R115" s="597"/>
      <c r="S115" s="597"/>
      <c r="T115" s="597"/>
      <c r="U115" s="597"/>
      <c r="V115" s="598"/>
      <c r="W115" s="37" t="s">
        <v>72</v>
      </c>
      <c r="X115" s="585">
        <f>IFERROR(X112/H112,"0")+IFERROR(X113/H113,"0")+IFERROR(X114/H114,"0")</f>
        <v>12.5</v>
      </c>
      <c r="Y115" s="585">
        <f>IFERROR(Y112/H112,"0")+IFERROR(Y113/H113,"0")+IFERROR(Y114/H114,"0")</f>
        <v>13</v>
      </c>
      <c r="Z115" s="585">
        <f>IFERROR(IF(Z112="",0,Z112),"0")+IFERROR(IF(Z113="",0,Z113),"0")+IFERROR(IF(Z114="",0,Z114),"0")</f>
        <v>8.4629999999999997E-2</v>
      </c>
      <c r="AA115" s="586"/>
      <c r="AB115" s="586"/>
      <c r="AC115" s="586"/>
    </row>
    <row r="116" spans="1:68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71</v>
      </c>
      <c r="Q116" s="597"/>
      <c r="R116" s="597"/>
      <c r="S116" s="597"/>
      <c r="T116" s="597"/>
      <c r="U116" s="597"/>
      <c r="V116" s="598"/>
      <c r="W116" s="37" t="s">
        <v>69</v>
      </c>
      <c r="X116" s="585">
        <f>IFERROR(SUM(X112:X114),"0")</f>
        <v>30</v>
      </c>
      <c r="Y116" s="585">
        <f>IFERROR(SUM(Y112:Y114),"0")</f>
        <v>31.2</v>
      </c>
      <c r="Z116" s="37"/>
      <c r="AA116" s="586"/>
      <c r="AB116" s="586"/>
      <c r="AC116" s="586"/>
    </row>
    <row r="117" spans="1:68" ht="14.25" hidden="1" customHeight="1" x14ac:dyDescent="0.25">
      <c r="A117" s="594" t="s">
        <v>73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2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2"/>
      <c r="R118" s="592"/>
      <c r="S118" s="592"/>
      <c r="T118" s="593"/>
      <c r="U118" s="34"/>
      <c r="V118" s="34"/>
      <c r="W118" s="35" t="s">
        <v>69</v>
      </c>
      <c r="X118" s="583">
        <v>69</v>
      </c>
      <c r="Y118" s="584">
        <f>IFERROR(IF(X118="",0,CEILING((X118/$H118),1)*$H118),"")</f>
        <v>72.899999999999991</v>
      </c>
      <c r="Z118" s="36">
        <f>IFERROR(IF(Y118=0,"",ROUNDUP(Y118/H118,0)*0.01898),"")</f>
        <v>0.17082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73.37</v>
      </c>
      <c r="BN118" s="64">
        <f>IFERROR(Y118*I118/H118,"0")</f>
        <v>77.516999999999982</v>
      </c>
      <c r="BO118" s="64">
        <f>IFERROR(1/J118*(X118/H118),"0")</f>
        <v>0.13310185185185186</v>
      </c>
      <c r="BP118" s="64">
        <f>IFERROR(1/J118*(Y118/H118),"0")</f>
        <v>0.140625</v>
      </c>
    </row>
    <row r="119" spans="1:68" ht="27" hidden="1" customHeight="1" x14ac:dyDescent="0.25">
      <c r="A119" s="54" t="s">
        <v>216</v>
      </c>
      <c r="B119" s="54" t="s">
        <v>219</v>
      </c>
      <c r="C119" s="31">
        <v>4301051360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221</v>
      </c>
      <c r="B120" s="54" t="s">
        <v>222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83">
        <v>99</v>
      </c>
      <c r="Y121" s="584">
        <f>IFERROR(IF(X121="",0,CEILING((X121/$H121),1)*$H121),"")</f>
        <v>99.9</v>
      </c>
      <c r="Z121" s="36">
        <f>IFERROR(IF(Y121=0,"",ROUNDUP(Y121/H121,0)*0.00651),"")</f>
        <v>0.24087</v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108.24</v>
      </c>
      <c r="BN121" s="64">
        <f>IFERROR(Y121*I121/H121,"0")</f>
        <v>109.224</v>
      </c>
      <c r="BO121" s="64">
        <f>IFERROR(1/J121*(X121/H121),"0")</f>
        <v>0.20146520146520147</v>
      </c>
      <c r="BP121" s="64">
        <f>IFERROR(1/J121*(Y121/H121),"0")</f>
        <v>0.20329670329670332</v>
      </c>
    </row>
    <row r="122" spans="1:68" ht="16.5" hidden="1" customHeight="1" x14ac:dyDescent="0.25">
      <c r="A122" s="54" t="s">
        <v>225</v>
      </c>
      <c r="B122" s="54" t="s">
        <v>226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71</v>
      </c>
      <c r="Q123" s="597"/>
      <c r="R123" s="597"/>
      <c r="S123" s="597"/>
      <c r="T123" s="597"/>
      <c r="U123" s="597"/>
      <c r="V123" s="598"/>
      <c r="W123" s="37" t="s">
        <v>72</v>
      </c>
      <c r="X123" s="585">
        <f>IFERROR(X118/H118,"0")+IFERROR(X119/H119,"0")+IFERROR(X120/H120,"0")+IFERROR(X121/H121,"0")+IFERROR(X122/H122,"0")</f>
        <v>45.185185185185183</v>
      </c>
      <c r="Y123" s="585">
        <f>IFERROR(Y118/H118,"0")+IFERROR(Y119/H119,"0")+IFERROR(Y120/H120,"0")+IFERROR(Y121/H121,"0")+IFERROR(Y122/H122,"0")</f>
        <v>46</v>
      </c>
      <c r="Z123" s="585">
        <f>IFERROR(IF(Z118="",0,Z118),"0")+IFERROR(IF(Z119="",0,Z119),"0")+IFERROR(IF(Z120="",0,Z120),"0")+IFERROR(IF(Z121="",0,Z121),"0")+IFERROR(IF(Z122="",0,Z122),"0")</f>
        <v>0.41169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71</v>
      </c>
      <c r="Q124" s="597"/>
      <c r="R124" s="597"/>
      <c r="S124" s="597"/>
      <c r="T124" s="597"/>
      <c r="U124" s="597"/>
      <c r="V124" s="598"/>
      <c r="W124" s="37" t="s">
        <v>69</v>
      </c>
      <c r="X124" s="585">
        <f>IFERROR(SUM(X118:X122),"0")</f>
        <v>168</v>
      </c>
      <c r="Y124" s="585">
        <f>IFERROR(SUM(Y118:Y122),"0")</f>
        <v>172.8</v>
      </c>
      <c r="Z124" s="37"/>
      <c r="AA124" s="586"/>
      <c r="AB124" s="586"/>
      <c r="AC124" s="586"/>
    </row>
    <row r="125" spans="1:68" ht="14.25" hidden="1" customHeight="1" x14ac:dyDescent="0.25">
      <c r="A125" s="594" t="s">
        <v>169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228</v>
      </c>
      <c r="B126" s="54" t="s">
        <v>229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231</v>
      </c>
      <c r="B127" s="54" t="s">
        <v>232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71</v>
      </c>
      <c r="Q128" s="597"/>
      <c r="R128" s="597"/>
      <c r="S128" s="597"/>
      <c r="T128" s="597"/>
      <c r="U128" s="597"/>
      <c r="V128" s="598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71</v>
      </c>
      <c r="Q129" s="597"/>
      <c r="R129" s="597"/>
      <c r="S129" s="597"/>
      <c r="T129" s="597"/>
      <c r="U129" s="597"/>
      <c r="V129" s="598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234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102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235</v>
      </c>
      <c r="B132" s="54" t="s">
        <v>236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235</v>
      </c>
      <c r="B133" s="54" t="s">
        <v>238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71</v>
      </c>
      <c r="Q134" s="597"/>
      <c r="R134" s="597"/>
      <c r="S134" s="597"/>
      <c r="T134" s="597"/>
      <c r="U134" s="597"/>
      <c r="V134" s="598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71</v>
      </c>
      <c r="Q135" s="597"/>
      <c r="R135" s="597"/>
      <c r="S135" s="597"/>
      <c r="T135" s="597"/>
      <c r="U135" s="597"/>
      <c r="V135" s="598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63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239</v>
      </c>
      <c r="B137" s="54" t="s">
        <v>240</v>
      </c>
      <c r="C137" s="31">
        <v>4301031234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239</v>
      </c>
      <c r="B138" s="54" t="s">
        <v>242</v>
      </c>
      <c r="C138" s="31">
        <v>4301031235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71</v>
      </c>
      <c r="Q139" s="597"/>
      <c r="R139" s="597"/>
      <c r="S139" s="597"/>
      <c r="T139" s="597"/>
      <c r="U139" s="597"/>
      <c r="V139" s="598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71</v>
      </c>
      <c r="Q140" s="597"/>
      <c r="R140" s="597"/>
      <c r="S140" s="597"/>
      <c r="T140" s="597"/>
      <c r="U140" s="597"/>
      <c r="V140" s="598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73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243</v>
      </c>
      <c r="B142" s="54" t="s">
        <v>244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243</v>
      </c>
      <c r="B143" s="54" t="s">
        <v>245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71</v>
      </c>
      <c r="Q144" s="597"/>
      <c r="R144" s="597"/>
      <c r="S144" s="597"/>
      <c r="T144" s="597"/>
      <c r="U144" s="597"/>
      <c r="V144" s="598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71</v>
      </c>
      <c r="Q145" s="597"/>
      <c r="R145" s="597"/>
      <c r="S145" s="597"/>
      <c r="T145" s="597"/>
      <c r="U145" s="597"/>
      <c r="V145" s="598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100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102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246</v>
      </c>
      <c r="B148" s="54" t="s">
        <v>247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71</v>
      </c>
      <c r="Q149" s="597"/>
      <c r="R149" s="597"/>
      <c r="S149" s="597"/>
      <c r="T149" s="597"/>
      <c r="U149" s="597"/>
      <c r="V149" s="598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71</v>
      </c>
      <c r="Q150" s="597"/>
      <c r="R150" s="597"/>
      <c r="S150" s="597"/>
      <c r="T150" s="597"/>
      <c r="U150" s="597"/>
      <c r="V150" s="598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63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249</v>
      </c>
      <c r="B152" s="54" t="s">
        <v>250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252</v>
      </c>
      <c r="B153" s="54" t="s">
        <v>253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255</v>
      </c>
      <c r="B154" s="54" t="s">
        <v>256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71</v>
      </c>
      <c r="Q155" s="597"/>
      <c r="R155" s="597"/>
      <c r="S155" s="597"/>
      <c r="T155" s="597"/>
      <c r="U155" s="597"/>
      <c r="V155" s="598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71</v>
      </c>
      <c r="Q156" s="597"/>
      <c r="R156" s="597"/>
      <c r="S156" s="597"/>
      <c r="T156" s="597"/>
      <c r="U156" s="597"/>
      <c r="V156" s="598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258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259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134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260</v>
      </c>
      <c r="B160" s="54" t="s">
        <v>261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71</v>
      </c>
      <c r="Q161" s="597"/>
      <c r="R161" s="597"/>
      <c r="S161" s="597"/>
      <c r="T161" s="597"/>
      <c r="U161" s="597"/>
      <c r="V161" s="598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71</v>
      </c>
      <c r="Q162" s="597"/>
      <c r="R162" s="597"/>
      <c r="S162" s="597"/>
      <c r="T162" s="597"/>
      <c r="U162" s="597"/>
      <c r="V162" s="598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63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69</v>
      </c>
      <c r="X164" s="583">
        <v>26</v>
      </c>
      <c r="Y164" s="584">
        <f t="shared" ref="Y164:Y172" si="21">IFERROR(IF(X164="",0,CEILING((X164/$H164),1)*$H164),"")</f>
        <v>29.400000000000002</v>
      </c>
      <c r="Z164" s="36">
        <f>IFERROR(IF(Y164=0,"",ROUNDUP(Y164/H164,0)*0.00902),"")</f>
        <v>6.3140000000000002E-2</v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27.671428571428571</v>
      </c>
      <c r="BN164" s="64">
        <f t="shared" ref="BN164:BN172" si="23">IFERROR(Y164*I164/H164,"0")</f>
        <v>31.29</v>
      </c>
      <c r="BO164" s="64">
        <f t="shared" ref="BO164:BO172" si="24">IFERROR(1/J164*(X164/H164),"0")</f>
        <v>4.6897546897546896E-2</v>
      </c>
      <c r="BP164" s="64">
        <f t="shared" ref="BP164:BP172" si="25">IFERROR(1/J164*(Y164/H164),"0")</f>
        <v>5.3030303030303032E-2</v>
      </c>
    </row>
    <row r="165" spans="1:68" ht="27" hidden="1" customHeight="1" x14ac:dyDescent="0.25">
      <c r="A165" s="54" t="s">
        <v>266</v>
      </c>
      <c r="B165" s="54" t="s">
        <v>267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83">
        <v>28</v>
      </c>
      <c r="Y166" s="584">
        <f t="shared" si="21"/>
        <v>29.400000000000002</v>
      </c>
      <c r="Z166" s="36">
        <f>IFERROR(IF(Y166=0,"",ROUNDUP(Y166/H166,0)*0.00902),"")</f>
        <v>6.3140000000000002E-2</v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29.4</v>
      </c>
      <c r="BN166" s="64">
        <f t="shared" si="23"/>
        <v>30.870000000000005</v>
      </c>
      <c r="BO166" s="64">
        <f t="shared" si="24"/>
        <v>5.0505050505050504E-2</v>
      </c>
      <c r="BP166" s="64">
        <f t="shared" si="25"/>
        <v>5.3030303030303032E-2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69</v>
      </c>
      <c r="X169" s="583">
        <v>5</v>
      </c>
      <c r="Y169" s="584">
        <f t="shared" si="21"/>
        <v>5.4</v>
      </c>
      <c r="Z169" s="36">
        <f>IFERROR(IF(Y169=0,"",ROUNDUP(Y169/H169,0)*0.00502),"")</f>
        <v>1.506E-2</v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5.3611111111111116</v>
      </c>
      <c r="BN169" s="64">
        <f t="shared" si="23"/>
        <v>5.79</v>
      </c>
      <c r="BO169" s="64">
        <f t="shared" si="24"/>
        <v>1.1870845204178538E-2</v>
      </c>
      <c r="BP169" s="64">
        <f t="shared" si="25"/>
        <v>1.2820512820512822E-2</v>
      </c>
    </row>
    <row r="170" spans="1:68" ht="37.5" hidden="1" customHeight="1" x14ac:dyDescent="0.25">
      <c r="A170" s="54" t="s">
        <v>279</v>
      </c>
      <c r="B170" s="54" t="s">
        <v>280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283</v>
      </c>
      <c r="B172" s="54" t="s">
        <v>284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71</v>
      </c>
      <c r="Q173" s="597"/>
      <c r="R173" s="597"/>
      <c r="S173" s="597"/>
      <c r="T173" s="597"/>
      <c r="U173" s="597"/>
      <c r="V173" s="598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15.634920634920633</v>
      </c>
      <c r="Y173" s="585">
        <f>IFERROR(Y164/H164,"0")+IFERROR(Y165/H165,"0")+IFERROR(Y166/H166,"0")+IFERROR(Y167/H167,"0")+IFERROR(Y168/H168,"0")+IFERROR(Y169/H169,"0")+IFERROR(Y170/H170,"0")+IFERROR(Y171/H171,"0")+IFERROR(Y172/H172,"0")</f>
        <v>17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0.14133999999999999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71</v>
      </c>
      <c r="Q174" s="597"/>
      <c r="R174" s="597"/>
      <c r="S174" s="597"/>
      <c r="T174" s="597"/>
      <c r="U174" s="597"/>
      <c r="V174" s="598"/>
      <c r="W174" s="37" t="s">
        <v>69</v>
      </c>
      <c r="X174" s="585">
        <f>IFERROR(SUM(X164:X172),"0")</f>
        <v>59</v>
      </c>
      <c r="Y174" s="585">
        <f>IFERROR(SUM(Y164:Y172),"0")</f>
        <v>64.2</v>
      </c>
      <c r="Z174" s="37"/>
      <c r="AA174" s="586"/>
      <c r="AB174" s="586"/>
      <c r="AC174" s="586"/>
    </row>
    <row r="175" spans="1:68" ht="14.25" hidden="1" customHeight="1" x14ac:dyDescent="0.25">
      <c r="A175" s="594" t="s">
        <v>94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286</v>
      </c>
      <c r="B176" s="54" t="s">
        <v>287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291</v>
      </c>
      <c r="B177" s="54" t="s">
        <v>292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71</v>
      </c>
      <c r="Q179" s="597"/>
      <c r="R179" s="597"/>
      <c r="S179" s="597"/>
      <c r="T179" s="597"/>
      <c r="U179" s="597"/>
      <c r="V179" s="598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71</v>
      </c>
      <c r="Q180" s="597"/>
      <c r="R180" s="597"/>
      <c r="S180" s="597"/>
      <c r="T180" s="597"/>
      <c r="U180" s="597"/>
      <c r="V180" s="598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296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297</v>
      </c>
      <c r="B182" s="54" t="s">
        <v>298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71</v>
      </c>
      <c r="Q183" s="597"/>
      <c r="R183" s="597"/>
      <c r="S183" s="597"/>
      <c r="T183" s="597"/>
      <c r="U183" s="597"/>
      <c r="V183" s="598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71</v>
      </c>
      <c r="Q184" s="597"/>
      <c r="R184" s="597"/>
      <c r="S184" s="597"/>
      <c r="T184" s="597"/>
      <c r="U184" s="597"/>
      <c r="V184" s="598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299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102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300</v>
      </c>
      <c r="B187" s="54" t="s">
        <v>301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303</v>
      </c>
      <c r="B188" s="54" t="s">
        <v>304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71</v>
      </c>
      <c r="Q189" s="597"/>
      <c r="R189" s="597"/>
      <c r="S189" s="597"/>
      <c r="T189" s="597"/>
      <c r="U189" s="597"/>
      <c r="V189" s="598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71</v>
      </c>
      <c r="Q190" s="597"/>
      <c r="R190" s="597"/>
      <c r="S190" s="597"/>
      <c r="T190" s="597"/>
      <c r="U190" s="597"/>
      <c r="V190" s="598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134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305</v>
      </c>
      <c r="B192" s="54" t="s">
        <v>306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308</v>
      </c>
      <c r="B193" s="54" t="s">
        <v>309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71</v>
      </c>
      <c r="Q194" s="597"/>
      <c r="R194" s="597"/>
      <c r="S194" s="597"/>
      <c r="T194" s="597"/>
      <c r="U194" s="597"/>
      <c r="V194" s="598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71</v>
      </c>
      <c r="Q195" s="597"/>
      <c r="R195" s="597"/>
      <c r="S195" s="597"/>
      <c r="T195" s="597"/>
      <c r="U195" s="597"/>
      <c r="V195" s="598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63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69</v>
      </c>
      <c r="X197" s="583">
        <v>126</v>
      </c>
      <c r="Y197" s="584">
        <f t="shared" ref="Y197:Y204" si="26">IFERROR(IF(X197="",0,CEILING((X197/$H197),1)*$H197),"")</f>
        <v>129.60000000000002</v>
      </c>
      <c r="Z197" s="36">
        <f>IFERROR(IF(Y197=0,"",ROUNDUP(Y197/H197,0)*0.00902),"")</f>
        <v>0.21648000000000001</v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130.9</v>
      </c>
      <c r="BN197" s="64">
        <f t="shared" ref="BN197:BN204" si="28">IFERROR(Y197*I197/H197,"0")</f>
        <v>134.64000000000001</v>
      </c>
      <c r="BO197" s="64">
        <f t="shared" ref="BO197:BO204" si="29">IFERROR(1/J197*(X197/H197),"0")</f>
        <v>0.17676767676767677</v>
      </c>
      <c r="BP197" s="64">
        <f t="shared" ref="BP197:BP204" si="30">IFERROR(1/J197*(Y197/H197),"0")</f>
        <v>0.18181818181818185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83">
        <v>176</v>
      </c>
      <c r="Y198" s="584">
        <f t="shared" si="26"/>
        <v>178.20000000000002</v>
      </c>
      <c r="Z198" s="36">
        <f>IFERROR(IF(Y198=0,"",ROUNDUP(Y198/H198,0)*0.00902),"")</f>
        <v>0.29766000000000004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182.84444444444443</v>
      </c>
      <c r="BN198" s="64">
        <f t="shared" si="28"/>
        <v>185.13</v>
      </c>
      <c r="BO198" s="64">
        <f t="shared" si="29"/>
        <v>0.24691358024691357</v>
      </c>
      <c r="BP198" s="64">
        <f t="shared" si="30"/>
        <v>0.25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83">
        <v>8</v>
      </c>
      <c r="Y201" s="584">
        <f t="shared" si="26"/>
        <v>9</v>
      </c>
      <c r="Z201" s="36">
        <f>IFERROR(IF(Y201=0,"",ROUNDUP(Y201/H201,0)*0.00502),"")</f>
        <v>2.5100000000000001E-2</v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8.5777777777777775</v>
      </c>
      <c r="BN201" s="64">
        <f t="shared" si="28"/>
        <v>9.65</v>
      </c>
      <c r="BO201" s="64">
        <f t="shared" si="29"/>
        <v>1.8993352326685663E-2</v>
      </c>
      <c r="BP201" s="64">
        <f t="shared" si="30"/>
        <v>2.1367521367521368E-2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83">
        <v>22</v>
      </c>
      <c r="Y202" s="584">
        <f t="shared" si="26"/>
        <v>23.400000000000002</v>
      </c>
      <c r="Z202" s="36">
        <f>IFERROR(IF(Y202=0,"",ROUNDUP(Y202/H202,0)*0.00502),"")</f>
        <v>6.5259999999999999E-2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23.222222222222221</v>
      </c>
      <c r="BN202" s="64">
        <f t="shared" si="28"/>
        <v>24.7</v>
      </c>
      <c r="BO202" s="64">
        <f t="shared" si="29"/>
        <v>5.2231718898385564E-2</v>
      </c>
      <c r="BP202" s="64">
        <f t="shared" si="30"/>
        <v>5.5555555555555559E-2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83">
        <v>9</v>
      </c>
      <c r="Y204" s="584">
        <f t="shared" si="26"/>
        <v>9</v>
      </c>
      <c r="Z204" s="36">
        <f>IFERROR(IF(Y204=0,"",ROUNDUP(Y204/H204,0)*0.00502),"")</f>
        <v>2.5100000000000001E-2</v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9.4999999999999982</v>
      </c>
      <c r="BN204" s="64">
        <f t="shared" si="28"/>
        <v>9.4999999999999982</v>
      </c>
      <c r="BO204" s="64">
        <f t="shared" si="29"/>
        <v>2.1367521367521368E-2</v>
      </c>
      <c r="BP204" s="64">
        <f t="shared" si="30"/>
        <v>2.1367521367521368E-2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71</v>
      </c>
      <c r="Q205" s="597"/>
      <c r="R205" s="597"/>
      <c r="S205" s="597"/>
      <c r="T205" s="597"/>
      <c r="U205" s="597"/>
      <c r="V205" s="598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77.592592592592581</v>
      </c>
      <c r="Y205" s="585">
        <f>IFERROR(Y197/H197,"0")+IFERROR(Y198/H198,"0")+IFERROR(Y199/H199,"0")+IFERROR(Y200/H200,"0")+IFERROR(Y201/H201,"0")+IFERROR(Y202/H202,"0")+IFERROR(Y203/H203,"0")+IFERROR(Y204/H204,"0")</f>
        <v>80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0.62960000000000005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71</v>
      </c>
      <c r="Q206" s="597"/>
      <c r="R206" s="597"/>
      <c r="S206" s="597"/>
      <c r="T206" s="597"/>
      <c r="U206" s="597"/>
      <c r="V206" s="598"/>
      <c r="W206" s="37" t="s">
        <v>69</v>
      </c>
      <c r="X206" s="585">
        <f>IFERROR(SUM(X197:X204),"0")</f>
        <v>341</v>
      </c>
      <c r="Y206" s="585">
        <f>IFERROR(SUM(Y197:Y204),"0")</f>
        <v>349.20000000000005</v>
      </c>
      <c r="Z206" s="37"/>
      <c r="AA206" s="586"/>
      <c r="AB206" s="586"/>
      <c r="AC206" s="586"/>
    </row>
    <row r="207" spans="1:68" ht="14.25" hidden="1" customHeight="1" x14ac:dyDescent="0.25">
      <c r="A207" s="594" t="s">
        <v>73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330</v>
      </c>
      <c r="B208" s="54" t="s">
        <v>331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333</v>
      </c>
      <c r="B209" s="54" t="s">
        <v>334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336</v>
      </c>
      <c r="B210" s="54" t="s">
        <v>337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69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83">
        <v>75</v>
      </c>
      <c r="Y211" s="584">
        <f t="shared" si="31"/>
        <v>76.8</v>
      </c>
      <c r="Z211" s="36">
        <f t="shared" ref="Z211:Z216" si="36">IFERROR(IF(Y211=0,"",ROUNDUP(Y211/H211,0)*0.00651),"")</f>
        <v>0.20832000000000001</v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83.4375</v>
      </c>
      <c r="BN211" s="64">
        <f t="shared" si="33"/>
        <v>85.44</v>
      </c>
      <c r="BO211" s="64">
        <f t="shared" si="34"/>
        <v>0.1717032967032967</v>
      </c>
      <c r="BP211" s="64">
        <f t="shared" si="35"/>
        <v>0.17582417582417584</v>
      </c>
    </row>
    <row r="212" spans="1:68" ht="27" hidden="1" customHeight="1" x14ac:dyDescent="0.25">
      <c r="A212" s="54" t="s">
        <v>341</v>
      </c>
      <c r="B212" s="54" t="s">
        <v>342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83">
        <v>27</v>
      </c>
      <c r="Y213" s="584">
        <f t="shared" si="31"/>
        <v>28.799999999999997</v>
      </c>
      <c r="Z213" s="36">
        <f t="shared" si="36"/>
        <v>7.8119999999999995E-2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29.835000000000001</v>
      </c>
      <c r="BN213" s="64">
        <f t="shared" si="33"/>
        <v>31.824000000000002</v>
      </c>
      <c r="BO213" s="64">
        <f t="shared" si="34"/>
        <v>6.1813186813186816E-2</v>
      </c>
      <c r="BP213" s="64">
        <f t="shared" si="35"/>
        <v>6.5934065934065936E-2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83">
        <v>124</v>
      </c>
      <c r="Y214" s="584">
        <f t="shared" si="31"/>
        <v>124.8</v>
      </c>
      <c r="Z214" s="36">
        <f t="shared" si="36"/>
        <v>0.33851999999999999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137.02000000000001</v>
      </c>
      <c r="BN214" s="64">
        <f t="shared" si="33"/>
        <v>137.90400000000002</v>
      </c>
      <c r="BO214" s="64">
        <f t="shared" si="34"/>
        <v>0.28388278388278393</v>
      </c>
      <c r="BP214" s="64">
        <f t="shared" si="35"/>
        <v>0.28571428571428575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69</v>
      </c>
      <c r="X215" s="583">
        <v>20</v>
      </c>
      <c r="Y215" s="584">
        <f t="shared" si="31"/>
        <v>21.599999999999998</v>
      </c>
      <c r="Z215" s="36">
        <f t="shared" si="36"/>
        <v>5.8590000000000003E-2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22.100000000000005</v>
      </c>
      <c r="BN215" s="64">
        <f t="shared" si="33"/>
        <v>23.868000000000002</v>
      </c>
      <c r="BO215" s="64">
        <f t="shared" si="34"/>
        <v>4.5787545787545791E-2</v>
      </c>
      <c r="BP215" s="64">
        <f t="shared" si="35"/>
        <v>4.9450549450549455E-2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69</v>
      </c>
      <c r="X216" s="583">
        <v>39</v>
      </c>
      <c r="Y216" s="584">
        <f t="shared" si="31"/>
        <v>40.799999999999997</v>
      </c>
      <c r="Z216" s="36">
        <f t="shared" si="36"/>
        <v>0.11067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43.192499999999995</v>
      </c>
      <c r="BN216" s="64">
        <f t="shared" si="33"/>
        <v>45.185999999999993</v>
      </c>
      <c r="BO216" s="64">
        <f t="shared" si="34"/>
        <v>8.9285714285714288E-2</v>
      </c>
      <c r="BP216" s="64">
        <f t="shared" si="35"/>
        <v>9.3406593406593408E-2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71</v>
      </c>
      <c r="Q217" s="597"/>
      <c r="R217" s="597"/>
      <c r="S217" s="597"/>
      <c r="T217" s="597"/>
      <c r="U217" s="597"/>
      <c r="V217" s="598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118.75</v>
      </c>
      <c r="Y217" s="585">
        <f>IFERROR(Y208/H208,"0")+IFERROR(Y209/H209,"0")+IFERROR(Y210/H210,"0")+IFERROR(Y211/H211,"0")+IFERROR(Y212/H212,"0")+IFERROR(Y213/H213,"0")+IFERROR(Y214/H214,"0")+IFERROR(Y215/H215,"0")+IFERROR(Y216/H216,"0")</f>
        <v>122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0.79422000000000004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71</v>
      </c>
      <c r="Q218" s="597"/>
      <c r="R218" s="597"/>
      <c r="S218" s="597"/>
      <c r="T218" s="597"/>
      <c r="U218" s="597"/>
      <c r="V218" s="598"/>
      <c r="W218" s="37" t="s">
        <v>69</v>
      </c>
      <c r="X218" s="585">
        <f>IFERROR(SUM(X208:X216),"0")</f>
        <v>285</v>
      </c>
      <c r="Y218" s="585">
        <f>IFERROR(SUM(Y208:Y216),"0")</f>
        <v>292.79999999999995</v>
      </c>
      <c r="Z218" s="37"/>
      <c r="AA218" s="586"/>
      <c r="AB218" s="586"/>
      <c r="AC218" s="586"/>
    </row>
    <row r="219" spans="1:68" ht="14.25" hidden="1" customHeight="1" x14ac:dyDescent="0.25">
      <c r="A219" s="594" t="s">
        <v>169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69</v>
      </c>
      <c r="X220" s="583">
        <v>42</v>
      </c>
      <c r="Y220" s="584">
        <f>IFERROR(IF(X220="",0,CEILING((X220/$H220),1)*$H220),"")</f>
        <v>43.199999999999996</v>
      </c>
      <c r="Z220" s="36">
        <f>IFERROR(IF(Y220=0,"",ROUNDUP(Y220/H220,0)*0.00651),"")</f>
        <v>0.11718000000000001</v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46.410000000000004</v>
      </c>
      <c r="BN220" s="64">
        <f>IFERROR(Y220*I220/H220,"0")</f>
        <v>47.736000000000004</v>
      </c>
      <c r="BO220" s="64">
        <f>IFERROR(1/J220*(X220/H220),"0")</f>
        <v>9.6153846153846159E-2</v>
      </c>
      <c r="BP220" s="64">
        <f>IFERROR(1/J220*(Y220/H220),"0")</f>
        <v>9.8901098901098911E-2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83">
        <v>34</v>
      </c>
      <c r="Y221" s="584">
        <f>IFERROR(IF(X221="",0,CEILING((X221/$H221),1)*$H221),"")</f>
        <v>36</v>
      </c>
      <c r="Z221" s="36">
        <f>IFERROR(IF(Y221=0,"",ROUNDUP(Y221/H221,0)*0.00651),"")</f>
        <v>9.7650000000000001E-2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37.570000000000007</v>
      </c>
      <c r="BN221" s="64">
        <f>IFERROR(Y221*I221/H221,"0")</f>
        <v>39.780000000000008</v>
      </c>
      <c r="BO221" s="64">
        <f>IFERROR(1/J221*(X221/H221),"0")</f>
        <v>7.7838827838827854E-2</v>
      </c>
      <c r="BP221" s="64">
        <f>IFERROR(1/J221*(Y221/H221),"0")</f>
        <v>8.241758241758243E-2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71</v>
      </c>
      <c r="Q222" s="597"/>
      <c r="R222" s="597"/>
      <c r="S222" s="597"/>
      <c r="T222" s="597"/>
      <c r="U222" s="597"/>
      <c r="V222" s="598"/>
      <c r="W222" s="37" t="s">
        <v>72</v>
      </c>
      <c r="X222" s="585">
        <f>IFERROR(X220/H220,"0")+IFERROR(X221/H221,"0")</f>
        <v>31.666666666666668</v>
      </c>
      <c r="Y222" s="585">
        <f>IFERROR(Y220/H220,"0")+IFERROR(Y221/H221,"0")</f>
        <v>33</v>
      </c>
      <c r="Z222" s="585">
        <f>IFERROR(IF(Z220="",0,Z220),"0")+IFERROR(IF(Z221="",0,Z221),"0")</f>
        <v>0.21483000000000002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71</v>
      </c>
      <c r="Q223" s="597"/>
      <c r="R223" s="597"/>
      <c r="S223" s="597"/>
      <c r="T223" s="597"/>
      <c r="U223" s="597"/>
      <c r="V223" s="598"/>
      <c r="W223" s="37" t="s">
        <v>69</v>
      </c>
      <c r="X223" s="585">
        <f>IFERROR(SUM(X220:X221),"0")</f>
        <v>76</v>
      </c>
      <c r="Y223" s="585">
        <f>IFERROR(SUM(Y220:Y221),"0")</f>
        <v>79.199999999999989</v>
      </c>
      <c r="Z223" s="37"/>
      <c r="AA223" s="586"/>
      <c r="AB223" s="586"/>
      <c r="AC223" s="586"/>
    </row>
    <row r="224" spans="1:68" ht="16.5" hidden="1" customHeight="1" x14ac:dyDescent="0.25">
      <c r="A224" s="644" t="s">
        <v>360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102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361</v>
      </c>
      <c r="B226" s="54" t="s">
        <v>362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364</v>
      </c>
      <c r="B227" s="54" t="s">
        <v>365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372</v>
      </c>
      <c r="B230" s="54" t="s">
        <v>373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377</v>
      </c>
      <c r="B232" s="54" t="s">
        <v>378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71</v>
      </c>
      <c r="Q233" s="597"/>
      <c r="R233" s="597"/>
      <c r="S233" s="597"/>
      <c r="T233" s="597"/>
      <c r="U233" s="597"/>
      <c r="V233" s="598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71</v>
      </c>
      <c r="Q234" s="597"/>
      <c r="R234" s="597"/>
      <c r="S234" s="597"/>
      <c r="T234" s="597"/>
      <c r="U234" s="597"/>
      <c r="V234" s="598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134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379</v>
      </c>
      <c r="B236" s="54" t="s">
        <v>380</v>
      </c>
      <c r="C236" s="31">
        <v>4301020377</v>
      </c>
      <c r="D236" s="589">
        <v>4680115885981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5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2"/>
      <c r="R236" s="592"/>
      <c r="S236" s="592"/>
      <c r="T236" s="593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379</v>
      </c>
      <c r="B237" s="54" t="s">
        <v>382</v>
      </c>
      <c r="C237" s="31">
        <v>4301020340</v>
      </c>
      <c r="D237" s="589">
        <v>4680115885721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71</v>
      </c>
      <c r="Q238" s="597"/>
      <c r="R238" s="597"/>
      <c r="S238" s="597"/>
      <c r="T238" s="597"/>
      <c r="U238" s="597"/>
      <c r="V238" s="598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71</v>
      </c>
      <c r="Q239" s="597"/>
      <c r="R239" s="597"/>
      <c r="S239" s="597"/>
      <c r="T239" s="597"/>
      <c r="U239" s="597"/>
      <c r="V239" s="598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383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384</v>
      </c>
      <c r="B241" s="54" t="s">
        <v>385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4" t="s">
        <v>386</v>
      </c>
      <c r="Q241" s="592"/>
      <c r="R241" s="592"/>
      <c r="S241" s="592"/>
      <c r="T241" s="593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83">
        <v>1</v>
      </c>
      <c r="Y242" s="584">
        <f>IFERROR(IF(X242="",0,CEILING((X242/$H242),1)*$H242),"")</f>
        <v>2.16</v>
      </c>
      <c r="Z242" s="36">
        <f>IFERROR(IF(Y242=0,"",ROUNDUP(Y242/H242,0)*0.0059),"")</f>
        <v>5.8999999999999999E-3</v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1.087962962962963</v>
      </c>
      <c r="BN242" s="64">
        <f>IFERROR(Y242*I242/H242,"0")</f>
        <v>2.35</v>
      </c>
      <c r="BO242" s="64">
        <f>IFERROR(1/J242*(X242/H242),"0")</f>
        <v>2.1433470507544578E-3</v>
      </c>
      <c r="BP242" s="64">
        <f>IFERROR(1/J242*(Y242/H242),"0")</f>
        <v>4.6296296296296294E-3</v>
      </c>
    </row>
    <row r="243" spans="1:68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71</v>
      </c>
      <c r="Q243" s="597"/>
      <c r="R243" s="597"/>
      <c r="S243" s="597"/>
      <c r="T243" s="597"/>
      <c r="U243" s="597"/>
      <c r="V243" s="598"/>
      <c r="W243" s="37" t="s">
        <v>72</v>
      </c>
      <c r="X243" s="585">
        <f>IFERROR(X241/H241,"0")+IFERROR(X242/H242,"0")</f>
        <v>0.46296296296296291</v>
      </c>
      <c r="Y243" s="585">
        <f>IFERROR(Y241/H241,"0")+IFERROR(Y242/H242,"0")</f>
        <v>1</v>
      </c>
      <c r="Z243" s="585">
        <f>IFERROR(IF(Z241="",0,Z241),"0")+IFERROR(IF(Z242="",0,Z242),"0")</f>
        <v>5.8999999999999999E-3</v>
      </c>
      <c r="AA243" s="586"/>
      <c r="AB243" s="586"/>
      <c r="AC243" s="586"/>
    </row>
    <row r="244" spans="1:68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71</v>
      </c>
      <c r="Q244" s="597"/>
      <c r="R244" s="597"/>
      <c r="S244" s="597"/>
      <c r="T244" s="597"/>
      <c r="U244" s="597"/>
      <c r="V244" s="598"/>
      <c r="W244" s="37" t="s">
        <v>69</v>
      </c>
      <c r="X244" s="585">
        <f>IFERROR(SUM(X241:X242),"0")</f>
        <v>1</v>
      </c>
      <c r="Y244" s="585">
        <f>IFERROR(SUM(Y241:Y242),"0")</f>
        <v>2.16</v>
      </c>
      <c r="Z244" s="37"/>
      <c r="AA244" s="586"/>
      <c r="AB244" s="586"/>
      <c r="AC244" s="586"/>
    </row>
    <row r="245" spans="1:68" ht="14.25" hidden="1" customHeight="1" x14ac:dyDescent="0.25">
      <c r="A245" s="594" t="s">
        <v>389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390</v>
      </c>
      <c r="B246" s="54" t="s">
        <v>391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393</v>
      </c>
      <c r="B247" s="54" t="s">
        <v>394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2" t="s">
        <v>395</v>
      </c>
      <c r="Q247" s="592"/>
      <c r="R247" s="592"/>
      <c r="S247" s="592"/>
      <c r="T247" s="593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393</v>
      </c>
      <c r="B248" s="54" t="s">
        <v>396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397</v>
      </c>
      <c r="B249" s="54" t="s">
        <v>398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399</v>
      </c>
      <c r="B250" s="54" t="s">
        <v>400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401</v>
      </c>
      <c r="B251" s="54" t="s">
        <v>402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71</v>
      </c>
      <c r="Q252" s="597"/>
      <c r="R252" s="597"/>
      <c r="S252" s="597"/>
      <c r="T252" s="597"/>
      <c r="U252" s="597"/>
      <c r="V252" s="598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71</v>
      </c>
      <c r="Q253" s="597"/>
      <c r="R253" s="597"/>
      <c r="S253" s="597"/>
      <c r="T253" s="597"/>
      <c r="U253" s="597"/>
      <c r="V253" s="598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403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102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404</v>
      </c>
      <c r="B256" s="54" t="s">
        <v>405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407</v>
      </c>
      <c r="B257" s="54" t="s">
        <v>408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410</v>
      </c>
      <c r="B258" s="54" t="s">
        <v>411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413</v>
      </c>
      <c r="B259" s="54" t="s">
        <v>414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71</v>
      </c>
      <c r="Q261" s="597"/>
      <c r="R261" s="597"/>
      <c r="S261" s="597"/>
      <c r="T261" s="597"/>
      <c r="U261" s="597"/>
      <c r="V261" s="598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71</v>
      </c>
      <c r="Q262" s="597"/>
      <c r="R262" s="597"/>
      <c r="S262" s="597"/>
      <c r="T262" s="597"/>
      <c r="U262" s="597"/>
      <c r="V262" s="598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419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102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420</v>
      </c>
      <c r="B265" s="54" t="s">
        <v>421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422</v>
      </c>
      <c r="B266" s="54" t="s">
        <v>423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425</v>
      </c>
      <c r="B267" s="54" t="s">
        <v>426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428</v>
      </c>
      <c r="B268" s="54" t="s">
        <v>429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68" t="s">
        <v>430</v>
      </c>
      <c r="Q268" s="592"/>
      <c r="R268" s="592"/>
      <c r="S268" s="592"/>
      <c r="T268" s="593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71</v>
      </c>
      <c r="Q269" s="597"/>
      <c r="R269" s="597"/>
      <c r="S269" s="597"/>
      <c r="T269" s="597"/>
      <c r="U269" s="597"/>
      <c r="V269" s="598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71</v>
      </c>
      <c r="Q270" s="597"/>
      <c r="R270" s="597"/>
      <c r="S270" s="597"/>
      <c r="T270" s="597"/>
      <c r="U270" s="597"/>
      <c r="V270" s="598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432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73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433</v>
      </c>
      <c r="B273" s="54" t="s">
        <v>434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69</v>
      </c>
      <c r="X274" s="583">
        <v>25</v>
      </c>
      <c r="Y274" s="584">
        <f>IFERROR(IF(X274="",0,CEILING((X274/$H274),1)*$H274),"")</f>
        <v>26.4</v>
      </c>
      <c r="Z274" s="36">
        <f>IFERROR(IF(Y274=0,"",ROUNDUP(Y274/H274,0)*0.00651),"")</f>
        <v>7.1610000000000007E-2</v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27.625</v>
      </c>
      <c r="BN274" s="64">
        <f>IFERROR(Y274*I274/H274,"0")</f>
        <v>29.172000000000001</v>
      </c>
      <c r="BO274" s="64">
        <f>IFERROR(1/J274*(X274/H274),"0")</f>
        <v>5.7234432234432246E-2</v>
      </c>
      <c r="BP274" s="64">
        <f>IFERROR(1/J274*(Y274/H274),"0")</f>
        <v>6.0439560439560447E-2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69</v>
      </c>
      <c r="X275" s="583">
        <v>3</v>
      </c>
      <c r="Y275" s="584">
        <f>IFERROR(IF(X275="",0,CEILING((X275/$H275),1)*$H275),"")</f>
        <v>4.8</v>
      </c>
      <c r="Z275" s="36">
        <f>IFERROR(IF(Y275=0,"",ROUNDUP(Y275/H275,0)*0.00651),"")</f>
        <v>1.302E-2</v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3.2250000000000001</v>
      </c>
      <c r="BN275" s="64">
        <f>IFERROR(Y275*I275/H275,"0")</f>
        <v>5.16</v>
      </c>
      <c r="BO275" s="64">
        <f>IFERROR(1/J275*(X275/H275),"0")</f>
        <v>6.8681318681318689E-3</v>
      </c>
      <c r="BP275" s="64">
        <f>IFERROR(1/J275*(Y275/H275),"0")</f>
        <v>1.098901098901099E-2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71</v>
      </c>
      <c r="Q276" s="597"/>
      <c r="R276" s="597"/>
      <c r="S276" s="597"/>
      <c r="T276" s="597"/>
      <c r="U276" s="597"/>
      <c r="V276" s="598"/>
      <c r="W276" s="37" t="s">
        <v>72</v>
      </c>
      <c r="X276" s="585">
        <f>IFERROR(X273/H273,"0")+IFERROR(X274/H274,"0")+IFERROR(X275/H275,"0")</f>
        <v>11.666666666666668</v>
      </c>
      <c r="Y276" s="585">
        <f>IFERROR(Y273/H273,"0")+IFERROR(Y274/H274,"0")+IFERROR(Y275/H275,"0")</f>
        <v>13</v>
      </c>
      <c r="Z276" s="585">
        <f>IFERROR(IF(Z273="",0,Z273),"0")+IFERROR(IF(Z274="",0,Z274),"0")+IFERROR(IF(Z275="",0,Z275),"0")</f>
        <v>8.4630000000000011E-2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71</v>
      </c>
      <c r="Q277" s="597"/>
      <c r="R277" s="597"/>
      <c r="S277" s="597"/>
      <c r="T277" s="597"/>
      <c r="U277" s="597"/>
      <c r="V277" s="598"/>
      <c r="W277" s="37" t="s">
        <v>69</v>
      </c>
      <c r="X277" s="585">
        <f>IFERROR(SUM(X273:X275),"0")</f>
        <v>28</v>
      </c>
      <c r="Y277" s="585">
        <f>IFERROR(SUM(Y273:Y275),"0")</f>
        <v>31.2</v>
      </c>
      <c r="Z277" s="37"/>
      <c r="AA277" s="586"/>
      <c r="AB277" s="586"/>
      <c r="AC277" s="586"/>
    </row>
    <row r="278" spans="1:68" ht="16.5" hidden="1" customHeight="1" x14ac:dyDescent="0.25">
      <c r="A278" s="644" t="s">
        <v>442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63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443</v>
      </c>
      <c r="B280" s="54" t="s">
        <v>444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71</v>
      </c>
      <c r="Q281" s="597"/>
      <c r="R281" s="597"/>
      <c r="S281" s="597"/>
      <c r="T281" s="597"/>
      <c r="U281" s="597"/>
      <c r="V281" s="598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71</v>
      </c>
      <c r="Q282" s="597"/>
      <c r="R282" s="597"/>
      <c r="S282" s="597"/>
      <c r="T282" s="597"/>
      <c r="U282" s="597"/>
      <c r="V282" s="598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73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446</v>
      </c>
      <c r="B284" s="54" t="s">
        <v>447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71</v>
      </c>
      <c r="Q285" s="597"/>
      <c r="R285" s="597"/>
      <c r="S285" s="597"/>
      <c r="T285" s="597"/>
      <c r="U285" s="597"/>
      <c r="V285" s="598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71</v>
      </c>
      <c r="Q286" s="597"/>
      <c r="R286" s="597"/>
      <c r="S286" s="597"/>
      <c r="T286" s="597"/>
      <c r="U286" s="597"/>
      <c r="V286" s="598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449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102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450</v>
      </c>
      <c r="B289" s="54" t="s">
        <v>451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71</v>
      </c>
      <c r="Q290" s="597"/>
      <c r="R290" s="597"/>
      <c r="S290" s="597"/>
      <c r="T290" s="597"/>
      <c r="U290" s="597"/>
      <c r="V290" s="598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71</v>
      </c>
      <c r="Q291" s="597"/>
      <c r="R291" s="597"/>
      <c r="S291" s="597"/>
      <c r="T291" s="597"/>
      <c r="U291" s="597"/>
      <c r="V291" s="598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454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102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83">
        <v>12</v>
      </c>
      <c r="Y294" s="584">
        <f t="shared" ref="Y294:Y299" si="48">IFERROR(IF(X294="",0,CEILING((X294/$H294),1)*$H294),"")</f>
        <v>21.6</v>
      </c>
      <c r="Z294" s="36">
        <f>IFERROR(IF(Y294=0,"",ROUNDUP(Y294/H294,0)*0.01898),"")</f>
        <v>3.7960000000000001E-2</v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12.483333333333333</v>
      </c>
      <c r="BN294" s="64">
        <f t="shared" ref="BN294:BN299" si="50">IFERROR(Y294*I294/H294,"0")</f>
        <v>22.47</v>
      </c>
      <c r="BO294" s="64">
        <f t="shared" ref="BO294:BO299" si="51">IFERROR(1/J294*(X294/H294),"0")</f>
        <v>1.7361111111111108E-2</v>
      </c>
      <c r="BP294" s="64">
        <f t="shared" ref="BP294:BP299" si="52">IFERROR(1/J294*(Y294/H294),"0")</f>
        <v>3.125E-2</v>
      </c>
    </row>
    <row r="295" spans="1:68" ht="27" hidden="1" customHeight="1" x14ac:dyDescent="0.25">
      <c r="A295" s="54" t="s">
        <v>458</v>
      </c>
      <c r="B295" s="54" t="s">
        <v>459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458</v>
      </c>
      <c r="B296" s="54" t="s">
        <v>462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83">
        <v>4</v>
      </c>
      <c r="Y297" s="584">
        <f t="shared" si="48"/>
        <v>10.8</v>
      </c>
      <c r="Z297" s="36">
        <f>IFERROR(IF(Y297=0,"",ROUNDUP(Y297/H297,0)*0.01898),"")</f>
        <v>1.898E-2</v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4.1611111111111105</v>
      </c>
      <c r="BN297" s="64">
        <f t="shared" si="50"/>
        <v>11.234999999999999</v>
      </c>
      <c r="BO297" s="64">
        <f t="shared" si="51"/>
        <v>5.7870370370370367E-3</v>
      </c>
      <c r="BP297" s="64">
        <f t="shared" si="52"/>
        <v>1.5625E-2</v>
      </c>
    </row>
    <row r="298" spans="1:68" ht="27" hidden="1" customHeight="1" x14ac:dyDescent="0.25">
      <c r="A298" s="54" t="s">
        <v>467</v>
      </c>
      <c r="B298" s="54" t="s">
        <v>468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71</v>
      </c>
      <c r="Q300" s="597"/>
      <c r="R300" s="597"/>
      <c r="S300" s="597"/>
      <c r="T300" s="597"/>
      <c r="U300" s="597"/>
      <c r="V300" s="598"/>
      <c r="W300" s="37" t="s">
        <v>72</v>
      </c>
      <c r="X300" s="585">
        <f>IFERROR(X294/H294,"0")+IFERROR(X295/H295,"0")+IFERROR(X296/H296,"0")+IFERROR(X297/H297,"0")+IFERROR(X298/H298,"0")+IFERROR(X299/H299,"0")</f>
        <v>1.4814814814814814</v>
      </c>
      <c r="Y300" s="585">
        <f>IFERROR(Y294/H294,"0")+IFERROR(Y295/H295,"0")+IFERROR(Y296/H296,"0")+IFERROR(Y297/H297,"0")+IFERROR(Y298/H298,"0")+IFERROR(Y299/H299,"0")</f>
        <v>3</v>
      </c>
      <c r="Z300" s="585">
        <f>IFERROR(IF(Z294="",0,Z294),"0")+IFERROR(IF(Z295="",0,Z295),"0")+IFERROR(IF(Z296="",0,Z296),"0")+IFERROR(IF(Z297="",0,Z297),"0")+IFERROR(IF(Z298="",0,Z298),"0")+IFERROR(IF(Z299="",0,Z299),"0")</f>
        <v>5.6940000000000004E-2</v>
      </c>
      <c r="AA300" s="586"/>
      <c r="AB300" s="586"/>
      <c r="AC300" s="586"/>
    </row>
    <row r="301" spans="1:68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71</v>
      </c>
      <c r="Q301" s="597"/>
      <c r="R301" s="597"/>
      <c r="S301" s="597"/>
      <c r="T301" s="597"/>
      <c r="U301" s="597"/>
      <c r="V301" s="598"/>
      <c r="W301" s="37" t="s">
        <v>69</v>
      </c>
      <c r="X301" s="585">
        <f>IFERROR(SUM(X294:X299),"0")</f>
        <v>16</v>
      </c>
      <c r="Y301" s="585">
        <f>IFERROR(SUM(Y294:Y299),"0")</f>
        <v>32.400000000000006</v>
      </c>
      <c r="Z301" s="37"/>
      <c r="AA301" s="586"/>
      <c r="AB301" s="586"/>
      <c r="AC301" s="586"/>
    </row>
    <row r="302" spans="1:68" ht="14.25" hidden="1" customHeight="1" x14ac:dyDescent="0.25">
      <c r="A302" s="594" t="s">
        <v>63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472</v>
      </c>
      <c r="B303" s="54" t="s">
        <v>473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475</v>
      </c>
      <c r="B304" s="54" t="s">
        <v>476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478</v>
      </c>
      <c r="B305" s="54" t="s">
        <v>479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481</v>
      </c>
      <c r="B306" s="54" t="s">
        <v>482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483</v>
      </c>
      <c r="B307" s="54" t="s">
        <v>484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71</v>
      </c>
      <c r="Q310" s="597"/>
      <c r="R310" s="597"/>
      <c r="S310" s="597"/>
      <c r="T310" s="597"/>
      <c r="U310" s="597"/>
      <c r="V310" s="598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71</v>
      </c>
      <c r="Q311" s="597"/>
      <c r="R311" s="597"/>
      <c r="S311" s="597"/>
      <c r="T311" s="597"/>
      <c r="U311" s="597"/>
      <c r="V311" s="598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73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491</v>
      </c>
      <c r="B313" s="54" t="s">
        <v>492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500</v>
      </c>
      <c r="B316" s="54" t="s">
        <v>501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503</v>
      </c>
      <c r="B317" s="54" t="s">
        <v>504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71</v>
      </c>
      <c r="Q318" s="597"/>
      <c r="R318" s="597"/>
      <c r="S318" s="597"/>
      <c r="T318" s="597"/>
      <c r="U318" s="597"/>
      <c r="V318" s="598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71</v>
      </c>
      <c r="Q319" s="597"/>
      <c r="R319" s="597"/>
      <c r="S319" s="597"/>
      <c r="T319" s="597"/>
      <c r="U319" s="597"/>
      <c r="V319" s="598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169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83">
        <v>5</v>
      </c>
      <c r="Y321" s="584">
        <f>IFERROR(IF(X321="",0,CEILING((X321/$H321),1)*$H321),"")</f>
        <v>8.4</v>
      </c>
      <c r="Z321" s="36">
        <f>IFERROR(IF(Y321=0,"",ROUNDUP(Y321/H321,0)*0.01898),"")</f>
        <v>1.898E-2</v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5.308928571428571</v>
      </c>
      <c r="BN321" s="64">
        <f>IFERROR(Y321*I321/H321,"0")</f>
        <v>8.9190000000000005</v>
      </c>
      <c r="BO321" s="64">
        <f>IFERROR(1/J321*(X321/H321),"0")</f>
        <v>9.300595238095238E-3</v>
      </c>
      <c r="BP321" s="64">
        <f>IFERROR(1/J321*(Y321/H321),"0")</f>
        <v>1.5625E-2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83">
        <v>39</v>
      </c>
      <c r="Y322" s="584">
        <f>IFERROR(IF(X322="",0,CEILING((X322/$H322),1)*$H322),"")</f>
        <v>39</v>
      </c>
      <c r="Z322" s="36">
        <f>IFERROR(IF(Y322=0,"",ROUNDUP(Y322/H322,0)*0.01898),"")</f>
        <v>9.4899999999999998E-2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41.595000000000006</v>
      </c>
      <c r="BN322" s="64">
        <f>IFERROR(Y322*I322/H322,"0")</f>
        <v>41.595000000000006</v>
      </c>
      <c r="BO322" s="64">
        <f>IFERROR(1/J322*(X322/H322),"0")</f>
        <v>7.8125E-2</v>
      </c>
      <c r="BP322" s="64">
        <f>IFERROR(1/J322*(Y322/H322),"0")</f>
        <v>7.8125E-2</v>
      </c>
    </row>
    <row r="323" spans="1:68" ht="16.5" hidden="1" customHeight="1" x14ac:dyDescent="0.25">
      <c r="A323" s="54" t="s">
        <v>512</v>
      </c>
      <c r="B323" s="54" t="s">
        <v>513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71</v>
      </c>
      <c r="Q324" s="597"/>
      <c r="R324" s="597"/>
      <c r="S324" s="597"/>
      <c r="T324" s="597"/>
      <c r="U324" s="597"/>
      <c r="V324" s="598"/>
      <c r="W324" s="37" t="s">
        <v>72</v>
      </c>
      <c r="X324" s="585">
        <f>IFERROR(X321/H321,"0")+IFERROR(X322/H322,"0")+IFERROR(X323/H323,"0")</f>
        <v>5.5952380952380949</v>
      </c>
      <c r="Y324" s="585">
        <f>IFERROR(Y321/H321,"0")+IFERROR(Y322/H322,"0")+IFERROR(Y323/H323,"0")</f>
        <v>6</v>
      </c>
      <c r="Z324" s="585">
        <f>IFERROR(IF(Z321="",0,Z321),"0")+IFERROR(IF(Z322="",0,Z322),"0")+IFERROR(IF(Z323="",0,Z323),"0")</f>
        <v>0.11388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71</v>
      </c>
      <c r="Q325" s="597"/>
      <c r="R325" s="597"/>
      <c r="S325" s="597"/>
      <c r="T325" s="597"/>
      <c r="U325" s="597"/>
      <c r="V325" s="598"/>
      <c r="W325" s="37" t="s">
        <v>69</v>
      </c>
      <c r="X325" s="585">
        <f>IFERROR(SUM(X321:X323),"0")</f>
        <v>44</v>
      </c>
      <c r="Y325" s="585">
        <f>IFERROR(SUM(Y321:Y323),"0")</f>
        <v>47.4</v>
      </c>
      <c r="Z325" s="37"/>
      <c r="AA325" s="586"/>
      <c r="AB325" s="586"/>
      <c r="AC325" s="586"/>
    </row>
    <row r="326" spans="1:68" ht="14.25" hidden="1" customHeight="1" x14ac:dyDescent="0.25">
      <c r="A326" s="594" t="s">
        <v>94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customHeight="1" x14ac:dyDescent="0.25">
      <c r="A327" s="54" t="s">
        <v>515</v>
      </c>
      <c r="B327" s="54" t="s">
        <v>516</v>
      </c>
      <c r="C327" s="31">
        <v>4301032055</v>
      </c>
      <c r="D327" s="589">
        <v>4680115886476</v>
      </c>
      <c r="E327" s="590"/>
      <c r="F327" s="582">
        <v>0.38</v>
      </c>
      <c r="G327" s="32">
        <v>8</v>
      </c>
      <c r="H327" s="582">
        <v>3.04</v>
      </c>
      <c r="I327" s="582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811" t="s">
        <v>517</v>
      </c>
      <c r="Q327" s="592"/>
      <c r="R327" s="592"/>
      <c r="S327" s="592"/>
      <c r="T327" s="593"/>
      <c r="U327" s="34"/>
      <c r="V327" s="34"/>
      <c r="W327" s="35" t="s">
        <v>69</v>
      </c>
      <c r="X327" s="583">
        <v>10</v>
      </c>
      <c r="Y327" s="584">
        <f>IFERROR(IF(X327="",0,CEILING((X327/$H327),1)*$H327),"")</f>
        <v>12.16</v>
      </c>
      <c r="Z327" s="36">
        <f>IFERROR(IF(Y327=0,"",ROUNDUP(Y327/H327,0)*0.00753),"")</f>
        <v>3.0120000000000001E-2</v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10.921052631578945</v>
      </c>
      <c r="BN327" s="64">
        <f>IFERROR(Y327*I327/H327,"0")</f>
        <v>13.280000000000001</v>
      </c>
      <c r="BO327" s="64">
        <f>IFERROR(1/J327*(X327/H327),"0")</f>
        <v>2.1086369770580295E-2</v>
      </c>
      <c r="BP327" s="64">
        <f>IFERROR(1/J327*(Y327/H327),"0")</f>
        <v>2.564102564102564E-2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4301030235</v>
      </c>
      <c r="D328" s="589">
        <v>4607091388381</v>
      </c>
      <c r="E328" s="590"/>
      <c r="F328" s="582">
        <v>0.38</v>
      </c>
      <c r="G328" s="32">
        <v>8</v>
      </c>
      <c r="H328" s="582">
        <v>3.04</v>
      </c>
      <c r="I328" s="582">
        <v>3.33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11" t="s">
        <v>521</v>
      </c>
      <c r="Q328" s="592"/>
      <c r="R328" s="592"/>
      <c r="S328" s="592"/>
      <c r="T328" s="593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523</v>
      </c>
      <c r="B329" s="54" t="s">
        <v>524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61" t="s">
        <v>525</v>
      </c>
      <c r="Q329" s="592"/>
      <c r="R329" s="592"/>
      <c r="S329" s="592"/>
      <c r="T329" s="593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522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526</v>
      </c>
      <c r="B330" s="54" t="s">
        <v>527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529</v>
      </c>
      <c r="B331" s="54" t="s">
        <v>530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522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71</v>
      </c>
      <c r="Q332" s="597"/>
      <c r="R332" s="597"/>
      <c r="S332" s="597"/>
      <c r="T332" s="597"/>
      <c r="U332" s="597"/>
      <c r="V332" s="598"/>
      <c r="W332" s="37" t="s">
        <v>72</v>
      </c>
      <c r="X332" s="585">
        <f>IFERROR(X327/H327,"0")+IFERROR(X328/H328,"0")+IFERROR(X329/H329,"0")+IFERROR(X330/H330,"0")+IFERROR(X331/H331,"0")</f>
        <v>3.2894736842105261</v>
      </c>
      <c r="Y332" s="585">
        <f>IFERROR(Y327/H327,"0")+IFERROR(Y328/H328,"0")+IFERROR(Y329/H329,"0")+IFERROR(Y330/H330,"0")+IFERROR(Y331/H331,"0")</f>
        <v>4</v>
      </c>
      <c r="Z332" s="585">
        <f>IFERROR(IF(Z327="",0,Z327),"0")+IFERROR(IF(Z328="",0,Z328),"0")+IFERROR(IF(Z329="",0,Z329),"0")+IFERROR(IF(Z330="",0,Z330),"0")+IFERROR(IF(Z331="",0,Z331),"0")</f>
        <v>3.0120000000000001E-2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71</v>
      </c>
      <c r="Q333" s="597"/>
      <c r="R333" s="597"/>
      <c r="S333" s="597"/>
      <c r="T333" s="597"/>
      <c r="U333" s="597"/>
      <c r="V333" s="598"/>
      <c r="W333" s="37" t="s">
        <v>69</v>
      </c>
      <c r="X333" s="585">
        <f>IFERROR(SUM(X327:X331),"0")</f>
        <v>10</v>
      </c>
      <c r="Y333" s="585">
        <f>IFERROR(SUM(Y327:Y331),"0")</f>
        <v>12.16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531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532</v>
      </c>
      <c r="B335" s="54" t="s">
        <v>533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536</v>
      </c>
      <c r="B336" s="54" t="s">
        <v>537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538</v>
      </c>
      <c r="B337" s="54" t="s">
        <v>539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71</v>
      </c>
      <c r="Q338" s="597"/>
      <c r="R338" s="597"/>
      <c r="S338" s="597"/>
      <c r="T338" s="597"/>
      <c r="U338" s="597"/>
      <c r="V338" s="598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71</v>
      </c>
      <c r="Q339" s="597"/>
      <c r="R339" s="597"/>
      <c r="S339" s="597"/>
      <c r="T339" s="597"/>
      <c r="U339" s="597"/>
      <c r="V339" s="598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540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73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541</v>
      </c>
      <c r="B342" s="54" t="s">
        <v>542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544</v>
      </c>
      <c r="B343" s="54" t="s">
        <v>545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547</v>
      </c>
      <c r="B344" s="54" t="s">
        <v>548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71</v>
      </c>
      <c r="Q345" s="597"/>
      <c r="R345" s="597"/>
      <c r="S345" s="597"/>
      <c r="T345" s="597"/>
      <c r="U345" s="597"/>
      <c r="V345" s="598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hidden="1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71</v>
      </c>
      <c r="Q346" s="597"/>
      <c r="R346" s="597"/>
      <c r="S346" s="597"/>
      <c r="T346" s="597"/>
      <c r="U346" s="597"/>
      <c r="V346" s="598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hidden="1" customHeight="1" x14ac:dyDescent="0.2">
      <c r="A347" s="615" t="s">
        <v>550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551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102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69</v>
      </c>
      <c r="X350" s="583">
        <v>193</v>
      </c>
      <c r="Y350" s="584">
        <f t="shared" ref="Y350:Y356" si="58">IFERROR(IF(X350="",0,CEILING((X350/$H350),1)*$H350),"")</f>
        <v>195</v>
      </c>
      <c r="Z350" s="36">
        <f>IFERROR(IF(Y350=0,"",ROUNDUP(Y350/H350,0)*0.02175),"")</f>
        <v>0.28275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199.17599999999999</v>
      </c>
      <c r="BN350" s="64">
        <f t="shared" ref="BN350:BN356" si="60">IFERROR(Y350*I350/H350,"0")</f>
        <v>201.23999999999998</v>
      </c>
      <c r="BO350" s="64">
        <f t="shared" ref="BO350:BO356" si="61">IFERROR(1/J350*(X350/H350),"0")</f>
        <v>0.26805555555555555</v>
      </c>
      <c r="BP350" s="64">
        <f t="shared" ref="BP350:BP356" si="62">IFERROR(1/J350*(Y350/H350),"0")</f>
        <v>0.27083333333333331</v>
      </c>
    </row>
    <row r="351" spans="1:68" ht="27" hidden="1" customHeight="1" x14ac:dyDescent="0.25">
      <c r="A351" s="54" t="s">
        <v>555</v>
      </c>
      <c r="B351" s="54" t="s">
        <v>556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69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558</v>
      </c>
      <c r="B352" s="54" t="s">
        <v>559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561</v>
      </c>
      <c r="B353" s="54" t="s">
        <v>562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92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69</v>
      </c>
      <c r="X353" s="583">
        <v>65</v>
      </c>
      <c r="Y353" s="584">
        <f t="shared" si="58"/>
        <v>75</v>
      </c>
      <c r="Z353" s="36">
        <f>IFERROR(IF(Y353=0,"",ROUNDUP(Y353/H353,0)*0.02175),"")</f>
        <v>0.10874999999999999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67.08</v>
      </c>
      <c r="BN353" s="64">
        <f t="shared" si="60"/>
        <v>77.400000000000006</v>
      </c>
      <c r="BO353" s="64">
        <f t="shared" si="61"/>
        <v>9.0277777777777762E-2</v>
      </c>
      <c r="BP353" s="64">
        <f t="shared" si="62"/>
        <v>0.10416666666666666</v>
      </c>
    </row>
    <row r="354" spans="1:68" ht="27" hidden="1" customHeight="1" x14ac:dyDescent="0.25">
      <c r="A354" s="54" t="s">
        <v>564</v>
      </c>
      <c r="B354" s="54" t="s">
        <v>565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567</v>
      </c>
      <c r="B355" s="54" t="s">
        <v>568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569</v>
      </c>
      <c r="B356" s="54" t="s">
        <v>570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560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71</v>
      </c>
      <c r="Q357" s="597"/>
      <c r="R357" s="597"/>
      <c r="S357" s="597"/>
      <c r="T357" s="597"/>
      <c r="U357" s="597"/>
      <c r="V357" s="598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17.2</v>
      </c>
      <c r="Y357" s="585">
        <f>IFERROR(Y350/H350,"0")+IFERROR(Y351/H351,"0")+IFERROR(Y352/H352,"0")+IFERROR(Y353/H353,"0")+IFERROR(Y354/H354,"0")+IFERROR(Y355/H355,"0")+IFERROR(Y356/H356,"0")</f>
        <v>18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0.39149999999999996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71</v>
      </c>
      <c r="Q358" s="597"/>
      <c r="R358" s="597"/>
      <c r="S358" s="597"/>
      <c r="T358" s="597"/>
      <c r="U358" s="597"/>
      <c r="V358" s="598"/>
      <c r="W358" s="37" t="s">
        <v>69</v>
      </c>
      <c r="X358" s="585">
        <f>IFERROR(SUM(X350:X356),"0")</f>
        <v>258</v>
      </c>
      <c r="Y358" s="585">
        <f>IFERROR(SUM(Y350:Y356),"0")</f>
        <v>270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134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69</v>
      </c>
      <c r="X360" s="583">
        <v>27</v>
      </c>
      <c r="Y360" s="584">
        <f>IFERROR(IF(X360="",0,CEILING((X360/$H360),1)*$H360),"")</f>
        <v>30</v>
      </c>
      <c r="Z360" s="36">
        <f>IFERROR(IF(Y360=0,"",ROUNDUP(Y360/H360,0)*0.02175),"")</f>
        <v>4.3499999999999997E-2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27.864000000000001</v>
      </c>
      <c r="BN360" s="64">
        <f>IFERROR(Y360*I360/H360,"0")</f>
        <v>30.96</v>
      </c>
      <c r="BO360" s="64">
        <f>IFERROR(1/J360*(X360/H360),"0")</f>
        <v>3.7499999999999999E-2</v>
      </c>
      <c r="BP360" s="64">
        <f>IFERROR(1/J360*(Y360/H360),"0")</f>
        <v>4.1666666666666664E-2</v>
      </c>
    </row>
    <row r="361" spans="1:68" ht="16.5" hidden="1" customHeight="1" x14ac:dyDescent="0.25">
      <c r="A361" s="54" t="s">
        <v>574</v>
      </c>
      <c r="B361" s="54" t="s">
        <v>575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71</v>
      </c>
      <c r="Q362" s="597"/>
      <c r="R362" s="597"/>
      <c r="S362" s="597"/>
      <c r="T362" s="597"/>
      <c r="U362" s="597"/>
      <c r="V362" s="598"/>
      <c r="W362" s="37" t="s">
        <v>72</v>
      </c>
      <c r="X362" s="585">
        <f>IFERROR(X360/H360,"0")+IFERROR(X361/H361,"0")</f>
        <v>1.8</v>
      </c>
      <c r="Y362" s="585">
        <f>IFERROR(Y360/H360,"0")+IFERROR(Y361/H361,"0")</f>
        <v>2</v>
      </c>
      <c r="Z362" s="585">
        <f>IFERROR(IF(Z360="",0,Z360),"0")+IFERROR(IF(Z361="",0,Z361),"0")</f>
        <v>4.3499999999999997E-2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71</v>
      </c>
      <c r="Q363" s="597"/>
      <c r="R363" s="597"/>
      <c r="S363" s="597"/>
      <c r="T363" s="597"/>
      <c r="U363" s="597"/>
      <c r="V363" s="598"/>
      <c r="W363" s="37" t="s">
        <v>69</v>
      </c>
      <c r="X363" s="585">
        <f>IFERROR(SUM(X360:X361),"0")</f>
        <v>27</v>
      </c>
      <c r="Y363" s="585">
        <f>IFERROR(SUM(Y360:Y361),"0")</f>
        <v>30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73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576</v>
      </c>
      <c r="B365" s="54" t="s">
        <v>577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71</v>
      </c>
      <c r="Q367" s="597"/>
      <c r="R367" s="597"/>
      <c r="S367" s="597"/>
      <c r="T367" s="597"/>
      <c r="U367" s="597"/>
      <c r="V367" s="598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71</v>
      </c>
      <c r="Q368" s="597"/>
      <c r="R368" s="597"/>
      <c r="S368" s="597"/>
      <c r="T368" s="597"/>
      <c r="U368" s="597"/>
      <c r="V368" s="598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169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69</v>
      </c>
      <c r="X370" s="583">
        <v>175</v>
      </c>
      <c r="Y370" s="584">
        <f>IFERROR(IF(X370="",0,CEILING((X370/$H370),1)*$H370),"")</f>
        <v>180</v>
      </c>
      <c r="Z370" s="36">
        <f>IFERROR(IF(Y370=0,"",ROUNDUP(Y370/H370,0)*0.01898),"")</f>
        <v>0.37959999999999999</v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185.09166666666667</v>
      </c>
      <c r="BN370" s="64">
        <f>IFERROR(Y370*I370/H370,"0")</f>
        <v>190.38</v>
      </c>
      <c r="BO370" s="64">
        <f>IFERROR(1/J370*(X370/H370),"0")</f>
        <v>0.30381944444444442</v>
      </c>
      <c r="BP370" s="64">
        <f>IFERROR(1/J370*(Y370/H370),"0")</f>
        <v>0.3125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71</v>
      </c>
      <c r="Q371" s="597"/>
      <c r="R371" s="597"/>
      <c r="S371" s="597"/>
      <c r="T371" s="597"/>
      <c r="U371" s="597"/>
      <c r="V371" s="598"/>
      <c r="W371" s="37" t="s">
        <v>72</v>
      </c>
      <c r="X371" s="585">
        <f>IFERROR(X370/H370,"0")</f>
        <v>19.444444444444443</v>
      </c>
      <c r="Y371" s="585">
        <f>IFERROR(Y370/H370,"0")</f>
        <v>20</v>
      </c>
      <c r="Z371" s="585">
        <f>IFERROR(IF(Z370="",0,Z370),"0")</f>
        <v>0.37959999999999999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71</v>
      </c>
      <c r="Q372" s="597"/>
      <c r="R372" s="597"/>
      <c r="S372" s="597"/>
      <c r="T372" s="597"/>
      <c r="U372" s="597"/>
      <c r="V372" s="598"/>
      <c r="W372" s="37" t="s">
        <v>69</v>
      </c>
      <c r="X372" s="585">
        <f>IFERROR(SUM(X370:X370),"0")</f>
        <v>175</v>
      </c>
      <c r="Y372" s="585">
        <f>IFERROR(SUM(Y370:Y370),"0")</f>
        <v>180</v>
      </c>
      <c r="Z372" s="37"/>
      <c r="AA372" s="586"/>
      <c r="AB372" s="586"/>
      <c r="AC372" s="586"/>
    </row>
    <row r="373" spans="1:68" ht="16.5" hidden="1" customHeight="1" x14ac:dyDescent="0.25">
      <c r="A373" s="644" t="s">
        <v>585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102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586</v>
      </c>
      <c r="B375" s="54" t="s">
        <v>587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589</v>
      </c>
      <c r="B376" s="54" t="s">
        <v>590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592</v>
      </c>
      <c r="B377" s="54" t="s">
        <v>593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594</v>
      </c>
      <c r="B378" s="54" t="s">
        <v>595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71</v>
      </c>
      <c r="Q379" s="597"/>
      <c r="R379" s="597"/>
      <c r="S379" s="597"/>
      <c r="T379" s="597"/>
      <c r="U379" s="597"/>
      <c r="V379" s="598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71</v>
      </c>
      <c r="Q380" s="597"/>
      <c r="R380" s="597"/>
      <c r="S380" s="597"/>
      <c r="T380" s="597"/>
      <c r="U380" s="597"/>
      <c r="V380" s="598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63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596</v>
      </c>
      <c r="B382" s="54" t="s">
        <v>597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71</v>
      </c>
      <c r="Q383" s="597"/>
      <c r="R383" s="597"/>
      <c r="S383" s="597"/>
      <c r="T383" s="597"/>
      <c r="U383" s="597"/>
      <c r="V383" s="598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71</v>
      </c>
      <c r="Q384" s="597"/>
      <c r="R384" s="597"/>
      <c r="S384" s="597"/>
      <c r="T384" s="597"/>
      <c r="U384" s="597"/>
      <c r="V384" s="598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73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83">
        <v>332</v>
      </c>
      <c r="Y386" s="584">
        <f>IFERROR(IF(X386="",0,CEILING((X386/$H386),1)*$H386),"")</f>
        <v>333</v>
      </c>
      <c r="Z386" s="36">
        <f>IFERROR(IF(Y386=0,"",ROUNDUP(Y386/H386,0)*0.01898),"")</f>
        <v>0.70226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351.14533333333333</v>
      </c>
      <c r="BN386" s="64">
        <f>IFERROR(Y386*I386/H386,"0")</f>
        <v>352.20300000000003</v>
      </c>
      <c r="BO386" s="64">
        <f>IFERROR(1/J386*(X386/H386),"0")</f>
        <v>0.57638888888888884</v>
      </c>
      <c r="BP386" s="64">
        <f>IFERROR(1/J386*(Y386/H386),"0")</f>
        <v>0.578125</v>
      </c>
    </row>
    <row r="387" spans="1:68" ht="27" hidden="1" customHeight="1" x14ac:dyDescent="0.25">
      <c r="A387" s="54" t="s">
        <v>602</v>
      </c>
      <c r="B387" s="54" t="s">
        <v>603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71</v>
      </c>
      <c r="Q388" s="597"/>
      <c r="R388" s="597"/>
      <c r="S388" s="597"/>
      <c r="T388" s="597"/>
      <c r="U388" s="597"/>
      <c r="V388" s="598"/>
      <c r="W388" s="37" t="s">
        <v>72</v>
      </c>
      <c r="X388" s="585">
        <f>IFERROR(X386/H386,"0")+IFERROR(X387/H387,"0")</f>
        <v>36.888888888888886</v>
      </c>
      <c r="Y388" s="585">
        <f>IFERROR(Y386/H386,"0")+IFERROR(Y387/H387,"0")</f>
        <v>37</v>
      </c>
      <c r="Z388" s="585">
        <f>IFERROR(IF(Z386="",0,Z386),"0")+IFERROR(IF(Z387="",0,Z387),"0")</f>
        <v>0.70226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71</v>
      </c>
      <c r="Q389" s="597"/>
      <c r="R389" s="597"/>
      <c r="S389" s="597"/>
      <c r="T389" s="597"/>
      <c r="U389" s="597"/>
      <c r="V389" s="598"/>
      <c r="W389" s="37" t="s">
        <v>69</v>
      </c>
      <c r="X389" s="585">
        <f>IFERROR(SUM(X386:X387),"0")</f>
        <v>332</v>
      </c>
      <c r="Y389" s="585">
        <f>IFERROR(SUM(Y386:Y387),"0")</f>
        <v>333</v>
      </c>
      <c r="Z389" s="37"/>
      <c r="AA389" s="586"/>
      <c r="AB389" s="586"/>
      <c r="AC389" s="586"/>
    </row>
    <row r="390" spans="1:68" ht="14.25" hidden="1" customHeight="1" x14ac:dyDescent="0.25">
      <c r="A390" s="594" t="s">
        <v>169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604</v>
      </c>
      <c r="B391" s="54" t="s">
        <v>605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71</v>
      </c>
      <c r="Q392" s="597"/>
      <c r="R392" s="597"/>
      <c r="S392" s="597"/>
      <c r="T392" s="597"/>
      <c r="U392" s="597"/>
      <c r="V392" s="598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71</v>
      </c>
      <c r="Q393" s="597"/>
      <c r="R393" s="597"/>
      <c r="S393" s="597"/>
      <c r="T393" s="597"/>
      <c r="U393" s="597"/>
      <c r="V393" s="598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607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608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63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609</v>
      </c>
      <c r="B397" s="54" t="s">
        <v>610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612</v>
      </c>
      <c r="B398" s="54" t="s">
        <v>613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612</v>
      </c>
      <c r="B399" s="54" t="s">
        <v>615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616</v>
      </c>
      <c r="B400" s="54" t="s">
        <v>617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619</v>
      </c>
      <c r="B401" s="54" t="s">
        <v>620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621</v>
      </c>
      <c r="B402" s="54" t="s">
        <v>622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623</v>
      </c>
      <c r="B403" s="54" t="s">
        <v>624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626</v>
      </c>
      <c r="B404" s="54" t="s">
        <v>627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629</v>
      </c>
      <c r="B405" s="54" t="s">
        <v>630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632</v>
      </c>
      <c r="B406" s="54" t="s">
        <v>633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71</v>
      </c>
      <c r="Q407" s="597"/>
      <c r="R407" s="597"/>
      <c r="S407" s="597"/>
      <c r="T407" s="597"/>
      <c r="U407" s="597"/>
      <c r="V407" s="598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71</v>
      </c>
      <c r="Q408" s="597"/>
      <c r="R408" s="597"/>
      <c r="S408" s="597"/>
      <c r="T408" s="597"/>
      <c r="U408" s="597"/>
      <c r="V408" s="598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73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634</v>
      </c>
      <c r="B410" s="54" t="s">
        <v>635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637</v>
      </c>
      <c r="B411" s="54" t="s">
        <v>638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71</v>
      </c>
      <c r="Q412" s="597"/>
      <c r="R412" s="597"/>
      <c r="S412" s="597"/>
      <c r="T412" s="597"/>
      <c r="U412" s="597"/>
      <c r="V412" s="598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71</v>
      </c>
      <c r="Q413" s="597"/>
      <c r="R413" s="597"/>
      <c r="S413" s="597"/>
      <c r="T413" s="597"/>
      <c r="U413" s="597"/>
      <c r="V413" s="598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640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134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641</v>
      </c>
      <c r="B416" s="54" t="s">
        <v>642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71</v>
      </c>
      <c r="Q418" s="597"/>
      <c r="R418" s="597"/>
      <c r="S418" s="597"/>
      <c r="T418" s="597"/>
      <c r="U418" s="597"/>
      <c r="V418" s="598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71</v>
      </c>
      <c r="Q419" s="597"/>
      <c r="R419" s="597"/>
      <c r="S419" s="597"/>
      <c r="T419" s="597"/>
      <c r="U419" s="597"/>
      <c r="V419" s="598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63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83">
        <v>29</v>
      </c>
      <c r="Y421" s="584">
        <f>IFERROR(IF(X421="",0,CEILING((X421/$H421),1)*$H421),"")</f>
        <v>32.400000000000006</v>
      </c>
      <c r="Z421" s="36">
        <f>IFERROR(IF(Y421=0,"",ROUNDUP(Y421/H421,0)*0.00902),"")</f>
        <v>5.4120000000000001E-2</v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30.127777777777776</v>
      </c>
      <c r="BN421" s="64">
        <f>IFERROR(Y421*I421/H421,"0")</f>
        <v>33.660000000000004</v>
      </c>
      <c r="BO421" s="64">
        <f>IFERROR(1/J421*(X421/H421),"0")</f>
        <v>4.0684624017957353E-2</v>
      </c>
      <c r="BP421" s="64">
        <f>IFERROR(1/J421*(Y421/H421),"0")</f>
        <v>4.5454545454545463E-2</v>
      </c>
    </row>
    <row r="422" spans="1:68" ht="27" hidden="1" customHeight="1" x14ac:dyDescent="0.25">
      <c r="A422" s="54" t="s">
        <v>650</v>
      </c>
      <c r="B422" s="54" t="s">
        <v>651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653</v>
      </c>
      <c r="B423" s="54" t="s">
        <v>654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656</v>
      </c>
      <c r="B424" s="54" t="s">
        <v>657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71</v>
      </c>
      <c r="Q425" s="597"/>
      <c r="R425" s="597"/>
      <c r="S425" s="597"/>
      <c r="T425" s="597"/>
      <c r="U425" s="597"/>
      <c r="V425" s="598"/>
      <c r="W425" s="37" t="s">
        <v>72</v>
      </c>
      <c r="X425" s="585">
        <f>IFERROR(X421/H421,"0")+IFERROR(X422/H422,"0")+IFERROR(X423/H423,"0")+IFERROR(X424/H424,"0")</f>
        <v>5.3703703703703702</v>
      </c>
      <c r="Y425" s="585">
        <f>IFERROR(Y421/H421,"0")+IFERROR(Y422/H422,"0")+IFERROR(Y423/H423,"0")+IFERROR(Y424/H424,"0")</f>
        <v>6.0000000000000009</v>
      </c>
      <c r="Z425" s="585">
        <f>IFERROR(IF(Z421="",0,Z421),"0")+IFERROR(IF(Z422="",0,Z422),"0")+IFERROR(IF(Z423="",0,Z423),"0")+IFERROR(IF(Z424="",0,Z424),"0")</f>
        <v>5.4120000000000001E-2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71</v>
      </c>
      <c r="Q426" s="597"/>
      <c r="R426" s="597"/>
      <c r="S426" s="597"/>
      <c r="T426" s="597"/>
      <c r="U426" s="597"/>
      <c r="V426" s="598"/>
      <c r="W426" s="37" t="s">
        <v>69</v>
      </c>
      <c r="X426" s="585">
        <f>IFERROR(SUM(X421:X424),"0")</f>
        <v>29</v>
      </c>
      <c r="Y426" s="585">
        <f>IFERROR(SUM(Y421:Y424),"0")</f>
        <v>32.400000000000006</v>
      </c>
      <c r="Z426" s="37"/>
      <c r="AA426" s="586"/>
      <c r="AB426" s="586"/>
      <c r="AC426" s="586"/>
    </row>
    <row r="427" spans="1:68" ht="16.5" hidden="1" customHeight="1" x14ac:dyDescent="0.25">
      <c r="A427" s="644" t="s">
        <v>658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63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659</v>
      </c>
      <c r="B429" s="54" t="s">
        <v>660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71</v>
      </c>
      <c r="Q430" s="597"/>
      <c r="R430" s="597"/>
      <c r="S430" s="597"/>
      <c r="T430" s="597"/>
      <c r="U430" s="597"/>
      <c r="V430" s="598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71</v>
      </c>
      <c r="Q431" s="597"/>
      <c r="R431" s="597"/>
      <c r="S431" s="597"/>
      <c r="T431" s="597"/>
      <c r="U431" s="597"/>
      <c r="V431" s="598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662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63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663</v>
      </c>
      <c r="B434" s="54" t="s">
        <v>664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71</v>
      </c>
      <c r="Q435" s="597"/>
      <c r="R435" s="597"/>
      <c r="S435" s="597"/>
      <c r="T435" s="597"/>
      <c r="U435" s="597"/>
      <c r="V435" s="598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71</v>
      </c>
      <c r="Q436" s="597"/>
      <c r="R436" s="597"/>
      <c r="S436" s="597"/>
      <c r="T436" s="597"/>
      <c r="U436" s="597"/>
      <c r="V436" s="598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666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666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102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69</v>
      </c>
      <c r="X440" s="583">
        <v>44</v>
      </c>
      <c r="Y440" s="584">
        <f t="shared" ref="Y440:Y454" si="69">IFERROR(IF(X440="",0,CEILING((X440/$H440),1)*$H440),"")</f>
        <v>47.52</v>
      </c>
      <c r="Z440" s="36">
        <f t="shared" ref="Z440:Z446" si="70">IFERROR(IF(Y440=0,"",ROUNDUP(Y440/H440,0)*0.01196),"")</f>
        <v>0.10764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47</v>
      </c>
      <c r="BN440" s="64">
        <f t="shared" ref="BN440:BN454" si="72">IFERROR(Y440*I440/H440,"0")</f>
        <v>50.760000000000005</v>
      </c>
      <c r="BO440" s="64">
        <f t="shared" ref="BO440:BO454" si="73">IFERROR(1/J440*(X440/H440),"0")</f>
        <v>8.0128205128205121E-2</v>
      </c>
      <c r="BP440" s="64">
        <f t="shared" ref="BP440:BP454" si="74">IFERROR(1/J440*(Y440/H440),"0")</f>
        <v>8.6538461538461536E-2</v>
      </c>
    </row>
    <row r="441" spans="1:68" ht="27" hidden="1" customHeight="1" x14ac:dyDescent="0.25">
      <c r="A441" s="54" t="s">
        <v>670</v>
      </c>
      <c r="B441" s="54" t="s">
        <v>671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673</v>
      </c>
      <c r="B442" s="54" t="s">
        <v>674</v>
      </c>
      <c r="C442" s="31">
        <v>4301012145</v>
      </c>
      <c r="D442" s="589">
        <v>4607091383522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9" t="s">
        <v>675</v>
      </c>
      <c r="Q442" s="592"/>
      <c r="R442" s="592"/>
      <c r="S442" s="592"/>
      <c r="T442" s="593"/>
      <c r="U442" s="34"/>
      <c r="V442" s="34"/>
      <c r="W442" s="35" t="s">
        <v>69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676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677</v>
      </c>
      <c r="B443" s="54" t="s">
        <v>678</v>
      </c>
      <c r="C443" s="31">
        <v>4301011376</v>
      </c>
      <c r="D443" s="589">
        <v>4680115885226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77</v>
      </c>
      <c r="N443" s="33"/>
      <c r="O443" s="32">
        <v>60</v>
      </c>
      <c r="P443" s="6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83">
        <v>75</v>
      </c>
      <c r="Y443" s="584">
        <f t="shared" si="69"/>
        <v>79.2</v>
      </c>
      <c r="Z443" s="36">
        <f t="shared" si="70"/>
        <v>0.1794</v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80.11363636363636</v>
      </c>
      <c r="BN443" s="64">
        <f t="shared" si="72"/>
        <v>84.6</v>
      </c>
      <c r="BO443" s="64">
        <f t="shared" si="73"/>
        <v>0.13658216783216784</v>
      </c>
      <c r="BP443" s="64">
        <f t="shared" si="74"/>
        <v>0.14423076923076925</v>
      </c>
    </row>
    <row r="444" spans="1:68" ht="16.5" hidden="1" customHeight="1" x14ac:dyDescent="0.25">
      <c r="A444" s="54" t="s">
        <v>680</v>
      </c>
      <c r="B444" s="54" t="s">
        <v>681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69</v>
      </c>
      <c r="X445" s="583">
        <v>161</v>
      </c>
      <c r="Y445" s="584">
        <f t="shared" si="69"/>
        <v>163.68</v>
      </c>
      <c r="Z445" s="36">
        <f t="shared" si="70"/>
        <v>0.37075999999999998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171.97727272727272</v>
      </c>
      <c r="BN445" s="64">
        <f t="shared" si="72"/>
        <v>174.84</v>
      </c>
      <c r="BO445" s="64">
        <f t="shared" si="73"/>
        <v>0.29319638694638694</v>
      </c>
      <c r="BP445" s="64">
        <f t="shared" si="74"/>
        <v>0.29807692307692307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4301012035</v>
      </c>
      <c r="D448" s="589">
        <v>4680115880603</v>
      </c>
      <c r="E448" s="590"/>
      <c r="F448" s="582">
        <v>0.6</v>
      </c>
      <c r="G448" s="32">
        <v>8</v>
      </c>
      <c r="H448" s="582">
        <v>4.8</v>
      </c>
      <c r="I448" s="582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691</v>
      </c>
      <c r="B449" s="54" t="s">
        <v>693</v>
      </c>
      <c r="C449" s="31">
        <v>4301011778</v>
      </c>
      <c r="D449" s="589">
        <v>4680115880603</v>
      </c>
      <c r="E449" s="590"/>
      <c r="F449" s="582">
        <v>0.6</v>
      </c>
      <c r="G449" s="32">
        <v>6</v>
      </c>
      <c r="H449" s="582">
        <v>3.6</v>
      </c>
      <c r="I449" s="582">
        <v>3.81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6" t="s">
        <v>696</v>
      </c>
      <c r="Q450" s="592"/>
      <c r="R450" s="592"/>
      <c r="S450" s="592"/>
      <c r="T450" s="593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676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697</v>
      </c>
      <c r="B451" s="54" t="s">
        <v>698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700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701</v>
      </c>
      <c r="B453" s="54" t="s">
        <v>702</v>
      </c>
      <c r="C453" s="31">
        <v>4301012034</v>
      </c>
      <c r="D453" s="589">
        <v>4607091389982</v>
      </c>
      <c r="E453" s="590"/>
      <c r="F453" s="582">
        <v>0.6</v>
      </c>
      <c r="G453" s="32">
        <v>8</v>
      </c>
      <c r="H453" s="582">
        <v>4.8</v>
      </c>
      <c r="I453" s="582">
        <v>6.96</v>
      </c>
      <c r="J453" s="32">
        <v>120</v>
      </c>
      <c r="K453" s="32" t="s">
        <v>110</v>
      </c>
      <c r="L453" s="32"/>
      <c r="M453" s="33" t="s">
        <v>106</v>
      </c>
      <c r="N453" s="33"/>
      <c r="O453" s="32">
        <v>60</v>
      </c>
      <c r="P453" s="6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IFERROR(IF(Y453=0,"",ROUNDUP(Y453/H453,0)*0.00937),"")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701</v>
      </c>
      <c r="B454" s="54" t="s">
        <v>703</v>
      </c>
      <c r="C454" s="31">
        <v>4301011784</v>
      </c>
      <c r="D454" s="589">
        <v>4607091389982</v>
      </c>
      <c r="E454" s="590"/>
      <c r="F454" s="582">
        <v>0.6</v>
      </c>
      <c r="G454" s="32">
        <v>6</v>
      </c>
      <c r="H454" s="582">
        <v>3.6</v>
      </c>
      <c r="I454" s="582">
        <v>3.81</v>
      </c>
      <c r="J454" s="32">
        <v>132</v>
      </c>
      <c r="K454" s="32" t="s">
        <v>110</v>
      </c>
      <c r="L454" s="32"/>
      <c r="M454" s="33" t="s">
        <v>106</v>
      </c>
      <c r="N454" s="33"/>
      <c r="O454" s="32">
        <v>60</v>
      </c>
      <c r="P454" s="6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IFERROR(IF(Y454=0,"",ROUNDUP(Y454/H454,0)*0.00902),"")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71</v>
      </c>
      <c r="Q455" s="597"/>
      <c r="R455" s="597"/>
      <c r="S455" s="597"/>
      <c r="T455" s="597"/>
      <c r="U455" s="597"/>
      <c r="V455" s="598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53.030303030303031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55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0.65779999999999994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71</v>
      </c>
      <c r="Q456" s="597"/>
      <c r="R456" s="597"/>
      <c r="S456" s="597"/>
      <c r="T456" s="597"/>
      <c r="U456" s="597"/>
      <c r="V456" s="598"/>
      <c r="W456" s="37" t="s">
        <v>69</v>
      </c>
      <c r="X456" s="585">
        <f>IFERROR(SUM(X440:X454),"0")</f>
        <v>280</v>
      </c>
      <c r="Y456" s="585">
        <f>IFERROR(SUM(Y440:Y454),"0")</f>
        <v>290.39999999999998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134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704</v>
      </c>
      <c r="B458" s="54" t="s">
        <v>705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69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707</v>
      </c>
      <c r="B459" s="54" t="s">
        <v>708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709</v>
      </c>
      <c r="B460" s="54" t="s">
        <v>710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71</v>
      </c>
      <c r="Q461" s="597"/>
      <c r="R461" s="597"/>
      <c r="S461" s="597"/>
      <c r="T461" s="597"/>
      <c r="U461" s="597"/>
      <c r="V461" s="598"/>
      <c r="W461" s="37" t="s">
        <v>72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71</v>
      </c>
      <c r="Q462" s="597"/>
      <c r="R462" s="597"/>
      <c r="S462" s="597"/>
      <c r="T462" s="597"/>
      <c r="U462" s="597"/>
      <c r="V462" s="598"/>
      <c r="W462" s="37" t="s">
        <v>69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63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83">
        <v>3</v>
      </c>
      <c r="Y464" s="584">
        <f t="shared" ref="Y464:Y470" si="75">IFERROR(IF(X464="",0,CEILING((X464/$H464),1)*$H464),"")</f>
        <v>5.28</v>
      </c>
      <c r="Z464" s="36">
        <f>IFERROR(IF(Y464=0,"",ROUNDUP(Y464/H464,0)*0.01196),"")</f>
        <v>1.196E-2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3.2045454545454541</v>
      </c>
      <c r="BN464" s="64">
        <f t="shared" ref="BN464:BN470" si="77">IFERROR(Y464*I464/H464,"0")</f>
        <v>5.64</v>
      </c>
      <c r="BO464" s="64">
        <f t="shared" ref="BO464:BO470" si="78">IFERROR(1/J464*(X464/H464),"0")</f>
        <v>5.463286713286713E-3</v>
      </c>
      <c r="BP464" s="64">
        <f t="shared" ref="BP464:BP470" si="79">IFERROR(1/J464*(Y464/H464),"0")</f>
        <v>9.6153846153846159E-3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717</v>
      </c>
      <c r="B466" s="54" t="s">
        <v>718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69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720</v>
      </c>
      <c r="B467" s="54" t="s">
        <v>721</v>
      </c>
      <c r="C467" s="31">
        <v>4301031419</v>
      </c>
      <c r="D467" s="589">
        <v>4680115882072</v>
      </c>
      <c r="E467" s="590"/>
      <c r="F467" s="582">
        <v>0.6</v>
      </c>
      <c r="G467" s="32">
        <v>8</v>
      </c>
      <c r="H467" s="582">
        <v>4.8</v>
      </c>
      <c r="I467" s="582">
        <v>6.93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1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720</v>
      </c>
      <c r="B468" s="54" t="s">
        <v>722</v>
      </c>
      <c r="C468" s="31">
        <v>4301031351</v>
      </c>
      <c r="D468" s="589">
        <v>4680115882072</v>
      </c>
      <c r="E468" s="590"/>
      <c r="F468" s="582">
        <v>0.6</v>
      </c>
      <c r="G468" s="32">
        <v>6</v>
      </c>
      <c r="H468" s="582">
        <v>3.6</v>
      </c>
      <c r="I468" s="582">
        <v>3.81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723</v>
      </c>
      <c r="B469" s="54" t="s">
        <v>724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725</v>
      </c>
      <c r="B470" s="54" t="s">
        <v>726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71</v>
      </c>
      <c r="Q471" s="597"/>
      <c r="R471" s="597"/>
      <c r="S471" s="597"/>
      <c r="T471" s="597"/>
      <c r="U471" s="597"/>
      <c r="V471" s="598"/>
      <c r="W471" s="37" t="s">
        <v>72</v>
      </c>
      <c r="X471" s="585">
        <f>IFERROR(X464/H464,"0")+IFERROR(X465/H465,"0")+IFERROR(X466/H466,"0")+IFERROR(X467/H467,"0")+IFERROR(X468/H468,"0")+IFERROR(X469/H469,"0")+IFERROR(X470/H470,"0")</f>
        <v>0.56818181818181812</v>
      </c>
      <c r="Y471" s="585">
        <f>IFERROR(Y464/H464,"0")+IFERROR(Y465/H465,"0")+IFERROR(Y466/H466,"0")+IFERROR(Y467/H467,"0")+IFERROR(Y468/H468,"0")+IFERROR(Y469/H469,"0")+IFERROR(Y470/H470,"0")</f>
        <v>1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1.196E-2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71</v>
      </c>
      <c r="Q472" s="597"/>
      <c r="R472" s="597"/>
      <c r="S472" s="597"/>
      <c r="T472" s="597"/>
      <c r="U472" s="597"/>
      <c r="V472" s="598"/>
      <c r="W472" s="37" t="s">
        <v>69</v>
      </c>
      <c r="X472" s="585">
        <f>IFERROR(SUM(X464:X470),"0")</f>
        <v>3</v>
      </c>
      <c r="Y472" s="585">
        <f>IFERROR(SUM(Y464:Y470),"0")</f>
        <v>5.28</v>
      </c>
      <c r="Z472" s="37"/>
      <c r="AA472" s="586"/>
      <c r="AB472" s="586"/>
      <c r="AC472" s="586"/>
    </row>
    <row r="473" spans="1:68" ht="14.25" hidden="1" customHeight="1" x14ac:dyDescent="0.25">
      <c r="A473" s="594" t="s">
        <v>73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727</v>
      </c>
      <c r="B474" s="54" t="s">
        <v>728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730</v>
      </c>
      <c r="B475" s="54" t="s">
        <v>731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733</v>
      </c>
      <c r="B476" s="54" t="s">
        <v>734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71</v>
      </c>
      <c r="Q477" s="597"/>
      <c r="R477" s="597"/>
      <c r="S477" s="597"/>
      <c r="T477" s="597"/>
      <c r="U477" s="597"/>
      <c r="V477" s="598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71</v>
      </c>
      <c r="Q478" s="597"/>
      <c r="R478" s="597"/>
      <c r="S478" s="597"/>
      <c r="T478" s="597"/>
      <c r="U478" s="597"/>
      <c r="V478" s="598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736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736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102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737</v>
      </c>
      <c r="B482" s="54" t="s">
        <v>738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4" t="s">
        <v>739</v>
      </c>
      <c r="Q482" s="592"/>
      <c r="R482" s="592"/>
      <c r="S482" s="592"/>
      <c r="T482" s="593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741</v>
      </c>
      <c r="B483" s="54" t="s">
        <v>742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76" t="s">
        <v>743</v>
      </c>
      <c r="Q483" s="592"/>
      <c r="R483" s="592"/>
      <c r="S483" s="592"/>
      <c r="T483" s="593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745</v>
      </c>
      <c r="B484" s="54" t="s">
        <v>746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15" t="s">
        <v>747</v>
      </c>
      <c r="Q484" s="592"/>
      <c r="R484" s="592"/>
      <c r="S484" s="592"/>
      <c r="T484" s="593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749</v>
      </c>
      <c r="B485" s="54" t="s">
        <v>750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5" t="s">
        <v>751</v>
      </c>
      <c r="Q485" s="592"/>
      <c r="R485" s="592"/>
      <c r="S485" s="592"/>
      <c r="T485" s="593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71</v>
      </c>
      <c r="Q486" s="597"/>
      <c r="R486" s="597"/>
      <c r="S486" s="597"/>
      <c r="T486" s="597"/>
      <c r="U486" s="597"/>
      <c r="V486" s="598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71</v>
      </c>
      <c r="Q487" s="597"/>
      <c r="R487" s="597"/>
      <c r="S487" s="597"/>
      <c r="T487" s="597"/>
      <c r="U487" s="597"/>
      <c r="V487" s="598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134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752</v>
      </c>
      <c r="B489" s="54" t="s">
        <v>753</v>
      </c>
      <c r="C489" s="31">
        <v>4301020400</v>
      </c>
      <c r="D489" s="589">
        <v>4640242180519</v>
      </c>
      <c r="E489" s="590"/>
      <c r="F489" s="582">
        <v>1.5</v>
      </c>
      <c r="G489" s="32">
        <v>8</v>
      </c>
      <c r="H489" s="582">
        <v>12</v>
      </c>
      <c r="I489" s="582">
        <v>12.435</v>
      </c>
      <c r="J489" s="32">
        <v>64</v>
      </c>
      <c r="K489" s="32" t="s">
        <v>105</v>
      </c>
      <c r="L489" s="32"/>
      <c r="M489" s="33" t="s">
        <v>106</v>
      </c>
      <c r="N489" s="33"/>
      <c r="O489" s="32">
        <v>50</v>
      </c>
      <c r="P489" s="762" t="s">
        <v>754</v>
      </c>
      <c r="Q489" s="592"/>
      <c r="R489" s="592"/>
      <c r="S489" s="592"/>
      <c r="T489" s="593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752</v>
      </c>
      <c r="B490" s="54" t="s">
        <v>756</v>
      </c>
      <c r="C490" s="31">
        <v>4301020269</v>
      </c>
      <c r="D490" s="589">
        <v>4640242180519</v>
      </c>
      <c r="E490" s="590"/>
      <c r="F490" s="582">
        <v>1.35</v>
      </c>
      <c r="G490" s="32">
        <v>8</v>
      </c>
      <c r="H490" s="582">
        <v>10.8</v>
      </c>
      <c r="I490" s="582">
        <v>11.234999999999999</v>
      </c>
      <c r="J490" s="32">
        <v>64</v>
      </c>
      <c r="K490" s="32" t="s">
        <v>105</v>
      </c>
      <c r="L490" s="32"/>
      <c r="M490" s="33" t="s">
        <v>77</v>
      </c>
      <c r="N490" s="33"/>
      <c r="O490" s="32">
        <v>50</v>
      </c>
      <c r="P490" s="854" t="s">
        <v>757</v>
      </c>
      <c r="Q490" s="592"/>
      <c r="R490" s="592"/>
      <c r="S490" s="592"/>
      <c r="T490" s="593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759</v>
      </c>
      <c r="B491" s="54" t="s">
        <v>760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47" t="s">
        <v>761</v>
      </c>
      <c r="Q491" s="592"/>
      <c r="R491" s="592"/>
      <c r="S491" s="592"/>
      <c r="T491" s="593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758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762</v>
      </c>
      <c r="B492" s="54" t="s">
        <v>763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92"/>
      <c r="R492" s="592"/>
      <c r="S492" s="592"/>
      <c r="T492" s="593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71</v>
      </c>
      <c r="Q493" s="597"/>
      <c r="R493" s="597"/>
      <c r="S493" s="597"/>
      <c r="T493" s="597"/>
      <c r="U493" s="597"/>
      <c r="V493" s="598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71</v>
      </c>
      <c r="Q494" s="597"/>
      <c r="R494" s="597"/>
      <c r="S494" s="597"/>
      <c r="T494" s="597"/>
      <c r="U494" s="597"/>
      <c r="V494" s="598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63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766</v>
      </c>
      <c r="B496" s="54" t="s">
        <v>767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73" t="s">
        <v>768</v>
      </c>
      <c r="Q496" s="592"/>
      <c r="R496" s="592"/>
      <c r="S496" s="592"/>
      <c r="T496" s="593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770</v>
      </c>
      <c r="B497" s="54" t="s">
        <v>771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14" t="s">
        <v>772</v>
      </c>
      <c r="Q497" s="592"/>
      <c r="R497" s="592"/>
      <c r="S497" s="592"/>
      <c r="T497" s="593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71</v>
      </c>
      <c r="Q498" s="597"/>
      <c r="R498" s="597"/>
      <c r="S498" s="597"/>
      <c r="T498" s="597"/>
      <c r="U498" s="597"/>
      <c r="V498" s="598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71</v>
      </c>
      <c r="Q499" s="597"/>
      <c r="R499" s="597"/>
      <c r="S499" s="597"/>
      <c r="T499" s="597"/>
      <c r="U499" s="597"/>
      <c r="V499" s="598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73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774</v>
      </c>
      <c r="B501" s="54" t="s">
        <v>775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61" t="s">
        <v>776</v>
      </c>
      <c r="Q501" s="592"/>
      <c r="R501" s="592"/>
      <c r="S501" s="592"/>
      <c r="T501" s="593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778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776</v>
      </c>
      <c r="Q502" s="592"/>
      <c r="R502" s="592"/>
      <c r="S502" s="592"/>
      <c r="T502" s="593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779</v>
      </c>
      <c r="B503" s="54" t="s">
        <v>780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6" t="s">
        <v>781</v>
      </c>
      <c r="Q503" s="592"/>
      <c r="R503" s="592"/>
      <c r="S503" s="592"/>
      <c r="T503" s="593"/>
      <c r="U503" s="34"/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71</v>
      </c>
      <c r="Q504" s="597"/>
      <c r="R504" s="597"/>
      <c r="S504" s="597"/>
      <c r="T504" s="597"/>
      <c r="U504" s="597"/>
      <c r="V504" s="598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71</v>
      </c>
      <c r="Q505" s="597"/>
      <c r="R505" s="597"/>
      <c r="S505" s="597"/>
      <c r="T505" s="597"/>
      <c r="U505" s="597"/>
      <c r="V505" s="598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169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782</v>
      </c>
      <c r="B507" s="54" t="s">
        <v>783</v>
      </c>
      <c r="C507" s="31">
        <v>4301060496</v>
      </c>
      <c r="D507" s="589">
        <v>4640242180120</v>
      </c>
      <c r="E507" s="590"/>
      <c r="F507" s="582">
        <v>1.5</v>
      </c>
      <c r="G507" s="32">
        <v>6</v>
      </c>
      <c r="H507" s="582">
        <v>9</v>
      </c>
      <c r="I507" s="582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21" t="s">
        <v>784</v>
      </c>
      <c r="Q507" s="592"/>
      <c r="R507" s="592"/>
      <c r="S507" s="592"/>
      <c r="T507" s="593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785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782</v>
      </c>
      <c r="B508" s="54" t="s">
        <v>786</v>
      </c>
      <c r="C508" s="31">
        <v>4301060485</v>
      </c>
      <c r="D508" s="589">
        <v>4640242180120</v>
      </c>
      <c r="E508" s="590"/>
      <c r="F508" s="582">
        <v>1.3</v>
      </c>
      <c r="G508" s="32">
        <v>6</v>
      </c>
      <c r="H508" s="582">
        <v>7.8</v>
      </c>
      <c r="I508" s="582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77" t="s">
        <v>787</v>
      </c>
      <c r="Q508" s="592"/>
      <c r="R508" s="592"/>
      <c r="S508" s="592"/>
      <c r="T508" s="593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785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788</v>
      </c>
      <c r="B509" s="54" t="s">
        <v>789</v>
      </c>
      <c r="C509" s="31">
        <v>4301060498</v>
      </c>
      <c r="D509" s="589">
        <v>4640242180137</v>
      </c>
      <c r="E509" s="590"/>
      <c r="F509" s="582">
        <v>1.5</v>
      </c>
      <c r="G509" s="32">
        <v>6</v>
      </c>
      <c r="H509" s="582">
        <v>9</v>
      </c>
      <c r="I509" s="582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916" t="s">
        <v>790</v>
      </c>
      <c r="Q509" s="592"/>
      <c r="R509" s="592"/>
      <c r="S509" s="592"/>
      <c r="T509" s="593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791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788</v>
      </c>
      <c r="B510" s="54" t="s">
        <v>792</v>
      </c>
      <c r="C510" s="31">
        <v>4301060486</v>
      </c>
      <c r="D510" s="589">
        <v>4640242180137</v>
      </c>
      <c r="E510" s="590"/>
      <c r="F510" s="582">
        <v>1.3</v>
      </c>
      <c r="G510" s="32">
        <v>6</v>
      </c>
      <c r="H510" s="582">
        <v>7.8</v>
      </c>
      <c r="I510" s="582">
        <v>8.2349999999999994</v>
      </c>
      <c r="J510" s="32">
        <v>64</v>
      </c>
      <c r="K510" s="32" t="s">
        <v>105</v>
      </c>
      <c r="L510" s="32"/>
      <c r="M510" s="33" t="s">
        <v>77</v>
      </c>
      <c r="N510" s="33"/>
      <c r="O510" s="32">
        <v>40</v>
      </c>
      <c r="P510" s="913" t="s">
        <v>793</v>
      </c>
      <c r="Q510" s="592"/>
      <c r="R510" s="592"/>
      <c r="S510" s="592"/>
      <c r="T510" s="593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791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71</v>
      </c>
      <c r="Q511" s="597"/>
      <c r="R511" s="597"/>
      <c r="S511" s="597"/>
      <c r="T511" s="597"/>
      <c r="U511" s="597"/>
      <c r="V511" s="598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71</v>
      </c>
      <c r="Q512" s="597"/>
      <c r="R512" s="597"/>
      <c r="S512" s="597"/>
      <c r="T512" s="597"/>
      <c r="U512" s="597"/>
      <c r="V512" s="598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794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134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795</v>
      </c>
      <c r="B515" s="54" t="s">
        <v>796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0" t="s">
        <v>797</v>
      </c>
      <c r="Q515" s="592"/>
      <c r="R515" s="592"/>
      <c r="S515" s="592"/>
      <c r="T515" s="593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798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71</v>
      </c>
      <c r="Q516" s="597"/>
      <c r="R516" s="597"/>
      <c r="S516" s="597"/>
      <c r="T516" s="597"/>
      <c r="U516" s="597"/>
      <c r="V516" s="598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71</v>
      </c>
      <c r="Q517" s="597"/>
      <c r="R517" s="597"/>
      <c r="S517" s="597"/>
      <c r="T517" s="597"/>
      <c r="U517" s="597"/>
      <c r="V517" s="598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799</v>
      </c>
      <c r="Q518" s="724"/>
      <c r="R518" s="724"/>
      <c r="S518" s="724"/>
      <c r="T518" s="724"/>
      <c r="U518" s="724"/>
      <c r="V518" s="725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2285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2390.5000000000009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800</v>
      </c>
      <c r="Q519" s="724"/>
      <c r="R519" s="724"/>
      <c r="S519" s="724"/>
      <c r="T519" s="724"/>
      <c r="U519" s="724"/>
      <c r="V519" s="725"/>
      <c r="W519" s="37" t="s">
        <v>69</v>
      </c>
      <c r="X519" s="585">
        <f>IFERROR(SUM(BM22:BM515),"0")</f>
        <v>2429.1538103373364</v>
      </c>
      <c r="Y519" s="585">
        <f>IFERROR(SUM(BN22:BN515),"0")</f>
        <v>2540.788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801</v>
      </c>
      <c r="Q520" s="724"/>
      <c r="R520" s="724"/>
      <c r="S520" s="724"/>
      <c r="T520" s="724"/>
      <c r="U520" s="724"/>
      <c r="V520" s="725"/>
      <c r="W520" s="37" t="s">
        <v>802</v>
      </c>
      <c r="X520" s="38">
        <f>ROUNDUP(SUM(BO22:BO515),0)</f>
        <v>5</v>
      </c>
      <c r="Y520" s="38">
        <f>ROUNDUP(SUM(BP22:BP515),0)</f>
        <v>5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803</v>
      </c>
      <c r="Q521" s="724"/>
      <c r="R521" s="724"/>
      <c r="S521" s="724"/>
      <c r="T521" s="724"/>
      <c r="U521" s="724"/>
      <c r="V521" s="725"/>
      <c r="W521" s="37" t="s">
        <v>69</v>
      </c>
      <c r="X521" s="585">
        <f>GrossWeightTotal+PalletQtyTotal*25</f>
        <v>2554.1538103373364</v>
      </c>
      <c r="Y521" s="585">
        <f>GrossWeightTotalR+PalletQtyTotalR*25</f>
        <v>2665.788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804</v>
      </c>
      <c r="Q522" s="724"/>
      <c r="R522" s="724"/>
      <c r="S522" s="724"/>
      <c r="T522" s="724"/>
      <c r="U522" s="724"/>
      <c r="V522" s="725"/>
      <c r="W522" s="37" t="s">
        <v>802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489.31463520937217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510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805</v>
      </c>
      <c r="Q523" s="724"/>
      <c r="R523" s="724"/>
      <c r="S523" s="724"/>
      <c r="T523" s="724"/>
      <c r="U523" s="724"/>
      <c r="V523" s="725"/>
      <c r="W523" s="39" t="s">
        <v>806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5.1079000000000008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807</v>
      </c>
      <c r="B525" s="580" t="s">
        <v>62</v>
      </c>
      <c r="C525" s="587" t="s">
        <v>100</v>
      </c>
      <c r="D525" s="708"/>
      <c r="E525" s="708"/>
      <c r="F525" s="708"/>
      <c r="G525" s="708"/>
      <c r="H525" s="641"/>
      <c r="I525" s="587" t="s">
        <v>258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550</v>
      </c>
      <c r="U525" s="641"/>
      <c r="V525" s="587" t="s">
        <v>607</v>
      </c>
      <c r="W525" s="708"/>
      <c r="X525" s="708"/>
      <c r="Y525" s="641"/>
      <c r="Z525" s="580" t="s">
        <v>666</v>
      </c>
      <c r="AA525" s="587" t="s">
        <v>736</v>
      </c>
      <c r="AB525" s="641"/>
      <c r="AC525" s="52"/>
      <c r="AF525" s="581"/>
    </row>
    <row r="526" spans="1:68" ht="14.25" customHeight="1" thickTop="1" x14ac:dyDescent="0.2">
      <c r="A526" s="850" t="s">
        <v>808</v>
      </c>
      <c r="B526" s="587" t="s">
        <v>62</v>
      </c>
      <c r="C526" s="587" t="s">
        <v>101</v>
      </c>
      <c r="D526" s="587" t="s">
        <v>116</v>
      </c>
      <c r="E526" s="587" t="s">
        <v>176</v>
      </c>
      <c r="F526" s="587" t="s">
        <v>199</v>
      </c>
      <c r="G526" s="587" t="s">
        <v>234</v>
      </c>
      <c r="H526" s="587" t="s">
        <v>100</v>
      </c>
      <c r="I526" s="587" t="s">
        <v>259</v>
      </c>
      <c r="J526" s="587" t="s">
        <v>299</v>
      </c>
      <c r="K526" s="587" t="s">
        <v>360</v>
      </c>
      <c r="L526" s="587" t="s">
        <v>403</v>
      </c>
      <c r="M526" s="587" t="s">
        <v>419</v>
      </c>
      <c r="N526" s="581"/>
      <c r="O526" s="587" t="s">
        <v>432</v>
      </c>
      <c r="P526" s="587" t="s">
        <v>442</v>
      </c>
      <c r="Q526" s="587" t="s">
        <v>449</v>
      </c>
      <c r="R526" s="587" t="s">
        <v>454</v>
      </c>
      <c r="S526" s="587" t="s">
        <v>540</v>
      </c>
      <c r="T526" s="587" t="s">
        <v>551</v>
      </c>
      <c r="U526" s="587" t="s">
        <v>585</v>
      </c>
      <c r="V526" s="587" t="s">
        <v>608</v>
      </c>
      <c r="W526" s="587" t="s">
        <v>640</v>
      </c>
      <c r="X526" s="587" t="s">
        <v>658</v>
      </c>
      <c r="Y526" s="587" t="s">
        <v>662</v>
      </c>
      <c r="Z526" s="587" t="s">
        <v>666</v>
      </c>
      <c r="AA526" s="587" t="s">
        <v>736</v>
      </c>
      <c r="AB526" s="587" t="s">
        <v>794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809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43.500000000000007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64.2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231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64.2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721.2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2.16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31.2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91.960000000000008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480</v>
      </c>
      <c r="U528" s="46">
        <f>IFERROR(Y375*1,"0")+IFERROR(Y376*1,"0")+IFERROR(Y377*1,"0")+IFERROR(Y378*1,"0")+IFERROR(Y382*1,"0")+IFERROR(Y386*1,"0")+IFERROR(Y387*1,"0")+IFERROR(Y391*1,"0")</f>
        <v>333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32.400000000000006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295.67999999999995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0,57"/>
        <filter val="1,00"/>
        <filter val="1,48"/>
        <filter val="1,80"/>
        <filter val="10,00"/>
        <filter val="11,00"/>
        <filter val="11,67"/>
        <filter val="118,75"/>
        <filter val="12,00"/>
        <filter val="12,50"/>
        <filter val="124,00"/>
        <filter val="126,00"/>
        <filter val="15,63"/>
        <filter val="16,00"/>
        <filter val="16,67"/>
        <filter val="161,00"/>
        <filter val="168,00"/>
        <filter val="17,20"/>
        <filter val="175,00"/>
        <filter val="176,00"/>
        <filter val="19,44"/>
        <filter val="193,00"/>
        <filter val="2 285,00"/>
        <filter val="2 429,15"/>
        <filter val="2 554,15"/>
        <filter val="20,00"/>
        <filter val="22,00"/>
        <filter val="25,00"/>
        <filter val="258,00"/>
        <filter val="26,00"/>
        <filter val="27,00"/>
        <filter val="28,00"/>
        <filter val="280,00"/>
        <filter val="285,00"/>
        <filter val="29,00"/>
        <filter val="3,00"/>
        <filter val="3,21"/>
        <filter val="3,29"/>
        <filter val="30,00"/>
        <filter val="31,67"/>
        <filter val="332,00"/>
        <filter val="34,00"/>
        <filter val="341,00"/>
        <filter val="36,89"/>
        <filter val="39,00"/>
        <filter val="4,00"/>
        <filter val="41,00"/>
        <filter val="42,00"/>
        <filter val="44,00"/>
        <filter val="45,19"/>
        <filter val="489,31"/>
        <filter val="5"/>
        <filter val="5,00"/>
        <filter val="5,37"/>
        <filter val="5,56"/>
        <filter val="5,60"/>
        <filter val="5,75"/>
        <filter val="53,03"/>
        <filter val="59,00"/>
        <filter val="65,00"/>
        <filter val="69,00"/>
        <filter val="75,00"/>
        <filter val="76,00"/>
        <filter val="77,59"/>
        <filter val="8,00"/>
        <filter val="9,00"/>
        <filter val="99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810</v>
      </c>
      <c r="H1" s="52"/>
    </row>
    <row r="3" spans="2:8" x14ac:dyDescent="0.2">
      <c r="B3" s="47" t="s">
        <v>811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812</v>
      </c>
      <c r="C6" s="47" t="s">
        <v>813</v>
      </c>
      <c r="D6" s="47" t="s">
        <v>814</v>
      </c>
      <c r="E6" s="47"/>
    </row>
    <row r="7" spans="2:8" x14ac:dyDescent="0.2">
      <c r="B7" s="47" t="s">
        <v>815</v>
      </c>
      <c r="C7" s="47" t="s">
        <v>816</v>
      </c>
      <c r="D7" s="47" t="s">
        <v>817</v>
      </c>
      <c r="E7" s="47"/>
    </row>
    <row r="8" spans="2:8" x14ac:dyDescent="0.2">
      <c r="B8" s="47" t="s">
        <v>818</v>
      </c>
      <c r="C8" s="47" t="s">
        <v>819</v>
      </c>
      <c r="D8" s="47" t="s">
        <v>820</v>
      </c>
      <c r="E8" s="47"/>
    </row>
    <row r="9" spans="2:8" x14ac:dyDescent="0.2">
      <c r="B9" s="47" t="s">
        <v>14</v>
      </c>
      <c r="C9" s="47" t="s">
        <v>821</v>
      </c>
      <c r="D9" s="47" t="s">
        <v>822</v>
      </c>
      <c r="E9" s="47"/>
    </row>
    <row r="10" spans="2:8" x14ac:dyDescent="0.2">
      <c r="B10" s="47" t="s">
        <v>823</v>
      </c>
      <c r="C10" s="47" t="s">
        <v>824</v>
      </c>
      <c r="D10" s="47" t="s">
        <v>825</v>
      </c>
      <c r="E10" s="47"/>
    </row>
    <row r="11" spans="2:8" x14ac:dyDescent="0.2">
      <c r="B11" s="47" t="s">
        <v>826</v>
      </c>
      <c r="C11" s="47" t="s">
        <v>827</v>
      </c>
      <c r="D11" s="47" t="s">
        <v>828</v>
      </c>
      <c r="E11" s="47"/>
    </row>
    <row r="13" spans="2:8" x14ac:dyDescent="0.2">
      <c r="B13" s="47" t="s">
        <v>829</v>
      </c>
      <c r="C13" s="47" t="s">
        <v>813</v>
      </c>
      <c r="D13" s="47"/>
      <c r="E13" s="47"/>
    </row>
    <row r="15" spans="2:8" x14ac:dyDescent="0.2">
      <c r="B15" s="47" t="s">
        <v>830</v>
      </c>
      <c r="C15" s="47" t="s">
        <v>816</v>
      </c>
      <c r="D15" s="47"/>
      <c r="E15" s="47"/>
    </row>
    <row r="17" spans="2:5" x14ac:dyDescent="0.2">
      <c r="B17" s="47" t="s">
        <v>831</v>
      </c>
      <c r="C17" s="47" t="s">
        <v>819</v>
      </c>
      <c r="D17" s="47"/>
      <c r="E17" s="47"/>
    </row>
    <row r="19" spans="2:5" x14ac:dyDescent="0.2">
      <c r="B19" s="47" t="s">
        <v>832</v>
      </c>
      <c r="C19" s="47" t="s">
        <v>821</v>
      </c>
      <c r="D19" s="47"/>
      <c r="E19" s="47"/>
    </row>
    <row r="21" spans="2:5" x14ac:dyDescent="0.2">
      <c r="B21" s="47" t="s">
        <v>833</v>
      </c>
      <c r="C21" s="47" t="s">
        <v>824</v>
      </c>
      <c r="D21" s="47"/>
      <c r="E21" s="47"/>
    </row>
    <row r="23" spans="2:5" x14ac:dyDescent="0.2">
      <c r="B23" s="47" t="s">
        <v>834</v>
      </c>
      <c r="C23" s="47" t="s">
        <v>827</v>
      </c>
      <c r="D23" s="47"/>
      <c r="E23" s="47"/>
    </row>
    <row r="25" spans="2:5" x14ac:dyDescent="0.2">
      <c r="B25" s="47" t="s">
        <v>835</v>
      </c>
      <c r="C25" s="47"/>
      <c r="D25" s="47"/>
      <c r="E25" s="47"/>
    </row>
    <row r="26" spans="2:5" x14ac:dyDescent="0.2">
      <c r="B26" s="47" t="s">
        <v>836</v>
      </c>
      <c r="C26" s="47"/>
      <c r="D26" s="47"/>
      <c r="E26" s="47"/>
    </row>
    <row r="27" spans="2:5" x14ac:dyDescent="0.2">
      <c r="B27" s="47" t="s">
        <v>837</v>
      </c>
      <c r="C27" s="47"/>
      <c r="D27" s="47"/>
      <c r="E27" s="47"/>
    </row>
    <row r="28" spans="2:5" x14ac:dyDescent="0.2">
      <c r="B28" s="47" t="s">
        <v>838</v>
      </c>
      <c r="C28" s="47"/>
      <c r="D28" s="47"/>
      <c r="E28" s="47"/>
    </row>
    <row r="29" spans="2:5" x14ac:dyDescent="0.2">
      <c r="B29" s="47" t="s">
        <v>839</v>
      </c>
      <c r="C29" s="47"/>
      <c r="D29" s="47"/>
      <c r="E29" s="47"/>
    </row>
    <row r="30" spans="2:5" x14ac:dyDescent="0.2">
      <c r="B30" s="47" t="s">
        <v>840</v>
      </c>
      <c r="C30" s="47"/>
      <c r="D30" s="47"/>
      <c r="E30" s="47"/>
    </row>
    <row r="31" spans="2:5" x14ac:dyDescent="0.2">
      <c r="B31" s="47" t="s">
        <v>841</v>
      </c>
      <c r="C31" s="47"/>
      <c r="D31" s="47"/>
      <c r="E31" s="47"/>
    </row>
    <row r="32" spans="2:5" x14ac:dyDescent="0.2">
      <c r="B32" s="47" t="s">
        <v>842</v>
      </c>
      <c r="C32" s="47"/>
      <c r="D32" s="47"/>
      <c r="E32" s="47"/>
    </row>
    <row r="33" spans="2:5" x14ac:dyDescent="0.2">
      <c r="B33" s="47" t="s">
        <v>843</v>
      </c>
      <c r="C33" s="47"/>
      <c r="D33" s="47"/>
      <c r="E33" s="47"/>
    </row>
    <row r="34" spans="2:5" x14ac:dyDescent="0.2">
      <c r="B34" s="47" t="s">
        <v>844</v>
      </c>
      <c r="C34" s="47"/>
      <c r="D34" s="47"/>
      <c r="E34" s="47"/>
    </row>
    <row r="35" spans="2:5" x14ac:dyDescent="0.2">
      <c r="B35" s="47" t="s">
        <v>845</v>
      </c>
      <c r="C35" s="47"/>
      <c r="D35" s="47"/>
      <c r="E35" s="47"/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2025-06-27T10:38:21Z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