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6,25 Горняк ЗПФ в Донецк погрузка с филиалами 30,06,25\"/>
    </mc:Choice>
  </mc:AlternateContent>
  <xr:revisionPtr revIDLastSave="0" documentId="13_ncr:1_{4BB427B5-2D06-4C32-88E0-B79E4160BB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Y325" i="1"/>
  <c r="X325" i="1"/>
  <c r="BP324" i="1"/>
  <c r="BO324" i="1"/>
  <c r="BN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P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Z320" i="1" s="1"/>
  <c r="Y304" i="1"/>
  <c r="P304" i="1"/>
  <c r="BO303" i="1"/>
  <c r="BM303" i="1"/>
  <c r="Z303" i="1"/>
  <c r="Y303" i="1"/>
  <c r="BO302" i="1"/>
  <c r="BM302" i="1"/>
  <c r="Z302" i="1"/>
  <c r="Y302" i="1"/>
  <c r="X300" i="1"/>
  <c r="X299" i="1"/>
  <c r="BP298" i="1"/>
  <c r="BO298" i="1"/>
  <c r="BN298" i="1"/>
  <c r="BM298" i="1"/>
  <c r="Z298" i="1"/>
  <c r="Y298" i="1"/>
  <c r="P298" i="1"/>
  <c r="BO297" i="1"/>
  <c r="BM297" i="1"/>
  <c r="Z297" i="1"/>
  <c r="Y297" i="1"/>
  <c r="P297" i="1"/>
  <c r="BP296" i="1"/>
  <c r="BO296" i="1"/>
  <c r="BN296" i="1"/>
  <c r="BM296" i="1"/>
  <c r="Z296" i="1"/>
  <c r="Z299" i="1" s="1"/>
  <c r="Y296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P291" i="1"/>
  <c r="X289" i="1"/>
  <c r="Z288" i="1"/>
  <c r="X288" i="1"/>
  <c r="BO287" i="1"/>
  <c r="BM287" i="1"/>
  <c r="Z287" i="1"/>
  <c r="Y287" i="1"/>
  <c r="P287" i="1"/>
  <c r="Y285" i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7" i="1"/>
  <c r="X266" i="1"/>
  <c r="BP265" i="1"/>
  <c r="BO265" i="1"/>
  <c r="BN265" i="1"/>
  <c r="BM265" i="1"/>
  <c r="Z265" i="1"/>
  <c r="Y265" i="1"/>
  <c r="P265" i="1"/>
  <c r="BO264" i="1"/>
  <c r="BM264" i="1"/>
  <c r="Z264" i="1"/>
  <c r="Z266" i="1" s="1"/>
  <c r="Y264" i="1"/>
  <c r="P264" i="1"/>
  <c r="X260" i="1"/>
  <c r="Z259" i="1"/>
  <c r="X259" i="1"/>
  <c r="BO258" i="1"/>
  <c r="BM258" i="1"/>
  <c r="Z258" i="1"/>
  <c r="Y258" i="1"/>
  <c r="P258" i="1"/>
  <c r="Y254" i="1"/>
  <c r="X254" i="1"/>
  <c r="Z253" i="1"/>
  <c r="X253" i="1"/>
  <c r="BO252" i="1"/>
  <c r="BM252" i="1"/>
  <c r="Z252" i="1"/>
  <c r="Y252" i="1"/>
  <c r="P252" i="1"/>
  <c r="BP251" i="1"/>
  <c r="BO251" i="1"/>
  <c r="BN251" i="1"/>
  <c r="BM251" i="1"/>
  <c r="Z251" i="1"/>
  <c r="Y251" i="1"/>
  <c r="Y253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BP244" i="1"/>
  <c r="BO244" i="1"/>
  <c r="BN244" i="1"/>
  <c r="BM244" i="1"/>
  <c r="Z244" i="1"/>
  <c r="Z247" i="1" s="1"/>
  <c r="Y244" i="1"/>
  <c r="Y248" i="1" s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Y236" i="1"/>
  <c r="X236" i="1"/>
  <c r="BP235" i="1"/>
  <c r="BO235" i="1"/>
  <c r="BN235" i="1"/>
  <c r="BM235" i="1"/>
  <c r="Z235" i="1"/>
  <c r="Z236" i="1" s="1"/>
  <c r="Y235" i="1"/>
  <c r="Y237" i="1" s="1"/>
  <c r="X232" i="1"/>
  <c r="X231" i="1"/>
  <c r="BO230" i="1"/>
  <c r="BM230" i="1"/>
  <c r="Z230" i="1"/>
  <c r="Y230" i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P227" i="1"/>
  <c r="BO227" i="1"/>
  <c r="BN227" i="1"/>
  <c r="BM227" i="1"/>
  <c r="Z227" i="1"/>
  <c r="Z231" i="1" s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Y224" i="1" s="1"/>
  <c r="P217" i="1"/>
  <c r="X214" i="1"/>
  <c r="X213" i="1"/>
  <c r="BO212" i="1"/>
  <c r="BM212" i="1"/>
  <c r="Z212" i="1"/>
  <c r="Y212" i="1"/>
  <c r="BP212" i="1" s="1"/>
  <c r="P212" i="1"/>
  <c r="BP211" i="1"/>
  <c r="BO211" i="1"/>
  <c r="BN211" i="1"/>
  <c r="BM211" i="1"/>
  <c r="Z211" i="1"/>
  <c r="Z213" i="1" s="1"/>
  <c r="Y211" i="1"/>
  <c r="P211" i="1"/>
  <c r="BO210" i="1"/>
  <c r="BM210" i="1"/>
  <c r="Z210" i="1"/>
  <c r="Y210" i="1"/>
  <c r="Y213" i="1" s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Z206" i="1" s="1"/>
  <c r="Y202" i="1"/>
  <c r="Y206" i="1" s="1"/>
  <c r="P202" i="1"/>
  <c r="X200" i="1"/>
  <c r="Y199" i="1"/>
  <c r="X199" i="1"/>
  <c r="BP198" i="1"/>
  <c r="BO198" i="1"/>
  <c r="BN198" i="1"/>
  <c r="BM198" i="1"/>
  <c r="Z198" i="1"/>
  <c r="Z199" i="1" s="1"/>
  <c r="Y198" i="1"/>
  <c r="Y200" i="1" s="1"/>
  <c r="X194" i="1"/>
  <c r="Z193" i="1"/>
  <c r="X193" i="1"/>
  <c r="BO192" i="1"/>
  <c r="BM192" i="1"/>
  <c r="Z192" i="1"/>
  <c r="Y192" i="1"/>
  <c r="Y193" i="1" s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Z179" i="1"/>
  <c r="Y179" i="1"/>
  <c r="P179" i="1"/>
  <c r="Y177" i="1"/>
  <c r="X177" i="1"/>
  <c r="Z176" i="1"/>
  <c r="X176" i="1"/>
  <c r="BO175" i="1"/>
  <c r="BM175" i="1"/>
  <c r="Z175" i="1"/>
  <c r="Y175" i="1"/>
  <c r="P175" i="1"/>
  <c r="BP174" i="1"/>
  <c r="BO174" i="1"/>
  <c r="BN174" i="1"/>
  <c r="BM174" i="1"/>
  <c r="Z174" i="1"/>
  <c r="Y174" i="1"/>
  <c r="P174" i="1"/>
  <c r="BO173" i="1"/>
  <c r="BM173" i="1"/>
  <c r="Z173" i="1"/>
  <c r="Y173" i="1"/>
  <c r="BO172" i="1"/>
  <c r="BM172" i="1"/>
  <c r="Z172" i="1"/>
  <c r="Y172" i="1"/>
  <c r="X169" i="1"/>
  <c r="Y168" i="1"/>
  <c r="X168" i="1"/>
  <c r="BP167" i="1"/>
  <c r="BO167" i="1"/>
  <c r="BN167" i="1"/>
  <c r="BM167" i="1"/>
  <c r="Z167" i="1"/>
  <c r="Z168" i="1" s="1"/>
  <c r="Y167" i="1"/>
  <c r="Y169" i="1" s="1"/>
  <c r="X163" i="1"/>
  <c r="Z162" i="1"/>
  <c r="X162" i="1"/>
  <c r="BO161" i="1"/>
  <c r="BM161" i="1"/>
  <c r="Z161" i="1"/>
  <c r="Y161" i="1"/>
  <c r="P161" i="1"/>
  <c r="Y158" i="1"/>
  <c r="X158" i="1"/>
  <c r="Z157" i="1"/>
  <c r="X157" i="1"/>
  <c r="BO156" i="1"/>
  <c r="BM156" i="1"/>
  <c r="Z156" i="1"/>
  <c r="Y156" i="1"/>
  <c r="P156" i="1"/>
  <c r="X153" i="1"/>
  <c r="Z152" i="1"/>
  <c r="X152" i="1"/>
  <c r="BO151" i="1"/>
  <c r="BM151" i="1"/>
  <c r="Z151" i="1"/>
  <c r="Y151" i="1"/>
  <c r="P151" i="1"/>
  <c r="Y148" i="1"/>
  <c r="X148" i="1"/>
  <c r="Z147" i="1"/>
  <c r="X147" i="1"/>
  <c r="BO146" i="1"/>
  <c r="BM146" i="1"/>
  <c r="Z146" i="1"/>
  <c r="Y146" i="1"/>
  <c r="P146" i="1"/>
  <c r="X143" i="1"/>
  <c r="Z142" i="1"/>
  <c r="X142" i="1"/>
  <c r="BO141" i="1"/>
  <c r="BM141" i="1"/>
  <c r="Z141" i="1"/>
  <c r="Y141" i="1"/>
  <c r="BO140" i="1"/>
  <c r="BM140" i="1"/>
  <c r="Z140" i="1"/>
  <c r="Y140" i="1"/>
  <c r="BO139" i="1"/>
  <c r="BM139" i="1"/>
  <c r="Z139" i="1"/>
  <c r="Y139" i="1"/>
  <c r="P139" i="1"/>
  <c r="Y136" i="1"/>
  <c r="X136" i="1"/>
  <c r="Z135" i="1"/>
  <c r="X135" i="1"/>
  <c r="BO134" i="1"/>
  <c r="BM134" i="1"/>
  <c r="Z134" i="1"/>
  <c r="Y134" i="1"/>
  <c r="P134" i="1"/>
  <c r="BP133" i="1"/>
  <c r="BO133" i="1"/>
  <c r="BN133" i="1"/>
  <c r="BM133" i="1"/>
  <c r="Z133" i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P127" i="1"/>
  <c r="X124" i="1"/>
  <c r="Z123" i="1"/>
  <c r="X123" i="1"/>
  <c r="BO122" i="1"/>
  <c r="BM122" i="1"/>
  <c r="Z122" i="1"/>
  <c r="Y122" i="1"/>
  <c r="P122" i="1"/>
  <c r="Y120" i="1"/>
  <c r="X120" i="1"/>
  <c r="Z119" i="1"/>
  <c r="X119" i="1"/>
  <c r="BO118" i="1"/>
  <c r="BM118" i="1"/>
  <c r="Z118" i="1"/>
  <c r="Y118" i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BP113" i="1"/>
  <c r="BO113" i="1"/>
  <c r="BN113" i="1"/>
  <c r="BM113" i="1"/>
  <c r="Z113" i="1"/>
  <c r="Y113" i="1"/>
  <c r="Y119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Z103" i="1" s="1"/>
  <c r="Y98" i="1"/>
  <c r="P98" i="1"/>
  <c r="BO97" i="1"/>
  <c r="BM97" i="1"/>
  <c r="Z97" i="1"/>
  <c r="Y97" i="1"/>
  <c r="BO96" i="1"/>
  <c r="BM96" i="1"/>
  <c r="Z96" i="1"/>
  <c r="Y96" i="1"/>
  <c r="BO95" i="1"/>
  <c r="BM95" i="1"/>
  <c r="Z95" i="1"/>
  <c r="Y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P89" i="1"/>
  <c r="Y86" i="1"/>
  <c r="X86" i="1"/>
  <c r="Z85" i="1"/>
  <c r="X85" i="1"/>
  <c r="BO84" i="1"/>
  <c r="BM84" i="1"/>
  <c r="Z84" i="1"/>
  <c r="Y84" i="1"/>
  <c r="P84" i="1"/>
  <c r="BP83" i="1"/>
  <c r="BO83" i="1"/>
  <c r="BN83" i="1"/>
  <c r="BM83" i="1"/>
  <c r="Z83" i="1"/>
  <c r="Y83" i="1"/>
  <c r="Y85" i="1" s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Z79" i="1" s="1"/>
  <c r="Y77" i="1"/>
  <c r="P77" i="1"/>
  <c r="X74" i="1"/>
  <c r="X73" i="1"/>
  <c r="BO72" i="1"/>
  <c r="BM72" i="1"/>
  <c r="Z72" i="1"/>
  <c r="Y72" i="1"/>
  <c r="P72" i="1"/>
  <c r="BP71" i="1"/>
  <c r="BO71" i="1"/>
  <c r="BN71" i="1"/>
  <c r="BM71" i="1"/>
  <c r="Z71" i="1"/>
  <c r="Z73" i="1" s="1"/>
  <c r="Y71" i="1"/>
  <c r="P71" i="1"/>
  <c r="BO70" i="1"/>
  <c r="BM70" i="1"/>
  <c r="Z70" i="1"/>
  <c r="Y70" i="1"/>
  <c r="P70" i="1"/>
  <c r="Y68" i="1"/>
  <c r="X68" i="1"/>
  <c r="Z67" i="1"/>
  <c r="X67" i="1"/>
  <c r="BO66" i="1"/>
  <c r="BM66" i="1"/>
  <c r="Z66" i="1"/>
  <c r="Y66" i="1"/>
  <c r="P66" i="1"/>
  <c r="BP65" i="1"/>
  <c r="BO65" i="1"/>
  <c r="BN65" i="1"/>
  <c r="BM65" i="1"/>
  <c r="Z65" i="1"/>
  <c r="Y65" i="1"/>
  <c r="Y67" i="1" s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Z58" i="1" s="1"/>
  <c r="Y56" i="1"/>
  <c r="P56" i="1"/>
  <c r="X54" i="1"/>
  <c r="Z53" i="1"/>
  <c r="X53" i="1"/>
  <c r="BO52" i="1"/>
  <c r="BM52" i="1"/>
  <c r="Z52" i="1"/>
  <c r="Y52" i="1"/>
  <c r="P52" i="1"/>
  <c r="Y49" i="1"/>
  <c r="X49" i="1"/>
  <c r="Z48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P34" i="1"/>
  <c r="Y31" i="1"/>
  <c r="X31" i="1"/>
  <c r="Z30" i="1"/>
  <c r="X30" i="1"/>
  <c r="BO29" i="1"/>
  <c r="BM29" i="1"/>
  <c r="Z29" i="1"/>
  <c r="Y29" i="1"/>
  <c r="P29" i="1"/>
  <c r="BP28" i="1"/>
  <c r="BO28" i="1"/>
  <c r="BN28" i="1"/>
  <c r="BM28" i="1"/>
  <c r="Z28" i="1"/>
  <c r="Y28" i="1"/>
  <c r="Y30" i="1" s="1"/>
  <c r="P28" i="1"/>
  <c r="X24" i="1"/>
  <c r="X327" i="1" s="1"/>
  <c r="Y23" i="1"/>
  <c r="X23" i="1"/>
  <c r="X331" i="1" s="1"/>
  <c r="BP22" i="1"/>
  <c r="BO22" i="1"/>
  <c r="X329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7" i="1" l="1"/>
  <c r="Y331" i="1" s="1"/>
  <c r="BP34" i="1"/>
  <c r="BN34" i="1"/>
  <c r="BP36" i="1"/>
  <c r="BN36" i="1"/>
  <c r="Y53" i="1"/>
  <c r="BP52" i="1"/>
  <c r="BN52" i="1"/>
  <c r="Y73" i="1"/>
  <c r="BP70" i="1"/>
  <c r="BN70" i="1"/>
  <c r="BP72" i="1"/>
  <c r="BN72" i="1"/>
  <c r="Y92" i="1"/>
  <c r="BP89" i="1"/>
  <c r="BN89" i="1"/>
  <c r="Y91" i="1"/>
  <c r="Y103" i="1"/>
  <c r="BP95" i="1"/>
  <c r="BN95" i="1"/>
  <c r="BP96" i="1"/>
  <c r="BN96" i="1"/>
  <c r="BP97" i="1"/>
  <c r="BN97" i="1"/>
  <c r="BP102" i="1"/>
  <c r="BN102" i="1"/>
  <c r="Y123" i="1"/>
  <c r="BP122" i="1"/>
  <c r="BN122" i="1"/>
  <c r="Y142" i="1"/>
  <c r="BP139" i="1"/>
  <c r="BN139" i="1"/>
  <c r="BP140" i="1"/>
  <c r="BN140" i="1"/>
  <c r="BP141" i="1"/>
  <c r="BN141" i="1"/>
  <c r="Y152" i="1"/>
  <c r="BP151" i="1"/>
  <c r="BN151" i="1"/>
  <c r="Y162" i="1"/>
  <c r="BP161" i="1"/>
  <c r="BN161" i="1"/>
  <c r="Y182" i="1"/>
  <c r="BP179" i="1"/>
  <c r="BN179" i="1"/>
  <c r="Y181" i="1"/>
  <c r="BP29" i="1"/>
  <c r="Y329" i="1" s="1"/>
  <c r="BN29" i="1"/>
  <c r="Y328" i="1" s="1"/>
  <c r="Y330" i="1" s="1"/>
  <c r="X328" i="1"/>
  <c r="X330" i="1" s="1"/>
  <c r="Y38" i="1"/>
  <c r="Y327" i="1" s="1"/>
  <c r="C340" i="1" s="1"/>
  <c r="Y48" i="1"/>
  <c r="BP41" i="1"/>
  <c r="BN41" i="1"/>
  <c r="BP43" i="1"/>
  <c r="BN43" i="1"/>
  <c r="BP45" i="1"/>
  <c r="BN45" i="1"/>
  <c r="BP47" i="1"/>
  <c r="BN47" i="1"/>
  <c r="Y54" i="1"/>
  <c r="Y59" i="1"/>
  <c r="BP56" i="1"/>
  <c r="BN56" i="1"/>
  <c r="Y58" i="1"/>
  <c r="BP66" i="1"/>
  <c r="BN66" i="1"/>
  <c r="Y74" i="1"/>
  <c r="Y80" i="1"/>
  <c r="BP77" i="1"/>
  <c r="BN77" i="1"/>
  <c r="Y79" i="1"/>
  <c r="BP84" i="1"/>
  <c r="BN84" i="1"/>
  <c r="Z91" i="1"/>
  <c r="Y104" i="1"/>
  <c r="Y110" i="1"/>
  <c r="BP107" i="1"/>
  <c r="BN107" i="1"/>
  <c r="Y109" i="1"/>
  <c r="BP114" i="1"/>
  <c r="BN114" i="1"/>
  <c r="BP116" i="1"/>
  <c r="BN116" i="1"/>
  <c r="BP118" i="1"/>
  <c r="BN118" i="1"/>
  <c r="Y124" i="1"/>
  <c r="Y130" i="1"/>
  <c r="BP127" i="1"/>
  <c r="BN127" i="1"/>
  <c r="Y129" i="1"/>
  <c r="BP134" i="1"/>
  <c r="BN134" i="1"/>
  <c r="Y143" i="1"/>
  <c r="Y147" i="1"/>
  <c r="BP146" i="1"/>
  <c r="BN146" i="1"/>
  <c r="Y153" i="1"/>
  <c r="Y157" i="1"/>
  <c r="BP156" i="1"/>
  <c r="BN156" i="1"/>
  <c r="Y163" i="1"/>
  <c r="Y176" i="1"/>
  <c r="BP172" i="1"/>
  <c r="BN172" i="1"/>
  <c r="BP173" i="1"/>
  <c r="BN173" i="1"/>
  <c r="BP175" i="1"/>
  <c r="BN175" i="1"/>
  <c r="Z181" i="1"/>
  <c r="Z332" i="1" s="1"/>
  <c r="Y189" i="1"/>
  <c r="Y194" i="1"/>
  <c r="Y207" i="1"/>
  <c r="Y214" i="1"/>
  <c r="BP221" i="1"/>
  <c r="BN221" i="1"/>
  <c r="Y223" i="1"/>
  <c r="BP228" i="1"/>
  <c r="BN228" i="1"/>
  <c r="BP230" i="1"/>
  <c r="BN230" i="1"/>
  <c r="Y259" i="1"/>
  <c r="BP258" i="1"/>
  <c r="BN258" i="1"/>
  <c r="Y288" i="1"/>
  <c r="BP287" i="1"/>
  <c r="BN287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87" i="1"/>
  <c r="BN192" i="1"/>
  <c r="BP192" i="1"/>
  <c r="BN203" i="1"/>
  <c r="BN205" i="1"/>
  <c r="BN210" i="1"/>
  <c r="BP210" i="1"/>
  <c r="BN212" i="1"/>
  <c r="Z223" i="1"/>
  <c r="BN217" i="1"/>
  <c r="BP217" i="1"/>
  <c r="BN219" i="1"/>
  <c r="Y231" i="1"/>
  <c r="Y232" i="1"/>
  <c r="B340" i="1" s="1"/>
  <c r="BP245" i="1"/>
  <c r="BN245" i="1"/>
  <c r="Y247" i="1"/>
  <c r="BP252" i="1"/>
  <c r="BN252" i="1"/>
  <c r="Y260" i="1"/>
  <c r="Y267" i="1"/>
  <c r="BP264" i="1"/>
  <c r="BN264" i="1"/>
  <c r="Y266" i="1"/>
  <c r="Y284" i="1"/>
  <c r="BP281" i="1"/>
  <c r="BN281" i="1"/>
  <c r="BP282" i="1"/>
  <c r="BN282" i="1"/>
  <c r="BP283" i="1"/>
  <c r="BN283" i="1"/>
  <c r="Y289" i="1"/>
  <c r="Y293" i="1"/>
  <c r="BP291" i="1"/>
  <c r="BN291" i="1"/>
  <c r="BP292" i="1"/>
  <c r="BN292" i="1"/>
  <c r="Y300" i="1"/>
  <c r="Y321" i="1"/>
  <c r="A340" i="1" l="1"/>
</calcChain>
</file>

<file path=xl/sharedStrings.xml><?xml version="1.0" encoding="utf-8"?>
<sst xmlns="http://schemas.openxmlformats.org/spreadsheetml/2006/main" count="1578" uniqueCount="505">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</sst>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0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topLeftCell="A321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86" t="s">
        <v>0</v>
      </c>
      <c r="E1" s="356"/>
      <c r="F1" s="356"/>
      <c r="G1" s="12" t="s">
        <v>1</v>
      </c>
      <c r="H1" s="386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416" t="s">
        <v>8</v>
      </c>
      <c r="B5" s="370"/>
      <c r="C5" s="371"/>
      <c r="D5" s="389"/>
      <c r="E5" s="390"/>
      <c r="F5" s="523" t="s">
        <v>9</v>
      </c>
      <c r="G5" s="371"/>
      <c r="H5" s="389"/>
      <c r="I5" s="491"/>
      <c r="J5" s="491"/>
      <c r="K5" s="491"/>
      <c r="L5" s="491"/>
      <c r="M5" s="390"/>
      <c r="N5" s="61"/>
      <c r="P5" s="24" t="s">
        <v>10</v>
      </c>
      <c r="Q5" s="528">
        <v>45831</v>
      </c>
      <c r="R5" s="414"/>
      <c r="T5" s="440" t="s">
        <v>11</v>
      </c>
      <c r="U5" s="441"/>
      <c r="V5" s="442" t="s">
        <v>12</v>
      </c>
      <c r="W5" s="414"/>
      <c r="AB5" s="51"/>
      <c r="AC5" s="51"/>
      <c r="AD5" s="51"/>
      <c r="AE5" s="51"/>
    </row>
    <row r="6" spans="1:32" s="327" customFormat="1" ht="24" customHeight="1" x14ac:dyDescent="0.2">
      <c r="A6" s="416" t="s">
        <v>13</v>
      </c>
      <c r="B6" s="370"/>
      <c r="C6" s="371"/>
      <c r="D6" s="493" t="s">
        <v>14</v>
      </c>
      <c r="E6" s="494"/>
      <c r="F6" s="494"/>
      <c r="G6" s="494"/>
      <c r="H6" s="494"/>
      <c r="I6" s="494"/>
      <c r="J6" s="494"/>
      <c r="K6" s="494"/>
      <c r="L6" s="494"/>
      <c r="M6" s="414"/>
      <c r="N6" s="62"/>
      <c r="P6" s="24" t="s">
        <v>15</v>
      </c>
      <c r="Q6" s="535" t="str">
        <f>IF(Q5=0," ",CHOOSE(WEEKDAY(Q5,2),"Понедельник","Вторник","Среда","Четверг","Пятница","Суббота","Воскресенье"))</f>
        <v>Понедельник</v>
      </c>
      <c r="R6" s="338"/>
      <c r="T6" s="446" t="s">
        <v>16</v>
      </c>
      <c r="U6" s="441"/>
      <c r="V6" s="480" t="s">
        <v>17</v>
      </c>
      <c r="W6" s="366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73" t="str">
        <f>IFERROR(VLOOKUP(DeliveryAddress,Table,3,0),1)</f>
        <v>1</v>
      </c>
      <c r="E7" s="374"/>
      <c r="F7" s="374"/>
      <c r="G7" s="374"/>
      <c r="H7" s="374"/>
      <c r="I7" s="374"/>
      <c r="J7" s="374"/>
      <c r="K7" s="374"/>
      <c r="L7" s="374"/>
      <c r="M7" s="375"/>
      <c r="N7" s="63"/>
      <c r="P7" s="24"/>
      <c r="Q7" s="42"/>
      <c r="R7" s="42"/>
      <c r="T7" s="342"/>
      <c r="U7" s="441"/>
      <c r="V7" s="481"/>
      <c r="W7" s="482"/>
      <c r="AB7" s="51"/>
      <c r="AC7" s="51"/>
      <c r="AD7" s="51"/>
      <c r="AE7" s="51"/>
    </row>
    <row r="8" spans="1:32" s="327" customFormat="1" ht="25.5" customHeight="1" x14ac:dyDescent="0.2">
      <c r="A8" s="544" t="s">
        <v>18</v>
      </c>
      <c r="B8" s="350"/>
      <c r="C8" s="351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421">
        <v>0.41666666666666669</v>
      </c>
      <c r="R8" s="375"/>
      <c r="T8" s="342"/>
      <c r="U8" s="441"/>
      <c r="V8" s="481"/>
      <c r="W8" s="482"/>
      <c r="AB8" s="51"/>
      <c r="AC8" s="51"/>
      <c r="AD8" s="51"/>
      <c r="AE8" s="51"/>
    </row>
    <row r="9" spans="1:32" s="327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5"/>
      <c r="E9" s="348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L9" s="348"/>
      <c r="M9" s="348"/>
      <c r="N9" s="328"/>
      <c r="P9" s="26" t="s">
        <v>21</v>
      </c>
      <c r="Q9" s="409"/>
      <c r="R9" s="410"/>
      <c r="T9" s="342"/>
      <c r="U9" s="441"/>
      <c r="V9" s="483"/>
      <c r="W9" s="484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5"/>
      <c r="E10" s="348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1" t="str">
        <f>IFERROR(VLOOKUP($D$10,Proxy,2,FALSE),"")</f>
        <v/>
      </c>
      <c r="I10" s="342"/>
      <c r="J10" s="342"/>
      <c r="K10" s="342"/>
      <c r="L10" s="342"/>
      <c r="M10" s="342"/>
      <c r="N10" s="326"/>
      <c r="P10" s="26" t="s">
        <v>22</v>
      </c>
      <c r="Q10" s="447"/>
      <c r="R10" s="448"/>
      <c r="U10" s="24" t="s">
        <v>23</v>
      </c>
      <c r="V10" s="365" t="s">
        <v>24</v>
      </c>
      <c r="W10" s="366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503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38" t="s">
        <v>29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1"/>
      <c r="N12" s="65"/>
      <c r="P12" s="24" t="s">
        <v>30</v>
      </c>
      <c r="Q12" s="421"/>
      <c r="R12" s="375"/>
      <c r="S12" s="23"/>
      <c r="U12" s="24"/>
      <c r="V12" s="356"/>
      <c r="W12" s="342"/>
      <c r="AB12" s="51"/>
      <c r="AC12" s="51"/>
      <c r="AD12" s="51"/>
      <c r="AE12" s="51"/>
    </row>
    <row r="13" spans="1:32" s="327" customFormat="1" ht="23.25" customHeight="1" x14ac:dyDescent="0.2">
      <c r="A13" s="438" t="s">
        <v>31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  <c r="N13" s="65"/>
      <c r="O13" s="26"/>
      <c r="P13" s="26" t="s">
        <v>32</v>
      </c>
      <c r="Q13" s="50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38" t="s">
        <v>33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56" t="s">
        <v>34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1"/>
      <c r="N15" s="66"/>
      <c r="P15" s="430" t="s">
        <v>35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1" t="s">
        <v>36</v>
      </c>
      <c r="B17" s="361" t="s">
        <v>37</v>
      </c>
      <c r="C17" s="423" t="s">
        <v>38</v>
      </c>
      <c r="D17" s="361" t="s">
        <v>39</v>
      </c>
      <c r="E17" s="400"/>
      <c r="F17" s="361" t="s">
        <v>40</v>
      </c>
      <c r="G17" s="361" t="s">
        <v>41</v>
      </c>
      <c r="H17" s="361" t="s">
        <v>42</v>
      </c>
      <c r="I17" s="361" t="s">
        <v>43</v>
      </c>
      <c r="J17" s="361" t="s">
        <v>44</v>
      </c>
      <c r="K17" s="361" t="s">
        <v>45</v>
      </c>
      <c r="L17" s="361" t="s">
        <v>46</v>
      </c>
      <c r="M17" s="361" t="s">
        <v>47</v>
      </c>
      <c r="N17" s="361" t="s">
        <v>48</v>
      </c>
      <c r="O17" s="361" t="s">
        <v>49</v>
      </c>
      <c r="P17" s="361" t="s">
        <v>50</v>
      </c>
      <c r="Q17" s="399"/>
      <c r="R17" s="399"/>
      <c r="S17" s="399"/>
      <c r="T17" s="400"/>
      <c r="U17" s="541" t="s">
        <v>51</v>
      </c>
      <c r="V17" s="371"/>
      <c r="W17" s="361" t="s">
        <v>52</v>
      </c>
      <c r="X17" s="361" t="s">
        <v>53</v>
      </c>
      <c r="Y17" s="542" t="s">
        <v>54</v>
      </c>
      <c r="Z17" s="489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8"/>
      <c r="AF17" s="519"/>
      <c r="AG17" s="69"/>
      <c r="BD17" s="68" t="s">
        <v>60</v>
      </c>
    </row>
    <row r="18" spans="1:68" ht="14.25" customHeight="1" x14ac:dyDescent="0.2">
      <c r="A18" s="362"/>
      <c r="B18" s="362"/>
      <c r="C18" s="362"/>
      <c r="D18" s="401"/>
      <c r="E18" s="403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401"/>
      <c r="Q18" s="402"/>
      <c r="R18" s="402"/>
      <c r="S18" s="402"/>
      <c r="T18" s="403"/>
      <c r="U18" s="70" t="s">
        <v>61</v>
      </c>
      <c r="V18" s="70" t="s">
        <v>62</v>
      </c>
      <c r="W18" s="362"/>
      <c r="X18" s="362"/>
      <c r="Y18" s="543"/>
      <c r="Z18" s="490"/>
      <c r="AA18" s="473"/>
      <c r="AB18" s="473"/>
      <c r="AC18" s="473"/>
      <c r="AD18" s="520"/>
      <c r="AE18" s="521"/>
      <c r="AF18" s="522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72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4"/>
      <c r="AB20" s="324"/>
      <c r="AC20" s="324"/>
    </row>
    <row r="21" spans="1:68" ht="14.25" customHeight="1" x14ac:dyDescent="0.25">
      <c r="A21" s="341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5"/>
      <c r="AB21" s="325"/>
      <c r="AC21" s="32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7">
        <v>4607111035752</v>
      </c>
      <c r="E22" s="338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53"/>
      <c r="P23" s="349" t="s">
        <v>73</v>
      </c>
      <c r="Q23" s="350"/>
      <c r="R23" s="350"/>
      <c r="S23" s="350"/>
      <c r="T23" s="350"/>
      <c r="U23" s="350"/>
      <c r="V23" s="351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53"/>
      <c r="P24" s="349" t="s">
        <v>73</v>
      </c>
      <c r="Q24" s="350"/>
      <c r="R24" s="350"/>
      <c r="S24" s="350"/>
      <c r="T24" s="350"/>
      <c r="U24" s="350"/>
      <c r="V24" s="351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72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4"/>
      <c r="AB26" s="324"/>
      <c r="AC26" s="324"/>
    </row>
    <row r="27" spans="1:68" ht="14.25" customHeight="1" x14ac:dyDescent="0.25">
      <c r="A27" s="341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5"/>
      <c r="AB27" s="325"/>
      <c r="AC27" s="325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7">
        <v>4607111036537</v>
      </c>
      <c r="E28" s="338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7">
        <v>4607111036605</v>
      </c>
      <c r="E29" s="338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2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53"/>
      <c r="P30" s="349" t="s">
        <v>73</v>
      </c>
      <c r="Q30" s="350"/>
      <c r="R30" s="350"/>
      <c r="S30" s="350"/>
      <c r="T30" s="350"/>
      <c r="U30" s="350"/>
      <c r="V30" s="351"/>
      <c r="W30" s="37" t="s">
        <v>70</v>
      </c>
      <c r="X30" s="332">
        <f>IFERROR(SUM(X28:X29),"0")</f>
        <v>0</v>
      </c>
      <c r="Y30" s="332">
        <f>IFERROR(SUM(Y28:Y29),"0")</f>
        <v>0</v>
      </c>
      <c r="Z30" s="332">
        <f>IFERROR(IF(Z28="",0,Z28),"0")+IFERROR(IF(Z29="",0,Z29),"0")</f>
        <v>0</v>
      </c>
      <c r="AA30" s="333"/>
      <c r="AB30" s="333"/>
      <c r="AC30" s="333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53"/>
      <c r="P31" s="349" t="s">
        <v>73</v>
      </c>
      <c r="Q31" s="350"/>
      <c r="R31" s="350"/>
      <c r="S31" s="350"/>
      <c r="T31" s="350"/>
      <c r="U31" s="350"/>
      <c r="V31" s="351"/>
      <c r="W31" s="37" t="s">
        <v>74</v>
      </c>
      <c r="X31" s="332">
        <f>IFERROR(SUMPRODUCT(X28:X29*H28:H29),"0")</f>
        <v>0</v>
      </c>
      <c r="Y31" s="332">
        <f>IFERROR(SUMPRODUCT(Y28:Y29*H28:H29),"0")</f>
        <v>0</v>
      </c>
      <c r="Z31" s="37"/>
      <c r="AA31" s="333"/>
      <c r="AB31" s="333"/>
      <c r="AC31" s="333"/>
    </row>
    <row r="32" spans="1:68" ht="16.5" customHeight="1" x14ac:dyDescent="0.25">
      <c r="A32" s="372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4"/>
      <c r="AB32" s="324"/>
      <c r="AC32" s="324"/>
    </row>
    <row r="33" spans="1:68" ht="14.25" customHeight="1" x14ac:dyDescent="0.25">
      <c r="A33" s="341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5"/>
      <c r="AB33" s="325"/>
      <c r="AC33" s="325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7">
        <v>4620207490075</v>
      </c>
      <c r="E34" s="338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7">
        <v>4620207490174</v>
      </c>
      <c r="E35" s="338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0</v>
      </c>
      <c r="Y35" s="33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7">
        <v>4620207490044</v>
      </c>
      <c r="E36" s="338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53"/>
      <c r="P37" s="349" t="s">
        <v>73</v>
      </c>
      <c r="Q37" s="350"/>
      <c r="R37" s="350"/>
      <c r="S37" s="350"/>
      <c r="T37" s="350"/>
      <c r="U37" s="350"/>
      <c r="V37" s="351"/>
      <c r="W37" s="37" t="s">
        <v>70</v>
      </c>
      <c r="X37" s="332">
        <f>IFERROR(SUM(X34:X36),"0")</f>
        <v>0</v>
      </c>
      <c r="Y37" s="332">
        <f>IFERROR(SUM(Y34:Y36),"0")</f>
        <v>0</v>
      </c>
      <c r="Z37" s="332">
        <f>IFERROR(IF(Z34="",0,Z34),"0")+IFERROR(IF(Z35="",0,Z35),"0")+IFERROR(IF(Z36="",0,Z36),"0")</f>
        <v>0</v>
      </c>
      <c r="AA37" s="333"/>
      <c r="AB37" s="333"/>
      <c r="AC37" s="333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53"/>
      <c r="P38" s="349" t="s">
        <v>73</v>
      </c>
      <c r="Q38" s="350"/>
      <c r="R38" s="350"/>
      <c r="S38" s="350"/>
      <c r="T38" s="350"/>
      <c r="U38" s="350"/>
      <c r="V38" s="351"/>
      <c r="W38" s="37" t="s">
        <v>74</v>
      </c>
      <c r="X38" s="332">
        <f>IFERROR(SUMPRODUCT(X34:X36*H34:H36),"0")</f>
        <v>0</v>
      </c>
      <c r="Y38" s="332">
        <f>IFERROR(SUMPRODUCT(Y34:Y36*H34:H36),"0")</f>
        <v>0</v>
      </c>
      <c r="Z38" s="37"/>
      <c r="AA38" s="333"/>
      <c r="AB38" s="333"/>
      <c r="AC38" s="333"/>
    </row>
    <row r="39" spans="1:68" ht="16.5" customHeight="1" x14ac:dyDescent="0.25">
      <c r="A39" s="372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4"/>
      <c r="AB39" s="324"/>
      <c r="AC39" s="324"/>
    </row>
    <row r="40" spans="1:68" ht="14.25" customHeight="1" x14ac:dyDescent="0.25">
      <c r="A40" s="341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5"/>
      <c r="AB40" s="325"/>
      <c r="AC40" s="325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7">
        <v>4607111038999</v>
      </c>
      <c r="E41" s="338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4301070972</v>
      </c>
      <c r="D42" s="337">
        <v>4607111037183</v>
      </c>
      <c r="E42" s="338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37">
        <v>4607111039385</v>
      </c>
      <c r="E43" s="338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37">
        <v>4607111038982</v>
      </c>
      <c r="E44" s="338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0</v>
      </c>
      <c r="Y44" s="331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37">
        <v>4607111039354</v>
      </c>
      <c r="E45" s="338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108</v>
      </c>
      <c r="B46" s="54" t="s">
        <v>109</v>
      </c>
      <c r="C46" s="31">
        <v>4301070968</v>
      </c>
      <c r="D46" s="337">
        <v>4607111036889</v>
      </c>
      <c r="E46" s="338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110</v>
      </c>
      <c r="B47" s="54" t="s">
        <v>111</v>
      </c>
      <c r="C47" s="31">
        <v>4301071047</v>
      </c>
      <c r="D47" s="337">
        <v>4607111039330</v>
      </c>
      <c r="E47" s="338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53"/>
      <c r="P48" s="349" t="s">
        <v>73</v>
      </c>
      <c r="Q48" s="350"/>
      <c r="R48" s="350"/>
      <c r="S48" s="350"/>
      <c r="T48" s="350"/>
      <c r="U48" s="350"/>
      <c r="V48" s="351"/>
      <c r="W48" s="37" t="s">
        <v>70</v>
      </c>
      <c r="X48" s="332">
        <f>IFERROR(SUM(X41:X47),"0")</f>
        <v>0</v>
      </c>
      <c r="Y48" s="332">
        <f>IFERROR(SUM(Y41:Y47),"0")</f>
        <v>0</v>
      </c>
      <c r="Z48" s="332">
        <f>IFERROR(IF(Z41="",0,Z41),"0")+IFERROR(IF(Z42="",0,Z42),"0")+IFERROR(IF(Z43="",0,Z43),"0")+IFERROR(IF(Z44="",0,Z44),"0")+IFERROR(IF(Z45="",0,Z45),"0")+IFERROR(IF(Z46="",0,Z46),"0")+IFERROR(IF(Z47="",0,Z47),"0")</f>
        <v>0</v>
      </c>
      <c r="AA48" s="333"/>
      <c r="AB48" s="333"/>
      <c r="AC48" s="333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53"/>
      <c r="P49" s="349" t="s">
        <v>73</v>
      </c>
      <c r="Q49" s="350"/>
      <c r="R49" s="350"/>
      <c r="S49" s="350"/>
      <c r="T49" s="350"/>
      <c r="U49" s="350"/>
      <c r="V49" s="351"/>
      <c r="W49" s="37" t="s">
        <v>74</v>
      </c>
      <c r="X49" s="332">
        <f>IFERROR(SUMPRODUCT(X41:X47*H41:H47),"0")</f>
        <v>0</v>
      </c>
      <c r="Y49" s="332">
        <f>IFERROR(SUMPRODUCT(Y41:Y47*H41:H47),"0")</f>
        <v>0</v>
      </c>
      <c r="Z49" s="37"/>
      <c r="AA49" s="333"/>
      <c r="AB49" s="333"/>
      <c r="AC49" s="333"/>
    </row>
    <row r="50" spans="1:68" ht="16.5" customHeight="1" x14ac:dyDescent="0.25">
      <c r="A50" s="372" t="s">
        <v>112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4"/>
      <c r="AB50" s="324"/>
      <c r="AC50" s="324"/>
    </row>
    <row r="51" spans="1:68" ht="14.25" customHeight="1" x14ac:dyDescent="0.25">
      <c r="A51" s="341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5"/>
      <c r="AB51" s="325"/>
      <c r="AC51" s="325"/>
    </row>
    <row r="52" spans="1:68" ht="16.5" customHeight="1" x14ac:dyDescent="0.25">
      <c r="A52" s="54" t="s">
        <v>113</v>
      </c>
      <c r="B52" s="54" t="s">
        <v>114</v>
      </c>
      <c r="C52" s="31">
        <v>4301071073</v>
      </c>
      <c r="D52" s="337">
        <v>4620207490822</v>
      </c>
      <c r="E52" s="338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53"/>
      <c r="P53" s="349" t="s">
        <v>73</v>
      </c>
      <c r="Q53" s="350"/>
      <c r="R53" s="350"/>
      <c r="S53" s="350"/>
      <c r="T53" s="350"/>
      <c r="U53" s="350"/>
      <c r="V53" s="351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53"/>
      <c r="P54" s="349" t="s">
        <v>73</v>
      </c>
      <c r="Q54" s="350"/>
      <c r="R54" s="350"/>
      <c r="S54" s="350"/>
      <c r="T54" s="350"/>
      <c r="U54" s="350"/>
      <c r="V54" s="351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customHeight="1" x14ac:dyDescent="0.25">
      <c r="A55" s="341" t="s">
        <v>116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5"/>
      <c r="AB55" s="325"/>
      <c r="AC55" s="325"/>
    </row>
    <row r="56" spans="1:68" ht="16.5" customHeight="1" x14ac:dyDescent="0.25">
      <c r="A56" s="54" t="s">
        <v>117</v>
      </c>
      <c r="B56" s="54" t="s">
        <v>118</v>
      </c>
      <c r="C56" s="31">
        <v>4301100087</v>
      </c>
      <c r="D56" s="337">
        <v>4607111039743</v>
      </c>
      <c r="E56" s="338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120</v>
      </c>
      <c r="B57" s="54" t="s">
        <v>121</v>
      </c>
      <c r="C57" s="31">
        <v>4301100088</v>
      </c>
      <c r="D57" s="337">
        <v>4607111037077</v>
      </c>
      <c r="E57" s="338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52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53"/>
      <c r="P58" s="349" t="s">
        <v>73</v>
      </c>
      <c r="Q58" s="350"/>
      <c r="R58" s="350"/>
      <c r="S58" s="350"/>
      <c r="T58" s="350"/>
      <c r="U58" s="350"/>
      <c r="V58" s="351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53"/>
      <c r="P59" s="349" t="s">
        <v>73</v>
      </c>
      <c r="Q59" s="350"/>
      <c r="R59" s="350"/>
      <c r="S59" s="350"/>
      <c r="T59" s="350"/>
      <c r="U59" s="350"/>
      <c r="V59" s="351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customHeight="1" x14ac:dyDescent="0.25">
      <c r="A60" s="341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5"/>
      <c r="AB60" s="325"/>
      <c r="AC60" s="325"/>
    </row>
    <row r="61" spans="1:68" ht="16.5" customHeight="1" x14ac:dyDescent="0.25">
      <c r="A61" s="54" t="s">
        <v>122</v>
      </c>
      <c r="B61" s="54" t="s">
        <v>123</v>
      </c>
      <c r="C61" s="31">
        <v>4301132194</v>
      </c>
      <c r="D61" s="337">
        <v>4607111039712</v>
      </c>
      <c r="E61" s="338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5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53"/>
      <c r="P62" s="349" t="s">
        <v>73</v>
      </c>
      <c r="Q62" s="350"/>
      <c r="R62" s="350"/>
      <c r="S62" s="350"/>
      <c r="T62" s="350"/>
      <c r="U62" s="350"/>
      <c r="V62" s="351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53"/>
      <c r="P63" s="349" t="s">
        <v>73</v>
      </c>
      <c r="Q63" s="350"/>
      <c r="R63" s="350"/>
      <c r="S63" s="350"/>
      <c r="T63" s="350"/>
      <c r="U63" s="350"/>
      <c r="V63" s="351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customHeight="1" x14ac:dyDescent="0.25">
      <c r="A64" s="341" t="s">
        <v>125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5"/>
      <c r="AB64" s="325"/>
      <c r="AC64" s="325"/>
    </row>
    <row r="65" spans="1:68" ht="16.5" customHeight="1" x14ac:dyDescent="0.25">
      <c r="A65" s="54" t="s">
        <v>126</v>
      </c>
      <c r="B65" s="54" t="s">
        <v>127</v>
      </c>
      <c r="C65" s="31">
        <v>4301136018</v>
      </c>
      <c r="D65" s="337">
        <v>4607111037008</v>
      </c>
      <c r="E65" s="338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129</v>
      </c>
      <c r="B66" s="54" t="s">
        <v>130</v>
      </c>
      <c r="C66" s="31">
        <v>4301136015</v>
      </c>
      <c r="D66" s="337">
        <v>4607111037398</v>
      </c>
      <c r="E66" s="338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2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53"/>
      <c r="P67" s="349" t="s">
        <v>73</v>
      </c>
      <c r="Q67" s="350"/>
      <c r="R67" s="350"/>
      <c r="S67" s="350"/>
      <c r="T67" s="350"/>
      <c r="U67" s="350"/>
      <c r="V67" s="351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53"/>
      <c r="P68" s="349" t="s">
        <v>73</v>
      </c>
      <c r="Q68" s="350"/>
      <c r="R68" s="350"/>
      <c r="S68" s="350"/>
      <c r="T68" s="350"/>
      <c r="U68" s="350"/>
      <c r="V68" s="351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customHeight="1" x14ac:dyDescent="0.25">
      <c r="A69" s="341" t="s">
        <v>131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5"/>
      <c r="AB69" s="325"/>
      <c r="AC69" s="325"/>
    </row>
    <row r="70" spans="1:68" ht="16.5" customHeight="1" x14ac:dyDescent="0.25">
      <c r="A70" s="54" t="s">
        <v>132</v>
      </c>
      <c r="B70" s="54" t="s">
        <v>133</v>
      </c>
      <c r="C70" s="31">
        <v>4301135664</v>
      </c>
      <c r="D70" s="337">
        <v>4607111039705</v>
      </c>
      <c r="E70" s="338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4301135665</v>
      </c>
      <c r="D71" s="337">
        <v>4607111039729</v>
      </c>
      <c r="E71" s="338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4301135702</v>
      </c>
      <c r="D72" s="337">
        <v>4620207490228</v>
      </c>
      <c r="E72" s="338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2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53"/>
      <c r="P73" s="349" t="s">
        <v>73</v>
      </c>
      <c r="Q73" s="350"/>
      <c r="R73" s="350"/>
      <c r="S73" s="350"/>
      <c r="T73" s="350"/>
      <c r="U73" s="350"/>
      <c r="V73" s="351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53"/>
      <c r="P74" s="349" t="s">
        <v>73</v>
      </c>
      <c r="Q74" s="350"/>
      <c r="R74" s="350"/>
      <c r="S74" s="350"/>
      <c r="T74" s="350"/>
      <c r="U74" s="350"/>
      <c r="V74" s="351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customHeight="1" x14ac:dyDescent="0.25">
      <c r="A75" s="372" t="s">
        <v>139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4"/>
      <c r="AB75" s="324"/>
      <c r="AC75" s="324"/>
    </row>
    <row r="76" spans="1:68" ht="14.25" customHeight="1" x14ac:dyDescent="0.25">
      <c r="A76" s="341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5"/>
      <c r="AB76" s="325"/>
      <c r="AC76" s="325"/>
    </row>
    <row r="77" spans="1:68" ht="27" customHeight="1" x14ac:dyDescent="0.25">
      <c r="A77" s="54" t="s">
        <v>140</v>
      </c>
      <c r="B77" s="54" t="s">
        <v>141</v>
      </c>
      <c r="C77" s="31">
        <v>4301070977</v>
      </c>
      <c r="D77" s="337">
        <v>4607111037411</v>
      </c>
      <c r="E77" s="338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144</v>
      </c>
      <c r="B78" s="54" t="s">
        <v>145</v>
      </c>
      <c r="C78" s="31">
        <v>4301070981</v>
      </c>
      <c r="D78" s="337">
        <v>4607111036728</v>
      </c>
      <c r="E78" s="338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0</v>
      </c>
      <c r="Y78" s="331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x14ac:dyDescent="0.2">
      <c r="A79" s="352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53"/>
      <c r="P79" s="349" t="s">
        <v>73</v>
      </c>
      <c r="Q79" s="350"/>
      <c r="R79" s="350"/>
      <c r="S79" s="350"/>
      <c r="T79" s="350"/>
      <c r="U79" s="350"/>
      <c r="V79" s="351"/>
      <c r="W79" s="37" t="s">
        <v>70</v>
      </c>
      <c r="X79" s="332">
        <f>IFERROR(SUM(X77:X78),"0")</f>
        <v>0</v>
      </c>
      <c r="Y79" s="332">
        <f>IFERROR(SUM(Y77:Y78),"0")</f>
        <v>0</v>
      </c>
      <c r="Z79" s="332">
        <f>IFERROR(IF(Z77="",0,Z77),"0")+IFERROR(IF(Z78="",0,Z78),"0")</f>
        <v>0</v>
      </c>
      <c r="AA79" s="333"/>
      <c r="AB79" s="333"/>
      <c r="AC79" s="333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53"/>
      <c r="P80" s="349" t="s">
        <v>73</v>
      </c>
      <c r="Q80" s="350"/>
      <c r="R80" s="350"/>
      <c r="S80" s="350"/>
      <c r="T80" s="350"/>
      <c r="U80" s="350"/>
      <c r="V80" s="351"/>
      <c r="W80" s="37" t="s">
        <v>74</v>
      </c>
      <c r="X80" s="332">
        <f>IFERROR(SUMPRODUCT(X77:X78*H77:H78),"0")</f>
        <v>0</v>
      </c>
      <c r="Y80" s="332">
        <f>IFERROR(SUMPRODUCT(Y77:Y78*H77:H78),"0")</f>
        <v>0</v>
      </c>
      <c r="Z80" s="37"/>
      <c r="AA80" s="333"/>
      <c r="AB80" s="333"/>
      <c r="AC80" s="333"/>
    </row>
    <row r="81" spans="1:68" ht="16.5" customHeight="1" x14ac:dyDescent="0.25">
      <c r="A81" s="372" t="s">
        <v>146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4"/>
      <c r="AB81" s="324"/>
      <c r="AC81" s="324"/>
    </row>
    <row r="82" spans="1:68" ht="14.25" customHeight="1" x14ac:dyDescent="0.25">
      <c r="A82" s="341" t="s">
        <v>131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5"/>
      <c r="AB82" s="325"/>
      <c r="AC82" s="325"/>
    </row>
    <row r="83" spans="1:68" ht="27" customHeight="1" x14ac:dyDescent="0.25">
      <c r="A83" s="54" t="s">
        <v>147</v>
      </c>
      <c r="B83" s="54" t="s">
        <v>148</v>
      </c>
      <c r="C83" s="31">
        <v>4301135574</v>
      </c>
      <c r="D83" s="337">
        <v>4607111033659</v>
      </c>
      <c r="E83" s="338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IFERROR(IF(X83="","",X83*0.01788),"")</f>
        <v>0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150</v>
      </c>
      <c r="B84" s="54" t="s">
        <v>151</v>
      </c>
      <c r="C84" s="31">
        <v>4301135586</v>
      </c>
      <c r="D84" s="337">
        <v>4607111033659</v>
      </c>
      <c r="E84" s="338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2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53"/>
      <c r="P85" s="349" t="s">
        <v>73</v>
      </c>
      <c r="Q85" s="350"/>
      <c r="R85" s="350"/>
      <c r="S85" s="350"/>
      <c r="T85" s="350"/>
      <c r="U85" s="350"/>
      <c r="V85" s="351"/>
      <c r="W85" s="37" t="s">
        <v>70</v>
      </c>
      <c r="X85" s="332">
        <f>IFERROR(SUM(X83:X84),"0")</f>
        <v>0</v>
      </c>
      <c r="Y85" s="332">
        <f>IFERROR(SUM(Y83:Y84),"0")</f>
        <v>0</v>
      </c>
      <c r="Z85" s="332">
        <f>IFERROR(IF(Z83="",0,Z83),"0")+IFERROR(IF(Z84="",0,Z84),"0")</f>
        <v>0</v>
      </c>
      <c r="AA85" s="333"/>
      <c r="AB85" s="333"/>
      <c r="AC85" s="333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53"/>
      <c r="P86" s="349" t="s">
        <v>73</v>
      </c>
      <c r="Q86" s="350"/>
      <c r="R86" s="350"/>
      <c r="S86" s="350"/>
      <c r="T86" s="350"/>
      <c r="U86" s="350"/>
      <c r="V86" s="351"/>
      <c r="W86" s="37" t="s">
        <v>74</v>
      </c>
      <c r="X86" s="332">
        <f>IFERROR(SUMPRODUCT(X83:X84*H83:H84),"0")</f>
        <v>0</v>
      </c>
      <c r="Y86" s="332">
        <f>IFERROR(SUMPRODUCT(Y83:Y84*H83:H84),"0")</f>
        <v>0</v>
      </c>
      <c r="Z86" s="37"/>
      <c r="AA86" s="333"/>
      <c r="AB86" s="333"/>
      <c r="AC86" s="333"/>
    </row>
    <row r="87" spans="1:68" ht="16.5" customHeight="1" x14ac:dyDescent="0.25">
      <c r="A87" s="372" t="s">
        <v>152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4"/>
      <c r="AB87" s="324"/>
      <c r="AC87" s="324"/>
    </row>
    <row r="88" spans="1:68" ht="14.25" customHeight="1" x14ac:dyDescent="0.25">
      <c r="A88" s="341" t="s">
        <v>153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5"/>
      <c r="AB88" s="325"/>
      <c r="AC88" s="325"/>
    </row>
    <row r="89" spans="1:68" ht="27" customHeight="1" x14ac:dyDescent="0.25">
      <c r="A89" s="54" t="s">
        <v>154</v>
      </c>
      <c r="B89" s="54" t="s">
        <v>155</v>
      </c>
      <c r="C89" s="31">
        <v>4301131047</v>
      </c>
      <c r="D89" s="337">
        <v>4607111034120</v>
      </c>
      <c r="E89" s="338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0</v>
      </c>
      <c r="Y89" s="331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customHeight="1" x14ac:dyDescent="0.25">
      <c r="A90" s="54" t="s">
        <v>157</v>
      </c>
      <c r="B90" s="54" t="s">
        <v>158</v>
      </c>
      <c r="C90" s="31">
        <v>4301131046</v>
      </c>
      <c r="D90" s="337">
        <v>4607111034137</v>
      </c>
      <c r="E90" s="338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0</v>
      </c>
      <c r="Y90" s="331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52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53"/>
      <c r="P91" s="349" t="s">
        <v>73</v>
      </c>
      <c r="Q91" s="350"/>
      <c r="R91" s="350"/>
      <c r="S91" s="350"/>
      <c r="T91" s="350"/>
      <c r="U91" s="350"/>
      <c r="V91" s="351"/>
      <c r="W91" s="37" t="s">
        <v>70</v>
      </c>
      <c r="X91" s="332">
        <f>IFERROR(SUM(X89:X90),"0")</f>
        <v>0</v>
      </c>
      <c r="Y91" s="332">
        <f>IFERROR(SUM(Y89:Y90),"0")</f>
        <v>0</v>
      </c>
      <c r="Z91" s="332">
        <f>IFERROR(IF(Z89="",0,Z89),"0")+IFERROR(IF(Z90="",0,Z90),"0")</f>
        <v>0</v>
      </c>
      <c r="AA91" s="333"/>
      <c r="AB91" s="333"/>
      <c r="AC91" s="333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53"/>
      <c r="P92" s="349" t="s">
        <v>73</v>
      </c>
      <c r="Q92" s="350"/>
      <c r="R92" s="350"/>
      <c r="S92" s="350"/>
      <c r="T92" s="350"/>
      <c r="U92" s="350"/>
      <c r="V92" s="351"/>
      <c r="W92" s="37" t="s">
        <v>74</v>
      </c>
      <c r="X92" s="332">
        <f>IFERROR(SUMPRODUCT(X89:X90*H89:H90),"0")</f>
        <v>0</v>
      </c>
      <c r="Y92" s="332">
        <f>IFERROR(SUMPRODUCT(Y89:Y90*H89:H90),"0")</f>
        <v>0</v>
      </c>
      <c r="Z92" s="37"/>
      <c r="AA92" s="333"/>
      <c r="AB92" s="333"/>
      <c r="AC92" s="333"/>
    </row>
    <row r="93" spans="1:68" ht="16.5" customHeight="1" x14ac:dyDescent="0.25">
      <c r="A93" s="372" t="s">
        <v>160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4"/>
      <c r="AB93" s="324"/>
      <c r="AC93" s="324"/>
    </row>
    <row r="94" spans="1:68" ht="14.25" customHeight="1" x14ac:dyDescent="0.25">
      <c r="A94" s="341" t="s">
        <v>131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5"/>
      <c r="AB94" s="325"/>
      <c r="AC94" s="325"/>
    </row>
    <row r="95" spans="1:68" ht="27" customHeight="1" x14ac:dyDescent="0.25">
      <c r="A95" s="54" t="s">
        <v>161</v>
      </c>
      <c r="B95" s="54" t="s">
        <v>162</v>
      </c>
      <c r="C95" s="31">
        <v>4301135763</v>
      </c>
      <c r="D95" s="337">
        <v>4620207491027</v>
      </c>
      <c r="E95" s="338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5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4301135793</v>
      </c>
      <c r="D96" s="337">
        <v>4620207491003</v>
      </c>
      <c r="E96" s="338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5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167</v>
      </c>
      <c r="B97" s="54" t="s">
        <v>168</v>
      </c>
      <c r="C97" s="31">
        <v>4301135766</v>
      </c>
      <c r="D97" s="337">
        <v>4620207491003</v>
      </c>
      <c r="E97" s="338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4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169</v>
      </c>
      <c r="B98" s="54" t="s">
        <v>170</v>
      </c>
      <c r="C98" s="31">
        <v>4301135595</v>
      </c>
      <c r="D98" s="337">
        <v>4607111035141</v>
      </c>
      <c r="E98" s="338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4301135768</v>
      </c>
      <c r="D99" s="337">
        <v>4620207491034</v>
      </c>
      <c r="E99" s="338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7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0</v>
      </c>
      <c r="Y99" s="331">
        <f t="shared" si="6"/>
        <v>0</v>
      </c>
      <c r="Z99" s="36">
        <f t="shared" si="7"/>
        <v>0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175</v>
      </c>
      <c r="B100" s="54" t="s">
        <v>176</v>
      </c>
      <c r="C100" s="31">
        <v>4301135760</v>
      </c>
      <c r="D100" s="337">
        <v>4620207491010</v>
      </c>
      <c r="E100" s="338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78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178</v>
      </c>
      <c r="B101" s="54" t="s">
        <v>179</v>
      </c>
      <c r="C101" s="31">
        <v>4301135571</v>
      </c>
      <c r="D101" s="337">
        <v>4607111035028</v>
      </c>
      <c r="E101" s="338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0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0</v>
      </c>
      <c r="Y101" s="331">
        <f t="shared" si="6"/>
        <v>0</v>
      </c>
      <c r="Z101" s="36">
        <f t="shared" si="7"/>
        <v>0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181</v>
      </c>
      <c r="B102" s="54" t="s">
        <v>182</v>
      </c>
      <c r="C102" s="31">
        <v>4301135285</v>
      </c>
      <c r="D102" s="337">
        <v>4607111036407</v>
      </c>
      <c r="E102" s="338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0</v>
      </c>
      <c r="Y102" s="331">
        <f t="shared" si="6"/>
        <v>0</v>
      </c>
      <c r="Z102" s="36">
        <f t="shared" si="7"/>
        <v>0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x14ac:dyDescent="0.2">
      <c r="A103" s="35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53"/>
      <c r="P103" s="349" t="s">
        <v>73</v>
      </c>
      <c r="Q103" s="350"/>
      <c r="R103" s="350"/>
      <c r="S103" s="350"/>
      <c r="T103" s="350"/>
      <c r="U103" s="350"/>
      <c r="V103" s="351"/>
      <c r="W103" s="37" t="s">
        <v>70</v>
      </c>
      <c r="X103" s="332">
        <f>IFERROR(SUM(X95:X102),"0")</f>
        <v>0</v>
      </c>
      <c r="Y103" s="332">
        <f>IFERROR(SUM(Y95:Y102),"0")</f>
        <v>0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0</v>
      </c>
      <c r="AA103" s="333"/>
      <c r="AB103" s="333"/>
      <c r="AC103" s="333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53"/>
      <c r="P104" s="349" t="s">
        <v>73</v>
      </c>
      <c r="Q104" s="350"/>
      <c r="R104" s="350"/>
      <c r="S104" s="350"/>
      <c r="T104" s="350"/>
      <c r="U104" s="350"/>
      <c r="V104" s="351"/>
      <c r="W104" s="37" t="s">
        <v>74</v>
      </c>
      <c r="X104" s="332">
        <f>IFERROR(SUMPRODUCT(X95:X102*H95:H102),"0")</f>
        <v>0</v>
      </c>
      <c r="Y104" s="332">
        <f>IFERROR(SUMPRODUCT(Y95:Y102*H95:H102),"0")</f>
        <v>0</v>
      </c>
      <c r="Z104" s="37"/>
      <c r="AA104" s="333"/>
      <c r="AB104" s="333"/>
      <c r="AC104" s="333"/>
    </row>
    <row r="105" spans="1:68" ht="16.5" customHeight="1" x14ac:dyDescent="0.25">
      <c r="A105" s="372" t="s">
        <v>184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4"/>
      <c r="AB105" s="324"/>
      <c r="AC105" s="324"/>
    </row>
    <row r="106" spans="1:68" ht="14.25" customHeight="1" x14ac:dyDescent="0.25">
      <c r="A106" s="341" t="s">
        <v>125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5"/>
      <c r="AB106" s="325"/>
      <c r="AC106" s="325"/>
    </row>
    <row r="107" spans="1:68" ht="27" customHeight="1" x14ac:dyDescent="0.25">
      <c r="A107" s="54" t="s">
        <v>185</v>
      </c>
      <c r="B107" s="54" t="s">
        <v>186</v>
      </c>
      <c r="C107" s="31">
        <v>4301136070</v>
      </c>
      <c r="D107" s="337">
        <v>4607025784012</v>
      </c>
      <c r="E107" s="338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188</v>
      </c>
      <c r="B108" s="54" t="s">
        <v>189</v>
      </c>
      <c r="C108" s="31">
        <v>4301136079</v>
      </c>
      <c r="D108" s="337">
        <v>4607025784319</v>
      </c>
      <c r="E108" s="338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0</v>
      </c>
      <c r="Y108" s="331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52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53"/>
      <c r="P109" s="349" t="s">
        <v>73</v>
      </c>
      <c r="Q109" s="350"/>
      <c r="R109" s="350"/>
      <c r="S109" s="350"/>
      <c r="T109" s="350"/>
      <c r="U109" s="350"/>
      <c r="V109" s="351"/>
      <c r="W109" s="37" t="s">
        <v>70</v>
      </c>
      <c r="X109" s="332">
        <f>IFERROR(SUM(X107:X108),"0")</f>
        <v>0</v>
      </c>
      <c r="Y109" s="332">
        <f>IFERROR(SUM(Y107:Y108),"0")</f>
        <v>0</v>
      </c>
      <c r="Z109" s="332">
        <f>IFERROR(IF(Z107="",0,Z107),"0")+IFERROR(IF(Z108="",0,Z108),"0")</f>
        <v>0</v>
      </c>
      <c r="AA109" s="333"/>
      <c r="AB109" s="333"/>
      <c r="AC109" s="333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53"/>
      <c r="P110" s="349" t="s">
        <v>73</v>
      </c>
      <c r="Q110" s="350"/>
      <c r="R110" s="350"/>
      <c r="S110" s="350"/>
      <c r="T110" s="350"/>
      <c r="U110" s="350"/>
      <c r="V110" s="351"/>
      <c r="W110" s="37" t="s">
        <v>74</v>
      </c>
      <c r="X110" s="332">
        <f>IFERROR(SUMPRODUCT(X107:X108*H107:H108),"0")</f>
        <v>0</v>
      </c>
      <c r="Y110" s="332">
        <f>IFERROR(SUMPRODUCT(Y107:Y108*H107:H108),"0")</f>
        <v>0</v>
      </c>
      <c r="Z110" s="37"/>
      <c r="AA110" s="333"/>
      <c r="AB110" s="333"/>
      <c r="AC110" s="333"/>
    </row>
    <row r="111" spans="1:68" ht="16.5" customHeight="1" x14ac:dyDescent="0.25">
      <c r="A111" s="372" t="s">
        <v>190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4"/>
      <c r="AB111" s="324"/>
      <c r="AC111" s="324"/>
    </row>
    <row r="112" spans="1:68" ht="14.25" customHeight="1" x14ac:dyDescent="0.25">
      <c r="A112" s="341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5"/>
      <c r="AB112" s="325"/>
      <c r="AC112" s="325"/>
    </row>
    <row r="113" spans="1:68" ht="27" customHeight="1" x14ac:dyDescent="0.25">
      <c r="A113" s="54" t="s">
        <v>191</v>
      </c>
      <c r="B113" s="54" t="s">
        <v>192</v>
      </c>
      <c r="C113" s="31">
        <v>4301071074</v>
      </c>
      <c r="D113" s="337">
        <v>4620207491157</v>
      </c>
      <c r="E113" s="338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9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ref="Y113:Y118" si="12">IFERROR(IF(X113="","",X113),"")</f>
        <v>0</v>
      </c>
      <c r="Z113" s="36">
        <f t="shared" ref="Z113:Z118" si="13">IFERROR(IF(X113="","",X113*0.0155),"")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0</v>
      </c>
      <c r="BN113" s="67">
        <f t="shared" ref="BN113:BN118" si="15">IFERROR(Y113*I113,"0")</f>
        <v>0</v>
      </c>
      <c r="BO113" s="67">
        <f t="shared" ref="BO113:BO118" si="16">IFERROR(X113/J113,"0")</f>
        <v>0</v>
      </c>
      <c r="BP113" s="67">
        <f t="shared" ref="BP113:BP118" si="17">IFERROR(Y113/J113,"0")</f>
        <v>0</v>
      </c>
    </row>
    <row r="114" spans="1:68" ht="27" customHeight="1" x14ac:dyDescent="0.25">
      <c r="A114" s="54" t="s">
        <v>194</v>
      </c>
      <c r="B114" s="54" t="s">
        <v>195</v>
      </c>
      <c r="C114" s="31">
        <v>4301071051</v>
      </c>
      <c r="D114" s="337">
        <v>4607111039262</v>
      </c>
      <c r="E114" s="338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0</v>
      </c>
      <c r="Y114" s="331">
        <f t="shared" si="12"/>
        <v>0</v>
      </c>
      <c r="Z114" s="36">
        <f t="shared" si="13"/>
        <v>0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196</v>
      </c>
      <c r="B115" s="54" t="s">
        <v>197</v>
      </c>
      <c r="C115" s="31">
        <v>4301071038</v>
      </c>
      <c r="D115" s="337">
        <v>4607111039248</v>
      </c>
      <c r="E115" s="338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198</v>
      </c>
      <c r="B116" s="54" t="s">
        <v>199</v>
      </c>
      <c r="C116" s="31">
        <v>4301070976</v>
      </c>
      <c r="D116" s="337">
        <v>4607111034144</v>
      </c>
      <c r="E116" s="338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9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200</v>
      </c>
      <c r="B117" s="54" t="s">
        <v>201</v>
      </c>
      <c r="C117" s="31">
        <v>4301071049</v>
      </c>
      <c r="D117" s="337">
        <v>4607111039293</v>
      </c>
      <c r="E117" s="338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0</v>
      </c>
      <c r="Y117" s="331">
        <f t="shared" si="12"/>
        <v>0</v>
      </c>
      <c r="Z117" s="36">
        <f t="shared" si="13"/>
        <v>0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202</v>
      </c>
      <c r="B118" s="54" t="s">
        <v>203</v>
      </c>
      <c r="C118" s="31">
        <v>4301071039</v>
      </c>
      <c r="D118" s="337">
        <v>4607111039279</v>
      </c>
      <c r="E118" s="338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1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0</v>
      </c>
      <c r="Y118" s="331">
        <f t="shared" si="12"/>
        <v>0</v>
      </c>
      <c r="Z118" s="36">
        <f t="shared" si="13"/>
        <v>0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x14ac:dyDescent="0.2">
      <c r="A119" s="35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53"/>
      <c r="P119" s="349" t="s">
        <v>73</v>
      </c>
      <c r="Q119" s="350"/>
      <c r="R119" s="350"/>
      <c r="S119" s="350"/>
      <c r="T119" s="350"/>
      <c r="U119" s="350"/>
      <c r="V119" s="351"/>
      <c r="W119" s="37" t="s">
        <v>70</v>
      </c>
      <c r="X119" s="332">
        <f>IFERROR(SUM(X113:X118),"0")</f>
        <v>0</v>
      </c>
      <c r="Y119" s="332">
        <f>IFERROR(SUM(Y113:Y118),"0")</f>
        <v>0</v>
      </c>
      <c r="Z119" s="332">
        <f>IFERROR(IF(Z113="",0,Z113),"0")+IFERROR(IF(Z114="",0,Z114),"0")+IFERROR(IF(Z115="",0,Z115),"0")+IFERROR(IF(Z116="",0,Z116),"0")+IFERROR(IF(Z117="",0,Z117),"0")+IFERROR(IF(Z118="",0,Z118),"0")</f>
        <v>0</v>
      </c>
      <c r="AA119" s="333"/>
      <c r="AB119" s="333"/>
      <c r="AC119" s="333"/>
    </row>
    <row r="120" spans="1:68" x14ac:dyDescent="0.2">
      <c r="A120" s="342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53"/>
      <c r="P120" s="349" t="s">
        <v>73</v>
      </c>
      <c r="Q120" s="350"/>
      <c r="R120" s="350"/>
      <c r="S120" s="350"/>
      <c r="T120" s="350"/>
      <c r="U120" s="350"/>
      <c r="V120" s="351"/>
      <c r="W120" s="37" t="s">
        <v>74</v>
      </c>
      <c r="X120" s="332">
        <f>IFERROR(SUMPRODUCT(X113:X118*H113:H118),"0")</f>
        <v>0</v>
      </c>
      <c r="Y120" s="332">
        <f>IFERROR(SUMPRODUCT(Y113:Y118*H113:H118),"0")</f>
        <v>0</v>
      </c>
      <c r="Z120" s="37"/>
      <c r="AA120" s="333"/>
      <c r="AB120" s="333"/>
      <c r="AC120" s="333"/>
    </row>
    <row r="121" spans="1:68" ht="14.25" customHeight="1" x14ac:dyDescent="0.25">
      <c r="A121" s="341" t="s">
        <v>131</v>
      </c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25"/>
      <c r="AB121" s="325"/>
      <c r="AC121" s="325"/>
    </row>
    <row r="122" spans="1:68" ht="27" customHeight="1" x14ac:dyDescent="0.25">
      <c r="A122" s="54" t="s">
        <v>204</v>
      </c>
      <c r="B122" s="54" t="s">
        <v>205</v>
      </c>
      <c r="C122" s="31">
        <v>4301135670</v>
      </c>
      <c r="D122" s="337">
        <v>4620207490983</v>
      </c>
      <c r="E122" s="338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52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2"/>
      <c r="N123" s="342"/>
      <c r="O123" s="353"/>
      <c r="P123" s="349" t="s">
        <v>73</v>
      </c>
      <c r="Q123" s="350"/>
      <c r="R123" s="350"/>
      <c r="S123" s="350"/>
      <c r="T123" s="350"/>
      <c r="U123" s="350"/>
      <c r="V123" s="351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53"/>
      <c r="P124" s="349" t="s">
        <v>73</v>
      </c>
      <c r="Q124" s="350"/>
      <c r="R124" s="350"/>
      <c r="S124" s="350"/>
      <c r="T124" s="350"/>
      <c r="U124" s="350"/>
      <c r="V124" s="351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customHeight="1" x14ac:dyDescent="0.25">
      <c r="A125" s="372" t="s">
        <v>207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324"/>
      <c r="AB125" s="324"/>
      <c r="AC125" s="324"/>
    </row>
    <row r="126" spans="1:68" ht="14.25" customHeight="1" x14ac:dyDescent="0.25">
      <c r="A126" s="341" t="s">
        <v>131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5"/>
      <c r="AB126" s="325"/>
      <c r="AC126" s="325"/>
    </row>
    <row r="127" spans="1:68" ht="27" customHeight="1" x14ac:dyDescent="0.25">
      <c r="A127" s="54" t="s">
        <v>208</v>
      </c>
      <c r="B127" s="54" t="s">
        <v>209</v>
      </c>
      <c r="C127" s="31">
        <v>4301135555</v>
      </c>
      <c r="D127" s="337">
        <v>4607111034014</v>
      </c>
      <c r="E127" s="338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0</v>
      </c>
      <c r="Y127" s="331">
        <f>IFERROR(IF(X127="","",X127),"")</f>
        <v>0</v>
      </c>
      <c r="Z127" s="36">
        <f>IFERROR(IF(X127="","",X127*0.01788),"")</f>
        <v>0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211</v>
      </c>
      <c r="B128" s="54" t="s">
        <v>212</v>
      </c>
      <c r="C128" s="31">
        <v>4301135532</v>
      </c>
      <c r="D128" s="337">
        <v>4607111033994</v>
      </c>
      <c r="E128" s="338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0</v>
      </c>
      <c r="Y128" s="331">
        <f>IFERROR(IF(X128="","",X128),"")</f>
        <v>0</v>
      </c>
      <c r="Z128" s="36">
        <f>IFERROR(IF(X128="","",X128*0.01788),"")</f>
        <v>0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35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53"/>
      <c r="P129" s="349" t="s">
        <v>73</v>
      </c>
      <c r="Q129" s="350"/>
      <c r="R129" s="350"/>
      <c r="S129" s="350"/>
      <c r="T129" s="350"/>
      <c r="U129" s="350"/>
      <c r="V129" s="351"/>
      <c r="W129" s="37" t="s">
        <v>70</v>
      </c>
      <c r="X129" s="332">
        <f>IFERROR(SUM(X127:X128),"0")</f>
        <v>0</v>
      </c>
      <c r="Y129" s="332">
        <f>IFERROR(SUM(Y127:Y128),"0")</f>
        <v>0</v>
      </c>
      <c r="Z129" s="332">
        <f>IFERROR(IF(Z127="",0,Z127),"0")+IFERROR(IF(Z128="",0,Z128),"0")</f>
        <v>0</v>
      </c>
      <c r="AA129" s="333"/>
      <c r="AB129" s="333"/>
      <c r="AC129" s="333"/>
    </row>
    <row r="130" spans="1:68" x14ac:dyDescent="0.2">
      <c r="A130" s="342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53"/>
      <c r="P130" s="349" t="s">
        <v>73</v>
      </c>
      <c r="Q130" s="350"/>
      <c r="R130" s="350"/>
      <c r="S130" s="350"/>
      <c r="T130" s="350"/>
      <c r="U130" s="350"/>
      <c r="V130" s="351"/>
      <c r="W130" s="37" t="s">
        <v>74</v>
      </c>
      <c r="X130" s="332">
        <f>IFERROR(SUMPRODUCT(X127:X128*H127:H128),"0")</f>
        <v>0</v>
      </c>
      <c r="Y130" s="332">
        <f>IFERROR(SUMPRODUCT(Y127:Y128*H127:H128),"0")</f>
        <v>0</v>
      </c>
      <c r="Z130" s="37"/>
      <c r="AA130" s="333"/>
      <c r="AB130" s="333"/>
      <c r="AC130" s="333"/>
    </row>
    <row r="131" spans="1:68" ht="16.5" customHeight="1" x14ac:dyDescent="0.25">
      <c r="A131" s="372" t="s">
        <v>213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24"/>
      <c r="AB131" s="324"/>
      <c r="AC131" s="324"/>
    </row>
    <row r="132" spans="1:68" ht="14.25" customHeight="1" x14ac:dyDescent="0.25">
      <c r="A132" s="341" t="s">
        <v>131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5"/>
      <c r="AB132" s="325"/>
      <c r="AC132" s="325"/>
    </row>
    <row r="133" spans="1:68" ht="27" customHeight="1" x14ac:dyDescent="0.25">
      <c r="A133" s="54" t="s">
        <v>214</v>
      </c>
      <c r="B133" s="54" t="s">
        <v>215</v>
      </c>
      <c r="C133" s="31">
        <v>4301135549</v>
      </c>
      <c r="D133" s="337">
        <v>4607111039095</v>
      </c>
      <c r="E133" s="338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0</v>
      </c>
      <c r="Y133" s="331">
        <f>IFERROR(IF(X133="","",X133),"")</f>
        <v>0</v>
      </c>
      <c r="Z133" s="36">
        <f>IFERROR(IF(X133="","",X133*0.01788),"")</f>
        <v>0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16.5" customHeight="1" x14ac:dyDescent="0.25">
      <c r="A134" s="54" t="s">
        <v>217</v>
      </c>
      <c r="B134" s="54" t="s">
        <v>218</v>
      </c>
      <c r="C134" s="31">
        <v>4301135550</v>
      </c>
      <c r="D134" s="337">
        <v>4607111034199</v>
      </c>
      <c r="E134" s="338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0</v>
      </c>
      <c r="Y134" s="331">
        <f>IFERROR(IF(X134="","",X134),"")</f>
        <v>0</v>
      </c>
      <c r="Z134" s="36">
        <f>IFERROR(IF(X134="","",X134*0.01788),"")</f>
        <v>0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52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42"/>
      <c r="N135" s="342"/>
      <c r="O135" s="353"/>
      <c r="P135" s="349" t="s">
        <v>73</v>
      </c>
      <c r="Q135" s="350"/>
      <c r="R135" s="350"/>
      <c r="S135" s="350"/>
      <c r="T135" s="350"/>
      <c r="U135" s="350"/>
      <c r="V135" s="351"/>
      <c r="W135" s="37" t="s">
        <v>70</v>
      </c>
      <c r="X135" s="332">
        <f>IFERROR(SUM(X133:X134),"0")</f>
        <v>0</v>
      </c>
      <c r="Y135" s="332">
        <f>IFERROR(SUM(Y133:Y134),"0")</f>
        <v>0</v>
      </c>
      <c r="Z135" s="332">
        <f>IFERROR(IF(Z133="",0,Z133),"0")+IFERROR(IF(Z134="",0,Z134),"0")</f>
        <v>0</v>
      </c>
      <c r="AA135" s="333"/>
      <c r="AB135" s="333"/>
      <c r="AC135" s="333"/>
    </row>
    <row r="136" spans="1:68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53"/>
      <c r="P136" s="349" t="s">
        <v>73</v>
      </c>
      <c r="Q136" s="350"/>
      <c r="R136" s="350"/>
      <c r="S136" s="350"/>
      <c r="T136" s="350"/>
      <c r="U136" s="350"/>
      <c r="V136" s="351"/>
      <c r="W136" s="37" t="s">
        <v>74</v>
      </c>
      <c r="X136" s="332">
        <f>IFERROR(SUMPRODUCT(X133:X134*H133:H134),"0")</f>
        <v>0</v>
      </c>
      <c r="Y136" s="332">
        <f>IFERROR(SUMPRODUCT(Y133:Y134*H133:H134),"0")</f>
        <v>0</v>
      </c>
      <c r="Z136" s="37"/>
      <c r="AA136" s="333"/>
      <c r="AB136" s="333"/>
      <c r="AC136" s="333"/>
    </row>
    <row r="137" spans="1:68" ht="16.5" customHeight="1" x14ac:dyDescent="0.25">
      <c r="A137" s="372" t="s">
        <v>220</v>
      </c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24"/>
      <c r="AB137" s="324"/>
      <c r="AC137" s="324"/>
    </row>
    <row r="138" spans="1:68" ht="14.25" customHeight="1" x14ac:dyDescent="0.25">
      <c r="A138" s="341" t="s">
        <v>131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5"/>
      <c r="AB138" s="325"/>
      <c r="AC138" s="325"/>
    </row>
    <row r="139" spans="1:68" ht="27" customHeight="1" x14ac:dyDescent="0.25">
      <c r="A139" s="54" t="s">
        <v>221</v>
      </c>
      <c r="B139" s="54" t="s">
        <v>222</v>
      </c>
      <c r="C139" s="31">
        <v>4301135275</v>
      </c>
      <c r="D139" s="337">
        <v>4607111034380</v>
      </c>
      <c r="E139" s="338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0</v>
      </c>
      <c r="Y139" s="331">
        <f>IFERROR(IF(X139="","",X139),"")</f>
        <v>0</v>
      </c>
      <c r="Z139" s="36">
        <f>IFERROR(IF(X139="","",X139*0.01788),"")</f>
        <v>0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224</v>
      </c>
      <c r="B140" s="54" t="s">
        <v>225</v>
      </c>
      <c r="C140" s="31">
        <v>4301135753</v>
      </c>
      <c r="D140" s="337">
        <v>4620207490914</v>
      </c>
      <c r="E140" s="338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4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227</v>
      </c>
      <c r="B141" s="54" t="s">
        <v>228</v>
      </c>
      <c r="C141" s="31">
        <v>4301135778</v>
      </c>
      <c r="D141" s="337">
        <v>4620207490853</v>
      </c>
      <c r="E141" s="338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1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0</v>
      </c>
      <c r="Y141" s="331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52"/>
      <c r="B142" s="342"/>
      <c r="C142" s="342"/>
      <c r="D142" s="342"/>
      <c r="E142" s="342"/>
      <c r="F142" s="342"/>
      <c r="G142" s="342"/>
      <c r="H142" s="342"/>
      <c r="I142" s="342"/>
      <c r="J142" s="342"/>
      <c r="K142" s="342"/>
      <c r="L142" s="342"/>
      <c r="M142" s="342"/>
      <c r="N142" s="342"/>
      <c r="O142" s="353"/>
      <c r="P142" s="349" t="s">
        <v>73</v>
      </c>
      <c r="Q142" s="350"/>
      <c r="R142" s="350"/>
      <c r="S142" s="350"/>
      <c r="T142" s="350"/>
      <c r="U142" s="350"/>
      <c r="V142" s="351"/>
      <c r="W142" s="37" t="s">
        <v>70</v>
      </c>
      <c r="X142" s="332">
        <f>IFERROR(SUM(X139:X141),"0")</f>
        <v>0</v>
      </c>
      <c r="Y142" s="332">
        <f>IFERROR(SUM(Y139:Y141),"0")</f>
        <v>0</v>
      </c>
      <c r="Z142" s="332">
        <f>IFERROR(IF(Z139="",0,Z139),"0")+IFERROR(IF(Z140="",0,Z140),"0")+IFERROR(IF(Z141="",0,Z141),"0")</f>
        <v>0</v>
      </c>
      <c r="AA142" s="333"/>
      <c r="AB142" s="333"/>
      <c r="AC142" s="333"/>
    </row>
    <row r="143" spans="1:68" x14ac:dyDescent="0.2">
      <c r="A143" s="342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53"/>
      <c r="P143" s="349" t="s">
        <v>73</v>
      </c>
      <c r="Q143" s="350"/>
      <c r="R143" s="350"/>
      <c r="S143" s="350"/>
      <c r="T143" s="350"/>
      <c r="U143" s="350"/>
      <c r="V143" s="351"/>
      <c r="W143" s="37" t="s">
        <v>74</v>
      </c>
      <c r="X143" s="332">
        <f>IFERROR(SUMPRODUCT(X139:X141*H139:H141),"0")</f>
        <v>0</v>
      </c>
      <c r="Y143" s="332">
        <f>IFERROR(SUMPRODUCT(Y139:Y141*H139:H141),"0")</f>
        <v>0</v>
      </c>
      <c r="Z143" s="37"/>
      <c r="AA143" s="333"/>
      <c r="AB143" s="333"/>
      <c r="AC143" s="333"/>
    </row>
    <row r="144" spans="1:68" ht="16.5" customHeight="1" x14ac:dyDescent="0.25">
      <c r="A144" s="372" t="s">
        <v>230</v>
      </c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24"/>
      <c r="AB144" s="324"/>
      <c r="AC144" s="324"/>
    </row>
    <row r="145" spans="1:68" ht="14.25" customHeight="1" x14ac:dyDescent="0.25">
      <c r="A145" s="341" t="s">
        <v>131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5"/>
      <c r="AB145" s="325"/>
      <c r="AC145" s="325"/>
    </row>
    <row r="146" spans="1:68" ht="27" customHeight="1" x14ac:dyDescent="0.25">
      <c r="A146" s="54" t="s">
        <v>231</v>
      </c>
      <c r="B146" s="54" t="s">
        <v>232</v>
      </c>
      <c r="C146" s="31">
        <v>4301135570</v>
      </c>
      <c r="D146" s="337">
        <v>4607111035806</v>
      </c>
      <c r="E146" s="338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0</v>
      </c>
      <c r="Y146" s="331">
        <f>IFERROR(IF(X146="","",X146),"")</f>
        <v>0</v>
      </c>
      <c r="Z146" s="36">
        <f>IFERROR(IF(X146="","",X146*0.01788),"")</f>
        <v>0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52"/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53"/>
      <c r="P147" s="349" t="s">
        <v>73</v>
      </c>
      <c r="Q147" s="350"/>
      <c r="R147" s="350"/>
      <c r="S147" s="350"/>
      <c r="T147" s="350"/>
      <c r="U147" s="350"/>
      <c r="V147" s="351"/>
      <c r="W147" s="37" t="s">
        <v>70</v>
      </c>
      <c r="X147" s="332">
        <f>IFERROR(SUM(X146:X146),"0")</f>
        <v>0</v>
      </c>
      <c r="Y147" s="332">
        <f>IFERROR(SUM(Y146:Y146),"0")</f>
        <v>0</v>
      </c>
      <c r="Z147" s="332">
        <f>IFERROR(IF(Z146="",0,Z146),"0")</f>
        <v>0</v>
      </c>
      <c r="AA147" s="333"/>
      <c r="AB147" s="333"/>
      <c r="AC147" s="333"/>
    </row>
    <row r="148" spans="1:68" x14ac:dyDescent="0.2">
      <c r="A148" s="342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53"/>
      <c r="P148" s="349" t="s">
        <v>73</v>
      </c>
      <c r="Q148" s="350"/>
      <c r="R148" s="350"/>
      <c r="S148" s="350"/>
      <c r="T148" s="350"/>
      <c r="U148" s="350"/>
      <c r="V148" s="351"/>
      <c r="W148" s="37" t="s">
        <v>74</v>
      </c>
      <c r="X148" s="332">
        <f>IFERROR(SUMPRODUCT(X146:X146*H146:H146),"0")</f>
        <v>0</v>
      </c>
      <c r="Y148" s="332">
        <f>IFERROR(SUMPRODUCT(Y146:Y146*H146:H146),"0")</f>
        <v>0</v>
      </c>
      <c r="Z148" s="37"/>
      <c r="AA148" s="333"/>
      <c r="AB148" s="333"/>
      <c r="AC148" s="333"/>
    </row>
    <row r="149" spans="1:68" ht="16.5" customHeight="1" x14ac:dyDescent="0.25">
      <c r="A149" s="372" t="s">
        <v>234</v>
      </c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2"/>
      <c r="P149" s="342"/>
      <c r="Q149" s="342"/>
      <c r="R149" s="342"/>
      <c r="S149" s="342"/>
      <c r="T149" s="342"/>
      <c r="U149" s="342"/>
      <c r="V149" s="342"/>
      <c r="W149" s="342"/>
      <c r="X149" s="342"/>
      <c r="Y149" s="342"/>
      <c r="Z149" s="342"/>
      <c r="AA149" s="324"/>
      <c r="AB149" s="324"/>
      <c r="AC149" s="324"/>
    </row>
    <row r="150" spans="1:68" ht="14.25" customHeight="1" x14ac:dyDescent="0.25">
      <c r="A150" s="341" t="s">
        <v>131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5"/>
      <c r="AB150" s="325"/>
      <c r="AC150" s="325"/>
    </row>
    <row r="151" spans="1:68" ht="16.5" customHeight="1" x14ac:dyDescent="0.25">
      <c r="A151" s="54" t="s">
        <v>235</v>
      </c>
      <c r="B151" s="54" t="s">
        <v>236</v>
      </c>
      <c r="C151" s="31">
        <v>4301135607</v>
      </c>
      <c r="D151" s="337">
        <v>4607111039613</v>
      </c>
      <c r="E151" s="338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5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2"/>
      <c r="N152" s="342"/>
      <c r="O152" s="353"/>
      <c r="P152" s="349" t="s">
        <v>73</v>
      </c>
      <c r="Q152" s="350"/>
      <c r="R152" s="350"/>
      <c r="S152" s="350"/>
      <c r="T152" s="350"/>
      <c r="U152" s="350"/>
      <c r="V152" s="351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x14ac:dyDescent="0.2">
      <c r="A153" s="342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53"/>
      <c r="P153" s="349" t="s">
        <v>73</v>
      </c>
      <c r="Q153" s="350"/>
      <c r="R153" s="350"/>
      <c r="S153" s="350"/>
      <c r="T153" s="350"/>
      <c r="U153" s="350"/>
      <c r="V153" s="351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customHeight="1" x14ac:dyDescent="0.25">
      <c r="A154" s="372" t="s">
        <v>237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42"/>
      <c r="Z154" s="342"/>
      <c r="AA154" s="324"/>
      <c r="AB154" s="324"/>
      <c r="AC154" s="324"/>
    </row>
    <row r="155" spans="1:68" ht="14.25" customHeight="1" x14ac:dyDescent="0.25">
      <c r="A155" s="341" t="s">
        <v>238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5"/>
      <c r="AB155" s="325"/>
      <c r="AC155" s="325"/>
    </row>
    <row r="156" spans="1:68" ht="27" customHeight="1" x14ac:dyDescent="0.25">
      <c r="A156" s="54" t="s">
        <v>239</v>
      </c>
      <c r="B156" s="54" t="s">
        <v>240</v>
      </c>
      <c r="C156" s="31">
        <v>4301135540</v>
      </c>
      <c r="D156" s="337">
        <v>4607111035646</v>
      </c>
      <c r="E156" s="338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5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2"/>
      <c r="N157" s="342"/>
      <c r="O157" s="353"/>
      <c r="P157" s="349" t="s">
        <v>73</v>
      </c>
      <c r="Q157" s="350"/>
      <c r="R157" s="350"/>
      <c r="S157" s="350"/>
      <c r="T157" s="350"/>
      <c r="U157" s="350"/>
      <c r="V157" s="351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53"/>
      <c r="P158" s="349" t="s">
        <v>73</v>
      </c>
      <c r="Q158" s="350"/>
      <c r="R158" s="350"/>
      <c r="S158" s="350"/>
      <c r="T158" s="350"/>
      <c r="U158" s="350"/>
      <c r="V158" s="351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customHeight="1" x14ac:dyDescent="0.25">
      <c r="A159" s="372" t="s">
        <v>243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324"/>
      <c r="AB159" s="324"/>
      <c r="AC159" s="324"/>
    </row>
    <row r="160" spans="1:68" ht="14.25" customHeight="1" x14ac:dyDescent="0.25">
      <c r="A160" s="341" t="s">
        <v>131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5"/>
      <c r="AB160" s="325"/>
      <c r="AC160" s="325"/>
    </row>
    <row r="161" spans="1:68" ht="27" customHeight="1" x14ac:dyDescent="0.25">
      <c r="A161" s="54" t="s">
        <v>244</v>
      </c>
      <c r="B161" s="54" t="s">
        <v>245</v>
      </c>
      <c r="C161" s="31">
        <v>4301135591</v>
      </c>
      <c r="D161" s="337">
        <v>4607111036568</v>
      </c>
      <c r="E161" s="338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6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0</v>
      </c>
      <c r="Y161" s="331">
        <f>IFERROR(IF(X161="","",X161),"")</f>
        <v>0</v>
      </c>
      <c r="Z161" s="36">
        <f>IFERROR(IF(X161="","",X161*0.00941),"")</f>
        <v>0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52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2"/>
      <c r="O162" s="353"/>
      <c r="P162" s="349" t="s">
        <v>73</v>
      </c>
      <c r="Q162" s="350"/>
      <c r="R162" s="350"/>
      <c r="S162" s="350"/>
      <c r="T162" s="350"/>
      <c r="U162" s="350"/>
      <c r="V162" s="351"/>
      <c r="W162" s="37" t="s">
        <v>70</v>
      </c>
      <c r="X162" s="332">
        <f>IFERROR(SUM(X161:X161),"0")</f>
        <v>0</v>
      </c>
      <c r="Y162" s="332">
        <f>IFERROR(SUM(Y161:Y161),"0")</f>
        <v>0</v>
      </c>
      <c r="Z162" s="332">
        <f>IFERROR(IF(Z161="",0,Z161),"0")</f>
        <v>0</v>
      </c>
      <c r="AA162" s="333"/>
      <c r="AB162" s="333"/>
      <c r="AC162" s="333"/>
    </row>
    <row r="163" spans="1:68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53"/>
      <c r="P163" s="349" t="s">
        <v>73</v>
      </c>
      <c r="Q163" s="350"/>
      <c r="R163" s="350"/>
      <c r="S163" s="350"/>
      <c r="T163" s="350"/>
      <c r="U163" s="350"/>
      <c r="V163" s="351"/>
      <c r="W163" s="37" t="s">
        <v>74</v>
      </c>
      <c r="X163" s="332">
        <f>IFERROR(SUMPRODUCT(X161:X161*H161:H161),"0")</f>
        <v>0</v>
      </c>
      <c r="Y163" s="332">
        <f>IFERROR(SUMPRODUCT(Y161:Y161*H161:H161),"0")</f>
        <v>0</v>
      </c>
      <c r="Z163" s="37"/>
      <c r="AA163" s="333"/>
      <c r="AB163" s="333"/>
      <c r="AC163" s="333"/>
    </row>
    <row r="164" spans="1:68" ht="27.75" customHeight="1" x14ac:dyDescent="0.2">
      <c r="A164" s="387" t="s">
        <v>247</v>
      </c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8"/>
      <c r="N164" s="388"/>
      <c r="O164" s="388"/>
      <c r="P164" s="388"/>
      <c r="Q164" s="388"/>
      <c r="R164" s="388"/>
      <c r="S164" s="388"/>
      <c r="T164" s="388"/>
      <c r="U164" s="388"/>
      <c r="V164" s="388"/>
      <c r="W164" s="388"/>
      <c r="X164" s="388"/>
      <c r="Y164" s="388"/>
      <c r="Z164" s="388"/>
      <c r="AA164" s="48"/>
      <c r="AB164" s="48"/>
      <c r="AC164" s="48"/>
    </row>
    <row r="165" spans="1:68" ht="16.5" customHeight="1" x14ac:dyDescent="0.25">
      <c r="A165" s="372" t="s">
        <v>248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324"/>
      <c r="AB165" s="324"/>
      <c r="AC165" s="324"/>
    </row>
    <row r="166" spans="1:68" ht="14.25" customHeight="1" x14ac:dyDescent="0.25">
      <c r="A166" s="341" t="s">
        <v>131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5"/>
      <c r="AB166" s="325"/>
      <c r="AC166" s="325"/>
    </row>
    <row r="167" spans="1:68" ht="27" customHeight="1" x14ac:dyDescent="0.25">
      <c r="A167" s="54" t="s">
        <v>249</v>
      </c>
      <c r="B167" s="54" t="s">
        <v>250</v>
      </c>
      <c r="C167" s="31">
        <v>4301135548</v>
      </c>
      <c r="D167" s="337">
        <v>4607111039057</v>
      </c>
      <c r="E167" s="338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19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53"/>
      <c r="P168" s="349" t="s">
        <v>73</v>
      </c>
      <c r="Q168" s="350"/>
      <c r="R168" s="350"/>
      <c r="S168" s="350"/>
      <c r="T168" s="350"/>
      <c r="U168" s="350"/>
      <c r="V168" s="351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53"/>
      <c r="P169" s="349" t="s">
        <v>73</v>
      </c>
      <c r="Q169" s="350"/>
      <c r="R169" s="350"/>
      <c r="S169" s="350"/>
      <c r="T169" s="350"/>
      <c r="U169" s="350"/>
      <c r="V169" s="351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customHeight="1" x14ac:dyDescent="0.25">
      <c r="A170" s="372" t="s">
        <v>252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24"/>
      <c r="AB170" s="324"/>
      <c r="AC170" s="324"/>
    </row>
    <row r="171" spans="1:68" ht="14.25" customHeight="1" x14ac:dyDescent="0.25">
      <c r="A171" s="341" t="s">
        <v>64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5"/>
      <c r="AB171" s="325"/>
      <c r="AC171" s="325"/>
    </row>
    <row r="172" spans="1:68" ht="16.5" customHeight="1" x14ac:dyDescent="0.25">
      <c r="A172" s="54" t="s">
        <v>253</v>
      </c>
      <c r="B172" s="54" t="s">
        <v>254</v>
      </c>
      <c r="C172" s="31">
        <v>4301071062</v>
      </c>
      <c r="D172" s="337">
        <v>4607111036384</v>
      </c>
      <c r="E172" s="338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7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customHeight="1" x14ac:dyDescent="0.25">
      <c r="A173" s="54" t="s">
        <v>257</v>
      </c>
      <c r="B173" s="54" t="s">
        <v>258</v>
      </c>
      <c r="C173" s="31">
        <v>4301071056</v>
      </c>
      <c r="D173" s="337">
        <v>4640242180250</v>
      </c>
      <c r="E173" s="338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6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261</v>
      </c>
      <c r="B174" s="54" t="s">
        <v>262</v>
      </c>
      <c r="C174" s="31">
        <v>4301071050</v>
      </c>
      <c r="D174" s="337">
        <v>4607111036216</v>
      </c>
      <c r="E174" s="338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IFERROR(IF(X174="","",X174*0.00866),"")</f>
        <v>0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264</v>
      </c>
      <c r="B175" s="54" t="s">
        <v>265</v>
      </c>
      <c r="C175" s="31">
        <v>4301071061</v>
      </c>
      <c r="D175" s="337">
        <v>4607111036278</v>
      </c>
      <c r="E175" s="338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49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5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53"/>
      <c r="P176" s="349" t="s">
        <v>73</v>
      </c>
      <c r="Q176" s="350"/>
      <c r="R176" s="350"/>
      <c r="S176" s="350"/>
      <c r="T176" s="350"/>
      <c r="U176" s="350"/>
      <c r="V176" s="351"/>
      <c r="W176" s="37" t="s">
        <v>70</v>
      </c>
      <c r="X176" s="332">
        <f>IFERROR(SUM(X172:X175),"0")</f>
        <v>0</v>
      </c>
      <c r="Y176" s="332">
        <f>IFERROR(SUM(Y172:Y175),"0")</f>
        <v>0</v>
      </c>
      <c r="Z176" s="332">
        <f>IFERROR(IF(Z172="",0,Z172),"0")+IFERROR(IF(Z173="",0,Z173),"0")+IFERROR(IF(Z174="",0,Z174),"0")+IFERROR(IF(Z175="",0,Z175),"0")</f>
        <v>0</v>
      </c>
      <c r="AA176" s="333"/>
      <c r="AB176" s="333"/>
      <c r="AC176" s="333"/>
    </row>
    <row r="177" spans="1:68" x14ac:dyDescent="0.2">
      <c r="A177" s="342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53"/>
      <c r="P177" s="349" t="s">
        <v>73</v>
      </c>
      <c r="Q177" s="350"/>
      <c r="R177" s="350"/>
      <c r="S177" s="350"/>
      <c r="T177" s="350"/>
      <c r="U177" s="350"/>
      <c r="V177" s="351"/>
      <c r="W177" s="37" t="s">
        <v>74</v>
      </c>
      <c r="X177" s="332">
        <f>IFERROR(SUMPRODUCT(X172:X175*H172:H175),"0")</f>
        <v>0</v>
      </c>
      <c r="Y177" s="332">
        <f>IFERROR(SUMPRODUCT(Y172:Y175*H172:H175),"0")</f>
        <v>0</v>
      </c>
      <c r="Z177" s="37"/>
      <c r="AA177" s="333"/>
      <c r="AB177" s="333"/>
      <c r="AC177" s="333"/>
    </row>
    <row r="178" spans="1:68" ht="14.25" customHeight="1" x14ac:dyDescent="0.25">
      <c r="A178" s="341" t="s">
        <v>267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325"/>
      <c r="AB178" s="325"/>
      <c r="AC178" s="325"/>
    </row>
    <row r="179" spans="1:68" ht="27" customHeight="1" x14ac:dyDescent="0.25">
      <c r="A179" s="54" t="s">
        <v>268</v>
      </c>
      <c r="B179" s="54" t="s">
        <v>269</v>
      </c>
      <c r="C179" s="31">
        <v>4301080153</v>
      </c>
      <c r="D179" s="337">
        <v>4607111036827</v>
      </c>
      <c r="E179" s="338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271</v>
      </c>
      <c r="B180" s="54" t="s">
        <v>272</v>
      </c>
      <c r="C180" s="31">
        <v>4301080154</v>
      </c>
      <c r="D180" s="337">
        <v>4607111036834</v>
      </c>
      <c r="E180" s="338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52"/>
      <c r="B181" s="342"/>
      <c r="C181" s="342"/>
      <c r="D181" s="342"/>
      <c r="E181" s="342"/>
      <c r="F181" s="342"/>
      <c r="G181" s="342"/>
      <c r="H181" s="342"/>
      <c r="I181" s="342"/>
      <c r="J181" s="342"/>
      <c r="K181" s="342"/>
      <c r="L181" s="342"/>
      <c r="M181" s="342"/>
      <c r="N181" s="342"/>
      <c r="O181" s="353"/>
      <c r="P181" s="349" t="s">
        <v>73</v>
      </c>
      <c r="Q181" s="350"/>
      <c r="R181" s="350"/>
      <c r="S181" s="350"/>
      <c r="T181" s="350"/>
      <c r="U181" s="350"/>
      <c r="V181" s="351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x14ac:dyDescent="0.2">
      <c r="A182" s="342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53"/>
      <c r="P182" s="349" t="s">
        <v>73</v>
      </c>
      <c r="Q182" s="350"/>
      <c r="R182" s="350"/>
      <c r="S182" s="350"/>
      <c r="T182" s="350"/>
      <c r="U182" s="350"/>
      <c r="V182" s="351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customHeight="1" x14ac:dyDescent="0.2">
      <c r="A183" s="387" t="s">
        <v>273</v>
      </c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8"/>
      <c r="N183" s="388"/>
      <c r="O183" s="388"/>
      <c r="P183" s="388"/>
      <c r="Q183" s="388"/>
      <c r="R183" s="388"/>
      <c r="S183" s="388"/>
      <c r="T183" s="388"/>
      <c r="U183" s="388"/>
      <c r="V183" s="388"/>
      <c r="W183" s="388"/>
      <c r="X183" s="388"/>
      <c r="Y183" s="388"/>
      <c r="Z183" s="388"/>
      <c r="AA183" s="48"/>
      <c r="AB183" s="48"/>
      <c r="AC183" s="48"/>
    </row>
    <row r="184" spans="1:68" ht="16.5" customHeight="1" x14ac:dyDescent="0.25">
      <c r="A184" s="372" t="s">
        <v>274</v>
      </c>
      <c r="B184" s="342"/>
      <c r="C184" s="342"/>
      <c r="D184" s="342"/>
      <c r="E184" s="342"/>
      <c r="F184" s="342"/>
      <c r="G184" s="342"/>
      <c r="H184" s="342"/>
      <c r="I184" s="342"/>
      <c r="J184" s="342"/>
      <c r="K184" s="342"/>
      <c r="L184" s="342"/>
      <c r="M184" s="342"/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24"/>
      <c r="AB184" s="324"/>
      <c r="AC184" s="324"/>
    </row>
    <row r="185" spans="1:68" ht="14.25" customHeight="1" x14ac:dyDescent="0.25">
      <c r="A185" s="341" t="s">
        <v>77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5"/>
      <c r="AB185" s="325"/>
      <c r="AC185" s="325"/>
    </row>
    <row r="186" spans="1:68" ht="16.5" customHeight="1" x14ac:dyDescent="0.25">
      <c r="A186" s="54" t="s">
        <v>275</v>
      </c>
      <c r="B186" s="54" t="s">
        <v>276</v>
      </c>
      <c r="C186" s="31">
        <v>4301132179</v>
      </c>
      <c r="D186" s="337">
        <v>4607111035691</v>
      </c>
      <c r="E186" s="338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0</v>
      </c>
      <c r="Y186" s="331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278</v>
      </c>
      <c r="B187" s="54" t="s">
        <v>279</v>
      </c>
      <c r="C187" s="31">
        <v>4301132182</v>
      </c>
      <c r="D187" s="337">
        <v>4607111035721</v>
      </c>
      <c r="E187" s="338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0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0</v>
      </c>
      <c r="Y187" s="331">
        <f>IFERROR(IF(X187="","",X187),"")</f>
        <v>0</v>
      </c>
      <c r="Z187" s="36">
        <f>IFERROR(IF(X187="","",X187*0.01788),"")</f>
        <v>0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281</v>
      </c>
      <c r="B188" s="54" t="s">
        <v>282</v>
      </c>
      <c r="C188" s="31">
        <v>4301132170</v>
      </c>
      <c r="D188" s="337">
        <v>4607111038487</v>
      </c>
      <c r="E188" s="338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0</v>
      </c>
      <c r="Y188" s="331">
        <f>IFERROR(IF(X188="","",X188),"")</f>
        <v>0</v>
      </c>
      <c r="Z188" s="36">
        <f>IFERROR(IF(X188="","",X188*0.01788),"")</f>
        <v>0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52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2"/>
      <c r="N189" s="342"/>
      <c r="O189" s="353"/>
      <c r="P189" s="349" t="s">
        <v>73</v>
      </c>
      <c r="Q189" s="350"/>
      <c r="R189" s="350"/>
      <c r="S189" s="350"/>
      <c r="T189" s="350"/>
      <c r="U189" s="350"/>
      <c r="V189" s="351"/>
      <c r="W189" s="37" t="s">
        <v>70</v>
      </c>
      <c r="X189" s="332">
        <f>IFERROR(SUM(X186:X188),"0")</f>
        <v>0</v>
      </c>
      <c r="Y189" s="332">
        <f>IFERROR(SUM(Y186:Y188),"0")</f>
        <v>0</v>
      </c>
      <c r="Z189" s="332">
        <f>IFERROR(IF(Z186="",0,Z186),"0")+IFERROR(IF(Z187="",0,Z187),"0")+IFERROR(IF(Z188="",0,Z188),"0")</f>
        <v>0</v>
      </c>
      <c r="AA189" s="333"/>
      <c r="AB189" s="333"/>
      <c r="AC189" s="333"/>
    </row>
    <row r="190" spans="1:68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53"/>
      <c r="P190" s="349" t="s">
        <v>73</v>
      </c>
      <c r="Q190" s="350"/>
      <c r="R190" s="350"/>
      <c r="S190" s="350"/>
      <c r="T190" s="350"/>
      <c r="U190" s="350"/>
      <c r="V190" s="351"/>
      <c r="W190" s="37" t="s">
        <v>74</v>
      </c>
      <c r="X190" s="332">
        <f>IFERROR(SUMPRODUCT(X186:X188*H186:H188),"0")</f>
        <v>0</v>
      </c>
      <c r="Y190" s="332">
        <f>IFERROR(SUMPRODUCT(Y186:Y188*H186:H188),"0")</f>
        <v>0</v>
      </c>
      <c r="Z190" s="37"/>
      <c r="AA190" s="333"/>
      <c r="AB190" s="333"/>
      <c r="AC190" s="333"/>
    </row>
    <row r="191" spans="1:68" ht="14.25" customHeight="1" x14ac:dyDescent="0.25">
      <c r="A191" s="341" t="s">
        <v>284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25"/>
      <c r="AB191" s="325"/>
      <c r="AC191" s="325"/>
    </row>
    <row r="192" spans="1:68" ht="27" customHeight="1" x14ac:dyDescent="0.25">
      <c r="A192" s="54" t="s">
        <v>285</v>
      </c>
      <c r="B192" s="54" t="s">
        <v>286</v>
      </c>
      <c r="C192" s="31">
        <v>4301051855</v>
      </c>
      <c r="D192" s="337">
        <v>4680115885875</v>
      </c>
      <c r="E192" s="338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397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52"/>
      <c r="B193" s="342"/>
      <c r="C193" s="342"/>
      <c r="D193" s="342"/>
      <c r="E193" s="342"/>
      <c r="F193" s="342"/>
      <c r="G193" s="342"/>
      <c r="H193" s="342"/>
      <c r="I193" s="342"/>
      <c r="J193" s="342"/>
      <c r="K193" s="342"/>
      <c r="L193" s="342"/>
      <c r="M193" s="342"/>
      <c r="N193" s="342"/>
      <c r="O193" s="353"/>
      <c r="P193" s="349" t="s">
        <v>73</v>
      </c>
      <c r="Q193" s="350"/>
      <c r="R193" s="350"/>
      <c r="S193" s="350"/>
      <c r="T193" s="350"/>
      <c r="U193" s="350"/>
      <c r="V193" s="351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x14ac:dyDescent="0.2">
      <c r="A194" s="342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53"/>
      <c r="P194" s="349" t="s">
        <v>73</v>
      </c>
      <c r="Q194" s="350"/>
      <c r="R194" s="350"/>
      <c r="S194" s="350"/>
      <c r="T194" s="350"/>
      <c r="U194" s="350"/>
      <c r="V194" s="351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customHeight="1" x14ac:dyDescent="0.2">
      <c r="A195" s="387" t="s">
        <v>292</v>
      </c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8"/>
      <c r="N195" s="388"/>
      <c r="O195" s="388"/>
      <c r="P195" s="388"/>
      <c r="Q195" s="388"/>
      <c r="R195" s="388"/>
      <c r="S195" s="388"/>
      <c r="T195" s="388"/>
      <c r="U195" s="388"/>
      <c r="V195" s="388"/>
      <c r="W195" s="388"/>
      <c r="X195" s="388"/>
      <c r="Y195" s="388"/>
      <c r="Z195" s="388"/>
      <c r="AA195" s="48"/>
      <c r="AB195" s="48"/>
      <c r="AC195" s="48"/>
    </row>
    <row r="196" spans="1:68" ht="16.5" customHeight="1" x14ac:dyDescent="0.25">
      <c r="A196" s="372" t="s">
        <v>293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324"/>
      <c r="AB196" s="324"/>
      <c r="AC196" s="324"/>
    </row>
    <row r="197" spans="1:68" ht="14.25" customHeight="1" x14ac:dyDescent="0.25">
      <c r="A197" s="341" t="s">
        <v>77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5"/>
      <c r="AB197" s="325"/>
      <c r="AC197" s="325"/>
    </row>
    <row r="198" spans="1:68" ht="27" customHeight="1" x14ac:dyDescent="0.25">
      <c r="A198" s="54" t="s">
        <v>294</v>
      </c>
      <c r="B198" s="54" t="s">
        <v>295</v>
      </c>
      <c r="C198" s="31">
        <v>4301132227</v>
      </c>
      <c r="D198" s="337">
        <v>4620207491133</v>
      </c>
      <c r="E198" s="338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6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52"/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53"/>
      <c r="P199" s="349" t="s">
        <v>73</v>
      </c>
      <c r="Q199" s="350"/>
      <c r="R199" s="350"/>
      <c r="S199" s="350"/>
      <c r="T199" s="350"/>
      <c r="U199" s="350"/>
      <c r="V199" s="351"/>
      <c r="W199" s="37" t="s">
        <v>70</v>
      </c>
      <c r="X199" s="332">
        <f>IFERROR(SUM(X198:X198),"0")</f>
        <v>0</v>
      </c>
      <c r="Y199" s="332">
        <f>IFERROR(SUM(Y198:Y198),"0")</f>
        <v>0</v>
      </c>
      <c r="Z199" s="332">
        <f>IFERROR(IF(Z198="",0,Z198),"0")</f>
        <v>0</v>
      </c>
      <c r="AA199" s="333"/>
      <c r="AB199" s="333"/>
      <c r="AC199" s="333"/>
    </row>
    <row r="200" spans="1:68" x14ac:dyDescent="0.2">
      <c r="A200" s="342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53"/>
      <c r="P200" s="349" t="s">
        <v>73</v>
      </c>
      <c r="Q200" s="350"/>
      <c r="R200" s="350"/>
      <c r="S200" s="350"/>
      <c r="T200" s="350"/>
      <c r="U200" s="350"/>
      <c r="V200" s="351"/>
      <c r="W200" s="37" t="s">
        <v>74</v>
      </c>
      <c r="X200" s="332">
        <f>IFERROR(SUMPRODUCT(X198:X198*H198:H198),"0")</f>
        <v>0</v>
      </c>
      <c r="Y200" s="332">
        <f>IFERROR(SUMPRODUCT(Y198:Y198*H198:H198),"0")</f>
        <v>0</v>
      </c>
      <c r="Z200" s="37"/>
      <c r="AA200" s="333"/>
      <c r="AB200" s="333"/>
      <c r="AC200" s="333"/>
    </row>
    <row r="201" spans="1:68" ht="14.25" customHeight="1" x14ac:dyDescent="0.25">
      <c r="A201" s="341" t="s">
        <v>131</v>
      </c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2"/>
      <c r="P201" s="342"/>
      <c r="Q201" s="342"/>
      <c r="R201" s="342"/>
      <c r="S201" s="342"/>
      <c r="T201" s="342"/>
      <c r="U201" s="342"/>
      <c r="V201" s="342"/>
      <c r="W201" s="342"/>
      <c r="X201" s="342"/>
      <c r="Y201" s="342"/>
      <c r="Z201" s="342"/>
      <c r="AA201" s="325"/>
      <c r="AB201" s="325"/>
      <c r="AC201" s="325"/>
    </row>
    <row r="202" spans="1:68" ht="27" customHeight="1" x14ac:dyDescent="0.25">
      <c r="A202" s="54" t="s">
        <v>298</v>
      </c>
      <c r="B202" s="54" t="s">
        <v>299</v>
      </c>
      <c r="C202" s="31">
        <v>4301135707</v>
      </c>
      <c r="D202" s="337">
        <v>4620207490198</v>
      </c>
      <c r="E202" s="338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301</v>
      </c>
      <c r="B203" s="54" t="s">
        <v>302</v>
      </c>
      <c r="C203" s="31">
        <v>4301135696</v>
      </c>
      <c r="D203" s="337">
        <v>4620207490235</v>
      </c>
      <c r="E203" s="338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304</v>
      </c>
      <c r="B204" s="54" t="s">
        <v>305</v>
      </c>
      <c r="C204" s="31">
        <v>4301135697</v>
      </c>
      <c r="D204" s="337">
        <v>4620207490259</v>
      </c>
      <c r="E204" s="338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306</v>
      </c>
      <c r="B205" s="54" t="s">
        <v>307</v>
      </c>
      <c r="C205" s="31">
        <v>4301135681</v>
      </c>
      <c r="D205" s="337">
        <v>4620207490143</v>
      </c>
      <c r="E205" s="338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52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42"/>
      <c r="N206" s="342"/>
      <c r="O206" s="353"/>
      <c r="P206" s="349" t="s">
        <v>73</v>
      </c>
      <c r="Q206" s="350"/>
      <c r="R206" s="350"/>
      <c r="S206" s="350"/>
      <c r="T206" s="350"/>
      <c r="U206" s="350"/>
      <c r="V206" s="351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53"/>
      <c r="P207" s="349" t="s">
        <v>73</v>
      </c>
      <c r="Q207" s="350"/>
      <c r="R207" s="350"/>
      <c r="S207" s="350"/>
      <c r="T207" s="350"/>
      <c r="U207" s="350"/>
      <c r="V207" s="351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customHeight="1" x14ac:dyDescent="0.25">
      <c r="A208" s="372" t="s">
        <v>309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42"/>
      <c r="Z208" s="342"/>
      <c r="AA208" s="324"/>
      <c r="AB208" s="324"/>
      <c r="AC208" s="324"/>
    </row>
    <row r="209" spans="1:68" ht="14.25" customHeight="1" x14ac:dyDescent="0.25">
      <c r="A209" s="341" t="s">
        <v>64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5"/>
      <c r="AB209" s="325"/>
      <c r="AC209" s="32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37">
        <v>4607111037022</v>
      </c>
      <c r="E210" s="338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313</v>
      </c>
      <c r="B211" s="54" t="s">
        <v>314</v>
      </c>
      <c r="C211" s="31">
        <v>4301070990</v>
      </c>
      <c r="D211" s="337">
        <v>4607111038494</v>
      </c>
      <c r="E211" s="338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316</v>
      </c>
      <c r="B212" s="54" t="s">
        <v>317</v>
      </c>
      <c r="C212" s="31">
        <v>4301070966</v>
      </c>
      <c r="D212" s="337">
        <v>4607111038135</v>
      </c>
      <c r="E212" s="338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52"/>
      <c r="B213" s="342"/>
      <c r="C213" s="342"/>
      <c r="D213" s="342"/>
      <c r="E213" s="342"/>
      <c r="F213" s="342"/>
      <c r="G213" s="342"/>
      <c r="H213" s="342"/>
      <c r="I213" s="342"/>
      <c r="J213" s="342"/>
      <c r="K213" s="342"/>
      <c r="L213" s="342"/>
      <c r="M213" s="342"/>
      <c r="N213" s="342"/>
      <c r="O213" s="353"/>
      <c r="P213" s="349" t="s">
        <v>73</v>
      </c>
      <c r="Q213" s="350"/>
      <c r="R213" s="350"/>
      <c r="S213" s="350"/>
      <c r="T213" s="350"/>
      <c r="U213" s="350"/>
      <c r="V213" s="351"/>
      <c r="W213" s="37" t="s">
        <v>70</v>
      </c>
      <c r="X213" s="332">
        <f>IFERROR(SUM(X210:X212),"0")</f>
        <v>0</v>
      </c>
      <c r="Y213" s="332">
        <f>IFERROR(SUM(Y210:Y212),"0")</f>
        <v>0</v>
      </c>
      <c r="Z213" s="332">
        <f>IFERROR(IF(Z210="",0,Z210),"0")+IFERROR(IF(Z211="",0,Z211),"0")+IFERROR(IF(Z212="",0,Z212),"0")</f>
        <v>0</v>
      </c>
      <c r="AA213" s="333"/>
      <c r="AB213" s="333"/>
      <c r="AC213" s="333"/>
    </row>
    <row r="214" spans="1:68" x14ac:dyDescent="0.2">
      <c r="A214" s="342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53"/>
      <c r="P214" s="349" t="s">
        <v>73</v>
      </c>
      <c r="Q214" s="350"/>
      <c r="R214" s="350"/>
      <c r="S214" s="350"/>
      <c r="T214" s="350"/>
      <c r="U214" s="350"/>
      <c r="V214" s="351"/>
      <c r="W214" s="37" t="s">
        <v>74</v>
      </c>
      <c r="X214" s="332">
        <f>IFERROR(SUMPRODUCT(X210:X212*H210:H212),"0")</f>
        <v>0</v>
      </c>
      <c r="Y214" s="332">
        <f>IFERROR(SUMPRODUCT(Y210:Y212*H210:H212),"0")</f>
        <v>0</v>
      </c>
      <c r="Z214" s="37"/>
      <c r="AA214" s="333"/>
      <c r="AB214" s="333"/>
      <c r="AC214" s="333"/>
    </row>
    <row r="215" spans="1:68" ht="16.5" customHeight="1" x14ac:dyDescent="0.25">
      <c r="A215" s="372" t="s">
        <v>319</v>
      </c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2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24"/>
      <c r="AB215" s="324"/>
      <c r="AC215" s="324"/>
    </row>
    <row r="216" spans="1:68" ht="14.25" customHeight="1" x14ac:dyDescent="0.25">
      <c r="A216" s="341" t="s">
        <v>64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5"/>
      <c r="AB216" s="325"/>
      <c r="AC216" s="325"/>
    </row>
    <row r="217" spans="1:68" ht="27" customHeight="1" x14ac:dyDescent="0.25">
      <c r="A217" s="54" t="s">
        <v>320</v>
      </c>
      <c r="B217" s="54" t="s">
        <v>321</v>
      </c>
      <c r="C217" s="31">
        <v>4301070996</v>
      </c>
      <c r="D217" s="337">
        <v>4607111038654</v>
      </c>
      <c r="E217" s="338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4301070997</v>
      </c>
      <c r="D218" s="337">
        <v>4607111038586</v>
      </c>
      <c r="E218" s="338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4301070962</v>
      </c>
      <c r="D219" s="337">
        <v>4607111038609</v>
      </c>
      <c r="E219" s="338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328</v>
      </c>
      <c r="B220" s="54" t="s">
        <v>329</v>
      </c>
      <c r="C220" s="31">
        <v>4301070963</v>
      </c>
      <c r="D220" s="337">
        <v>4607111038630</v>
      </c>
      <c r="E220" s="338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330</v>
      </c>
      <c r="B221" s="54" t="s">
        <v>331</v>
      </c>
      <c r="C221" s="31">
        <v>4301070959</v>
      </c>
      <c r="D221" s="337">
        <v>4607111038616</v>
      </c>
      <c r="E221" s="338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332</v>
      </c>
      <c r="B222" s="54" t="s">
        <v>333</v>
      </c>
      <c r="C222" s="31">
        <v>4301070960</v>
      </c>
      <c r="D222" s="337">
        <v>4607111038623</v>
      </c>
      <c r="E222" s="338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x14ac:dyDescent="0.2">
      <c r="A223" s="352"/>
      <c r="B223" s="342"/>
      <c r="C223" s="342"/>
      <c r="D223" s="342"/>
      <c r="E223" s="342"/>
      <c r="F223" s="342"/>
      <c r="G223" s="342"/>
      <c r="H223" s="342"/>
      <c r="I223" s="342"/>
      <c r="J223" s="342"/>
      <c r="K223" s="342"/>
      <c r="L223" s="342"/>
      <c r="M223" s="342"/>
      <c r="N223" s="342"/>
      <c r="O223" s="353"/>
      <c r="P223" s="349" t="s">
        <v>73</v>
      </c>
      <c r="Q223" s="350"/>
      <c r="R223" s="350"/>
      <c r="S223" s="350"/>
      <c r="T223" s="350"/>
      <c r="U223" s="350"/>
      <c r="V223" s="351"/>
      <c r="W223" s="37" t="s">
        <v>70</v>
      </c>
      <c r="X223" s="332">
        <f>IFERROR(SUM(X217:X222),"0")</f>
        <v>0</v>
      </c>
      <c r="Y223" s="332">
        <f>IFERROR(SUM(Y217:Y222),"0")</f>
        <v>0</v>
      </c>
      <c r="Z223" s="332">
        <f>IFERROR(IF(Z217="",0,Z217),"0")+IFERROR(IF(Z218="",0,Z218),"0")+IFERROR(IF(Z219="",0,Z219),"0")+IFERROR(IF(Z220="",0,Z220),"0")+IFERROR(IF(Z221="",0,Z221),"0")+IFERROR(IF(Z222="",0,Z222),"0")</f>
        <v>0</v>
      </c>
      <c r="AA223" s="333"/>
      <c r="AB223" s="333"/>
      <c r="AC223" s="333"/>
    </row>
    <row r="224" spans="1:68" x14ac:dyDescent="0.2">
      <c r="A224" s="342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53"/>
      <c r="P224" s="349" t="s">
        <v>73</v>
      </c>
      <c r="Q224" s="350"/>
      <c r="R224" s="350"/>
      <c r="S224" s="350"/>
      <c r="T224" s="350"/>
      <c r="U224" s="350"/>
      <c r="V224" s="351"/>
      <c r="W224" s="37" t="s">
        <v>74</v>
      </c>
      <c r="X224" s="332">
        <f>IFERROR(SUMPRODUCT(X217:X222*H217:H222),"0")</f>
        <v>0</v>
      </c>
      <c r="Y224" s="332">
        <f>IFERROR(SUMPRODUCT(Y217:Y222*H217:H222),"0")</f>
        <v>0</v>
      </c>
      <c r="Z224" s="37"/>
      <c r="AA224" s="333"/>
      <c r="AB224" s="333"/>
      <c r="AC224" s="333"/>
    </row>
    <row r="225" spans="1:68" ht="16.5" customHeight="1" x14ac:dyDescent="0.25">
      <c r="A225" s="372" t="s">
        <v>334</v>
      </c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2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24"/>
      <c r="AB225" s="324"/>
      <c r="AC225" s="324"/>
    </row>
    <row r="226" spans="1:68" ht="14.25" customHeight="1" x14ac:dyDescent="0.25">
      <c r="A226" s="341" t="s">
        <v>64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5"/>
      <c r="AB226" s="325"/>
      <c r="AC226" s="325"/>
    </row>
    <row r="227" spans="1:68" ht="27" customHeight="1" x14ac:dyDescent="0.25">
      <c r="A227" s="54" t="s">
        <v>335</v>
      </c>
      <c r="B227" s="54" t="s">
        <v>336</v>
      </c>
      <c r="C227" s="31">
        <v>4301070917</v>
      </c>
      <c r="D227" s="337">
        <v>4607111035912</v>
      </c>
      <c r="E227" s="338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37">
        <v>4607111035929</v>
      </c>
      <c r="E228" s="338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340</v>
      </c>
      <c r="B229" s="54" t="s">
        <v>341</v>
      </c>
      <c r="C229" s="31">
        <v>4301070915</v>
      </c>
      <c r="D229" s="337">
        <v>4607111035882</v>
      </c>
      <c r="E229" s="338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343</v>
      </c>
      <c r="B230" s="54" t="s">
        <v>344</v>
      </c>
      <c r="C230" s="31">
        <v>4301070921</v>
      </c>
      <c r="D230" s="337">
        <v>4607111035905</v>
      </c>
      <c r="E230" s="338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53"/>
      <c r="P231" s="349" t="s">
        <v>73</v>
      </c>
      <c r="Q231" s="350"/>
      <c r="R231" s="350"/>
      <c r="S231" s="350"/>
      <c r="T231" s="350"/>
      <c r="U231" s="350"/>
      <c r="V231" s="351"/>
      <c r="W231" s="37" t="s">
        <v>70</v>
      </c>
      <c r="X231" s="332">
        <f>IFERROR(SUM(X227:X230),"0")</f>
        <v>0</v>
      </c>
      <c r="Y231" s="332">
        <f>IFERROR(SUM(Y227:Y230),"0")</f>
        <v>0</v>
      </c>
      <c r="Z231" s="332">
        <f>IFERROR(IF(Z227="",0,Z227),"0")+IFERROR(IF(Z228="",0,Z228),"0")+IFERROR(IF(Z229="",0,Z229),"0")+IFERROR(IF(Z230="",0,Z230),"0")</f>
        <v>0</v>
      </c>
      <c r="AA231" s="333"/>
      <c r="AB231" s="333"/>
      <c r="AC231" s="333"/>
    </row>
    <row r="232" spans="1:68" x14ac:dyDescent="0.2">
      <c r="A232" s="342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53"/>
      <c r="P232" s="349" t="s">
        <v>73</v>
      </c>
      <c r="Q232" s="350"/>
      <c r="R232" s="350"/>
      <c r="S232" s="350"/>
      <c r="T232" s="350"/>
      <c r="U232" s="350"/>
      <c r="V232" s="351"/>
      <c r="W232" s="37" t="s">
        <v>74</v>
      </c>
      <c r="X232" s="332">
        <f>IFERROR(SUMPRODUCT(X227:X230*H227:H230),"0")</f>
        <v>0</v>
      </c>
      <c r="Y232" s="332">
        <f>IFERROR(SUMPRODUCT(Y227:Y230*H227:H230),"0")</f>
        <v>0</v>
      </c>
      <c r="Z232" s="37"/>
      <c r="AA232" s="333"/>
      <c r="AB232" s="333"/>
      <c r="AC232" s="333"/>
    </row>
    <row r="233" spans="1:68" ht="16.5" customHeight="1" x14ac:dyDescent="0.25">
      <c r="A233" s="372" t="s">
        <v>345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324"/>
      <c r="AB233" s="324"/>
      <c r="AC233" s="324"/>
    </row>
    <row r="234" spans="1:68" ht="14.25" customHeight="1" x14ac:dyDescent="0.25">
      <c r="A234" s="341" t="s">
        <v>64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5"/>
      <c r="AB234" s="325"/>
      <c r="AC234" s="325"/>
    </row>
    <row r="235" spans="1:68" ht="27" customHeight="1" x14ac:dyDescent="0.25">
      <c r="A235" s="54" t="s">
        <v>346</v>
      </c>
      <c r="B235" s="54" t="s">
        <v>347</v>
      </c>
      <c r="C235" s="31">
        <v>4301071097</v>
      </c>
      <c r="D235" s="337">
        <v>4620207491096</v>
      </c>
      <c r="E235" s="338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63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0</v>
      </c>
      <c r="Y235" s="33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5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53"/>
      <c r="P236" s="349" t="s">
        <v>73</v>
      </c>
      <c r="Q236" s="350"/>
      <c r="R236" s="350"/>
      <c r="S236" s="350"/>
      <c r="T236" s="350"/>
      <c r="U236" s="350"/>
      <c r="V236" s="351"/>
      <c r="W236" s="37" t="s">
        <v>70</v>
      </c>
      <c r="X236" s="332">
        <f>IFERROR(SUM(X235:X235),"0")</f>
        <v>0</v>
      </c>
      <c r="Y236" s="332">
        <f>IFERROR(SUM(Y235:Y235),"0")</f>
        <v>0</v>
      </c>
      <c r="Z236" s="332">
        <f>IFERROR(IF(Z235="",0,Z235),"0")</f>
        <v>0</v>
      </c>
      <c r="AA236" s="333"/>
      <c r="AB236" s="333"/>
      <c r="AC236" s="333"/>
    </row>
    <row r="237" spans="1:68" x14ac:dyDescent="0.2">
      <c r="A237" s="342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53"/>
      <c r="P237" s="349" t="s">
        <v>73</v>
      </c>
      <c r="Q237" s="350"/>
      <c r="R237" s="350"/>
      <c r="S237" s="350"/>
      <c r="T237" s="350"/>
      <c r="U237" s="350"/>
      <c r="V237" s="351"/>
      <c r="W237" s="37" t="s">
        <v>74</v>
      </c>
      <c r="X237" s="332">
        <f>IFERROR(SUMPRODUCT(X235:X235*H235:H235),"0")</f>
        <v>0</v>
      </c>
      <c r="Y237" s="332">
        <f>IFERROR(SUMPRODUCT(Y235:Y235*H235:H235),"0")</f>
        <v>0</v>
      </c>
      <c r="Z237" s="37"/>
      <c r="AA237" s="333"/>
      <c r="AB237" s="333"/>
      <c r="AC237" s="333"/>
    </row>
    <row r="238" spans="1:68" ht="16.5" customHeight="1" x14ac:dyDescent="0.25">
      <c r="A238" s="372" t="s">
        <v>350</v>
      </c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2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24"/>
      <c r="AB238" s="324"/>
      <c r="AC238" s="324"/>
    </row>
    <row r="239" spans="1:68" ht="14.25" customHeight="1" x14ac:dyDescent="0.25">
      <c r="A239" s="341" t="s">
        <v>64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5"/>
      <c r="AB239" s="325"/>
      <c r="AC239" s="325"/>
    </row>
    <row r="240" spans="1:68" ht="27" customHeight="1" x14ac:dyDescent="0.25">
      <c r="A240" s="54" t="s">
        <v>351</v>
      </c>
      <c r="B240" s="54" t="s">
        <v>352</v>
      </c>
      <c r="C240" s="31">
        <v>4301071093</v>
      </c>
      <c r="D240" s="337">
        <v>4620207490709</v>
      </c>
      <c r="E240" s="338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52"/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53"/>
      <c r="P241" s="349" t="s">
        <v>73</v>
      </c>
      <c r="Q241" s="350"/>
      <c r="R241" s="350"/>
      <c r="S241" s="350"/>
      <c r="T241" s="350"/>
      <c r="U241" s="350"/>
      <c r="V241" s="351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x14ac:dyDescent="0.2">
      <c r="A242" s="342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53"/>
      <c r="P242" s="349" t="s">
        <v>73</v>
      </c>
      <c r="Q242" s="350"/>
      <c r="R242" s="350"/>
      <c r="S242" s="350"/>
      <c r="T242" s="350"/>
      <c r="U242" s="350"/>
      <c r="V242" s="351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customHeight="1" x14ac:dyDescent="0.25">
      <c r="A243" s="341" t="s">
        <v>131</v>
      </c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325"/>
      <c r="AB243" s="325"/>
      <c r="AC243" s="325"/>
    </row>
    <row r="244" spans="1:68" ht="27" customHeight="1" x14ac:dyDescent="0.25">
      <c r="A244" s="54" t="s">
        <v>354</v>
      </c>
      <c r="B244" s="54" t="s">
        <v>355</v>
      </c>
      <c r="C244" s="31">
        <v>4301135692</v>
      </c>
      <c r="D244" s="337">
        <v>4620207490570</v>
      </c>
      <c r="E244" s="338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357</v>
      </c>
      <c r="B245" s="54" t="s">
        <v>358</v>
      </c>
      <c r="C245" s="31">
        <v>4301135691</v>
      </c>
      <c r="D245" s="337">
        <v>4620207490549</v>
      </c>
      <c r="E245" s="338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359</v>
      </c>
      <c r="B246" s="54" t="s">
        <v>360</v>
      </c>
      <c r="C246" s="31">
        <v>4301135694</v>
      </c>
      <c r="D246" s="337">
        <v>4620207490501</v>
      </c>
      <c r="E246" s="338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5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53"/>
      <c r="P247" s="349" t="s">
        <v>73</v>
      </c>
      <c r="Q247" s="350"/>
      <c r="R247" s="350"/>
      <c r="S247" s="350"/>
      <c r="T247" s="350"/>
      <c r="U247" s="350"/>
      <c r="V247" s="351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x14ac:dyDescent="0.2">
      <c r="A248" s="342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53"/>
      <c r="P248" s="349" t="s">
        <v>73</v>
      </c>
      <c r="Q248" s="350"/>
      <c r="R248" s="350"/>
      <c r="S248" s="350"/>
      <c r="T248" s="350"/>
      <c r="U248" s="350"/>
      <c r="V248" s="351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customHeight="1" x14ac:dyDescent="0.25">
      <c r="A249" s="372" t="s">
        <v>361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324"/>
      <c r="AB249" s="324"/>
      <c r="AC249" s="324"/>
    </row>
    <row r="250" spans="1:68" ht="14.25" customHeight="1" x14ac:dyDescent="0.25">
      <c r="A250" s="341" t="s">
        <v>64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5"/>
      <c r="AB250" s="325"/>
      <c r="AC250" s="325"/>
    </row>
    <row r="251" spans="1:68" ht="16.5" customHeight="1" x14ac:dyDescent="0.25">
      <c r="A251" s="54" t="s">
        <v>362</v>
      </c>
      <c r="B251" s="54" t="s">
        <v>363</v>
      </c>
      <c r="C251" s="31">
        <v>4301071063</v>
      </c>
      <c r="D251" s="337">
        <v>4607111039019</v>
      </c>
      <c r="E251" s="338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365</v>
      </c>
      <c r="B252" s="54" t="s">
        <v>366</v>
      </c>
      <c r="C252" s="31">
        <v>4301071000</v>
      </c>
      <c r="D252" s="337">
        <v>4607111038708</v>
      </c>
      <c r="E252" s="338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52"/>
      <c r="B253" s="342"/>
      <c r="C253" s="342"/>
      <c r="D253" s="342"/>
      <c r="E253" s="342"/>
      <c r="F253" s="342"/>
      <c r="G253" s="342"/>
      <c r="H253" s="342"/>
      <c r="I253" s="342"/>
      <c r="J253" s="342"/>
      <c r="K253" s="342"/>
      <c r="L253" s="342"/>
      <c r="M253" s="342"/>
      <c r="N253" s="342"/>
      <c r="O253" s="353"/>
      <c r="P253" s="349" t="s">
        <v>73</v>
      </c>
      <c r="Q253" s="350"/>
      <c r="R253" s="350"/>
      <c r="S253" s="350"/>
      <c r="T253" s="350"/>
      <c r="U253" s="350"/>
      <c r="V253" s="351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x14ac:dyDescent="0.2">
      <c r="A254" s="342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53"/>
      <c r="P254" s="349" t="s">
        <v>73</v>
      </c>
      <c r="Q254" s="350"/>
      <c r="R254" s="350"/>
      <c r="S254" s="350"/>
      <c r="T254" s="350"/>
      <c r="U254" s="350"/>
      <c r="V254" s="351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customHeight="1" x14ac:dyDescent="0.2">
      <c r="A255" s="387" t="s">
        <v>367</v>
      </c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8"/>
      <c r="N255" s="388"/>
      <c r="O255" s="388"/>
      <c r="P255" s="388"/>
      <c r="Q255" s="388"/>
      <c r="R255" s="388"/>
      <c r="S255" s="388"/>
      <c r="T255" s="388"/>
      <c r="U255" s="388"/>
      <c r="V255" s="388"/>
      <c r="W255" s="388"/>
      <c r="X255" s="388"/>
      <c r="Y255" s="388"/>
      <c r="Z255" s="388"/>
      <c r="AA255" s="48"/>
      <c r="AB255" s="48"/>
      <c r="AC255" s="48"/>
    </row>
    <row r="256" spans="1:68" ht="16.5" customHeight="1" x14ac:dyDescent="0.25">
      <c r="A256" s="372" t="s">
        <v>368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42"/>
      <c r="Z256" s="342"/>
      <c r="AA256" s="324"/>
      <c r="AB256" s="324"/>
      <c r="AC256" s="324"/>
    </row>
    <row r="257" spans="1:68" ht="14.25" customHeight="1" x14ac:dyDescent="0.25">
      <c r="A257" s="341" t="s">
        <v>64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5"/>
      <c r="AB257" s="325"/>
      <c r="AC257" s="325"/>
    </row>
    <row r="258" spans="1:68" ht="27" customHeight="1" x14ac:dyDescent="0.25">
      <c r="A258" s="54" t="s">
        <v>369</v>
      </c>
      <c r="B258" s="54" t="s">
        <v>370</v>
      </c>
      <c r="C258" s="31">
        <v>4301071036</v>
      </c>
      <c r="D258" s="337">
        <v>4607111036162</v>
      </c>
      <c r="E258" s="338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5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2"/>
      <c r="N259" s="342"/>
      <c r="O259" s="353"/>
      <c r="P259" s="349" t="s">
        <v>73</v>
      </c>
      <c r="Q259" s="350"/>
      <c r="R259" s="350"/>
      <c r="S259" s="350"/>
      <c r="T259" s="350"/>
      <c r="U259" s="350"/>
      <c r="V259" s="351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53"/>
      <c r="P260" s="349" t="s">
        <v>73</v>
      </c>
      <c r="Q260" s="350"/>
      <c r="R260" s="350"/>
      <c r="S260" s="350"/>
      <c r="T260" s="350"/>
      <c r="U260" s="350"/>
      <c r="V260" s="351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customHeight="1" x14ac:dyDescent="0.2">
      <c r="A261" s="387" t="s">
        <v>372</v>
      </c>
      <c r="B261" s="388"/>
      <c r="C261" s="388"/>
      <c r="D261" s="388"/>
      <c r="E261" s="388"/>
      <c r="F261" s="388"/>
      <c r="G261" s="388"/>
      <c r="H261" s="388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  <c r="X261" s="388"/>
      <c r="Y261" s="388"/>
      <c r="Z261" s="388"/>
      <c r="AA261" s="48"/>
      <c r="AB261" s="48"/>
      <c r="AC261" s="48"/>
    </row>
    <row r="262" spans="1:68" ht="16.5" customHeight="1" x14ac:dyDescent="0.25">
      <c r="A262" s="372" t="s">
        <v>373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24"/>
      <c r="AB262" s="324"/>
      <c r="AC262" s="324"/>
    </row>
    <row r="263" spans="1:68" ht="14.25" customHeight="1" x14ac:dyDescent="0.25">
      <c r="A263" s="341" t="s">
        <v>64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5"/>
      <c r="AB263" s="325"/>
      <c r="AC263" s="325"/>
    </row>
    <row r="264" spans="1:68" ht="27" customHeight="1" x14ac:dyDescent="0.25">
      <c r="A264" s="54" t="s">
        <v>374</v>
      </c>
      <c r="B264" s="54" t="s">
        <v>375</v>
      </c>
      <c r="C264" s="31">
        <v>4301071029</v>
      </c>
      <c r="D264" s="337">
        <v>4607111035899</v>
      </c>
      <c r="E264" s="338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376</v>
      </c>
      <c r="B265" s="54" t="s">
        <v>377</v>
      </c>
      <c r="C265" s="31">
        <v>4301070991</v>
      </c>
      <c r="D265" s="337">
        <v>4607111038180</v>
      </c>
      <c r="E265" s="338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5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53"/>
      <c r="P266" s="349" t="s">
        <v>73</v>
      </c>
      <c r="Q266" s="350"/>
      <c r="R266" s="350"/>
      <c r="S266" s="350"/>
      <c r="T266" s="350"/>
      <c r="U266" s="350"/>
      <c r="V266" s="351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x14ac:dyDescent="0.2">
      <c r="A267" s="342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53"/>
      <c r="P267" s="349" t="s">
        <v>73</v>
      </c>
      <c r="Q267" s="350"/>
      <c r="R267" s="350"/>
      <c r="S267" s="350"/>
      <c r="T267" s="350"/>
      <c r="U267" s="350"/>
      <c r="V267" s="351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customHeight="1" x14ac:dyDescent="0.2">
      <c r="A268" s="387" t="s">
        <v>379</v>
      </c>
      <c r="B268" s="388"/>
      <c r="C268" s="388"/>
      <c r="D268" s="388"/>
      <c r="E268" s="388"/>
      <c r="F268" s="388"/>
      <c r="G268" s="388"/>
      <c r="H268" s="388"/>
      <c r="I268" s="388"/>
      <c r="J268" s="388"/>
      <c r="K268" s="388"/>
      <c r="L268" s="388"/>
      <c r="M268" s="388"/>
      <c r="N268" s="388"/>
      <c r="O268" s="388"/>
      <c r="P268" s="388"/>
      <c r="Q268" s="388"/>
      <c r="R268" s="388"/>
      <c r="S268" s="388"/>
      <c r="T268" s="388"/>
      <c r="U268" s="388"/>
      <c r="V268" s="388"/>
      <c r="W268" s="388"/>
      <c r="X268" s="388"/>
      <c r="Y268" s="388"/>
      <c r="Z268" s="388"/>
      <c r="AA268" s="48"/>
      <c r="AB268" s="48"/>
      <c r="AC268" s="48"/>
    </row>
    <row r="269" spans="1:68" ht="16.5" customHeight="1" x14ac:dyDescent="0.25">
      <c r="A269" s="372" t="s">
        <v>380</v>
      </c>
      <c r="B269" s="342"/>
      <c r="C269" s="342"/>
      <c r="D269" s="342"/>
      <c r="E269" s="342"/>
      <c r="F269" s="342"/>
      <c r="G269" s="342"/>
      <c r="H269" s="342"/>
      <c r="I269" s="342"/>
      <c r="J269" s="342"/>
      <c r="K269" s="342"/>
      <c r="L269" s="342"/>
      <c r="M269" s="342"/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24"/>
      <c r="AB269" s="324"/>
      <c r="AC269" s="324"/>
    </row>
    <row r="270" spans="1:68" ht="14.25" customHeight="1" x14ac:dyDescent="0.25">
      <c r="A270" s="341" t="s">
        <v>381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5"/>
      <c r="AB270" s="325"/>
      <c r="AC270" s="325"/>
    </row>
    <row r="271" spans="1:68" ht="27" customHeight="1" x14ac:dyDescent="0.25">
      <c r="A271" s="54" t="s">
        <v>382</v>
      </c>
      <c r="B271" s="54" t="s">
        <v>383</v>
      </c>
      <c r="C271" s="31">
        <v>4301133004</v>
      </c>
      <c r="D271" s="337">
        <v>4607111039774</v>
      </c>
      <c r="E271" s="338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7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53"/>
      <c r="P272" s="349" t="s">
        <v>73</v>
      </c>
      <c r="Q272" s="350"/>
      <c r="R272" s="350"/>
      <c r="S272" s="350"/>
      <c r="T272" s="350"/>
      <c r="U272" s="350"/>
      <c r="V272" s="351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x14ac:dyDescent="0.2">
      <c r="A273" s="342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53"/>
      <c r="P273" s="349" t="s">
        <v>73</v>
      </c>
      <c r="Q273" s="350"/>
      <c r="R273" s="350"/>
      <c r="S273" s="350"/>
      <c r="T273" s="350"/>
      <c r="U273" s="350"/>
      <c r="V273" s="351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customHeight="1" x14ac:dyDescent="0.25">
      <c r="A274" s="341" t="s">
        <v>131</v>
      </c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25"/>
      <c r="AB274" s="325"/>
      <c r="AC274" s="325"/>
    </row>
    <row r="275" spans="1:68" ht="37.5" customHeight="1" x14ac:dyDescent="0.25">
      <c r="A275" s="54" t="s">
        <v>385</v>
      </c>
      <c r="B275" s="54" t="s">
        <v>386</v>
      </c>
      <c r="C275" s="31">
        <v>4301135400</v>
      </c>
      <c r="D275" s="337">
        <v>4607111039361</v>
      </c>
      <c r="E275" s="338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52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2"/>
      <c r="N276" s="342"/>
      <c r="O276" s="353"/>
      <c r="P276" s="349" t="s">
        <v>73</v>
      </c>
      <c r="Q276" s="350"/>
      <c r="R276" s="350"/>
      <c r="S276" s="350"/>
      <c r="T276" s="350"/>
      <c r="U276" s="350"/>
      <c r="V276" s="351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53"/>
      <c r="P277" s="349" t="s">
        <v>73</v>
      </c>
      <c r="Q277" s="350"/>
      <c r="R277" s="350"/>
      <c r="S277" s="350"/>
      <c r="T277" s="350"/>
      <c r="U277" s="350"/>
      <c r="V277" s="351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customHeight="1" x14ac:dyDescent="0.2">
      <c r="A278" s="387" t="s">
        <v>248</v>
      </c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8"/>
      <c r="O278" s="388"/>
      <c r="P278" s="388"/>
      <c r="Q278" s="388"/>
      <c r="R278" s="388"/>
      <c r="S278" s="388"/>
      <c r="T278" s="388"/>
      <c r="U278" s="388"/>
      <c r="V278" s="388"/>
      <c r="W278" s="388"/>
      <c r="X278" s="388"/>
      <c r="Y278" s="388"/>
      <c r="Z278" s="388"/>
      <c r="AA278" s="48"/>
      <c r="AB278" s="48"/>
      <c r="AC278" s="48"/>
    </row>
    <row r="279" spans="1:68" ht="16.5" customHeight="1" x14ac:dyDescent="0.25">
      <c r="A279" s="372" t="s">
        <v>248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24"/>
      <c r="AB279" s="324"/>
      <c r="AC279" s="324"/>
    </row>
    <row r="280" spans="1:68" ht="14.25" customHeight="1" x14ac:dyDescent="0.25">
      <c r="A280" s="341" t="s">
        <v>64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5"/>
      <c r="AB280" s="325"/>
      <c r="AC280" s="325"/>
    </row>
    <row r="281" spans="1:68" ht="27" customHeight="1" x14ac:dyDescent="0.25">
      <c r="A281" s="54" t="s">
        <v>387</v>
      </c>
      <c r="B281" s="54" t="s">
        <v>388</v>
      </c>
      <c r="C281" s="31">
        <v>4301071014</v>
      </c>
      <c r="D281" s="337">
        <v>4640242181264</v>
      </c>
      <c r="E281" s="338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08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4301071021</v>
      </c>
      <c r="D282" s="337">
        <v>4640242181325</v>
      </c>
      <c r="E282" s="338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501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4301070993</v>
      </c>
      <c r="D283" s="337">
        <v>4640242180670</v>
      </c>
      <c r="E283" s="338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35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52"/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53"/>
      <c r="P284" s="349" t="s">
        <v>73</v>
      </c>
      <c r="Q284" s="350"/>
      <c r="R284" s="350"/>
      <c r="S284" s="350"/>
      <c r="T284" s="350"/>
      <c r="U284" s="350"/>
      <c r="V284" s="351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x14ac:dyDescent="0.2">
      <c r="A285" s="342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53"/>
      <c r="P285" s="349" t="s">
        <v>73</v>
      </c>
      <c r="Q285" s="350"/>
      <c r="R285" s="350"/>
      <c r="S285" s="350"/>
      <c r="T285" s="350"/>
      <c r="U285" s="350"/>
      <c r="V285" s="351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customHeight="1" x14ac:dyDescent="0.25">
      <c r="A286" s="341" t="s">
        <v>153</v>
      </c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2"/>
      <c r="P286" s="342"/>
      <c r="Q286" s="342"/>
      <c r="R286" s="342"/>
      <c r="S286" s="342"/>
      <c r="T286" s="342"/>
      <c r="U286" s="342"/>
      <c r="V286" s="342"/>
      <c r="W286" s="342"/>
      <c r="X286" s="342"/>
      <c r="Y286" s="342"/>
      <c r="Z286" s="342"/>
      <c r="AA286" s="325"/>
      <c r="AB286" s="325"/>
      <c r="AC286" s="325"/>
    </row>
    <row r="287" spans="1:68" ht="27" customHeight="1" x14ac:dyDescent="0.25">
      <c r="A287" s="54" t="s">
        <v>398</v>
      </c>
      <c r="B287" s="54" t="s">
        <v>399</v>
      </c>
      <c r="C287" s="31">
        <v>4301131019</v>
      </c>
      <c r="D287" s="337">
        <v>4640242180427</v>
      </c>
      <c r="E287" s="338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40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36</v>
      </c>
      <c r="Y287" s="331">
        <f>IFERROR(IF(X287="","",X287),"")</f>
        <v>36</v>
      </c>
      <c r="Z287" s="36">
        <f>IFERROR(IF(X287="","",X287*0.00502),"")</f>
        <v>0.18071999999999999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68.94</v>
      </c>
      <c r="BN287" s="67">
        <f>IFERROR(Y287*I287,"0")</f>
        <v>68.94</v>
      </c>
      <c r="BO287" s="67">
        <f>IFERROR(X287/J287,"0")</f>
        <v>0.15384615384615385</v>
      </c>
      <c r="BP287" s="67">
        <f>IFERROR(Y287/J287,"0")</f>
        <v>0.15384615384615385</v>
      </c>
    </row>
    <row r="288" spans="1:68" x14ac:dyDescent="0.2">
      <c r="A288" s="352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53"/>
      <c r="P288" s="349" t="s">
        <v>73</v>
      </c>
      <c r="Q288" s="350"/>
      <c r="R288" s="350"/>
      <c r="S288" s="350"/>
      <c r="T288" s="350"/>
      <c r="U288" s="350"/>
      <c r="V288" s="351"/>
      <c r="W288" s="37" t="s">
        <v>70</v>
      </c>
      <c r="X288" s="332">
        <f>IFERROR(SUM(X287:X287),"0")</f>
        <v>36</v>
      </c>
      <c r="Y288" s="332">
        <f>IFERROR(SUM(Y287:Y287),"0")</f>
        <v>36</v>
      </c>
      <c r="Z288" s="332">
        <f>IFERROR(IF(Z287="",0,Z287),"0")</f>
        <v>0.18071999999999999</v>
      </c>
      <c r="AA288" s="333"/>
      <c r="AB288" s="333"/>
      <c r="AC288" s="333"/>
    </row>
    <row r="289" spans="1:68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53"/>
      <c r="P289" s="349" t="s">
        <v>73</v>
      </c>
      <c r="Q289" s="350"/>
      <c r="R289" s="350"/>
      <c r="S289" s="350"/>
      <c r="T289" s="350"/>
      <c r="U289" s="350"/>
      <c r="V289" s="351"/>
      <c r="W289" s="37" t="s">
        <v>74</v>
      </c>
      <c r="X289" s="332">
        <f>IFERROR(SUMPRODUCT(X287:X287*H287:H287),"0")</f>
        <v>64.8</v>
      </c>
      <c r="Y289" s="332">
        <f>IFERROR(SUMPRODUCT(Y287:Y287*H287:H287),"0")</f>
        <v>64.8</v>
      </c>
      <c r="Z289" s="37"/>
      <c r="AA289" s="333"/>
      <c r="AB289" s="333"/>
      <c r="AC289" s="333"/>
    </row>
    <row r="290" spans="1:68" ht="14.25" customHeight="1" x14ac:dyDescent="0.25">
      <c r="A290" s="341" t="s">
        <v>77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25"/>
      <c r="AB290" s="325"/>
      <c r="AC290" s="325"/>
    </row>
    <row r="291" spans="1:68" ht="27" customHeight="1" x14ac:dyDescent="0.25">
      <c r="A291" s="54" t="s">
        <v>401</v>
      </c>
      <c r="B291" s="54" t="s">
        <v>402</v>
      </c>
      <c r="C291" s="31">
        <v>4301132080</v>
      </c>
      <c r="D291" s="337">
        <v>4640242180397</v>
      </c>
      <c r="E291" s="338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3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168</v>
      </c>
      <c r="Y291" s="331">
        <f>IFERROR(IF(X291="","",X291),"")</f>
        <v>168</v>
      </c>
      <c r="Z291" s="36">
        <f>IFERROR(IF(X291="","",X291*0.0155),"")</f>
        <v>2.6040000000000001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1051.68</v>
      </c>
      <c r="BN291" s="67">
        <f>IFERROR(Y291*I291,"0")</f>
        <v>1051.68</v>
      </c>
      <c r="BO291" s="67">
        <f>IFERROR(X291/J291,"0")</f>
        <v>2</v>
      </c>
      <c r="BP291" s="67">
        <f>IFERROR(Y291/J291,"0")</f>
        <v>2</v>
      </c>
    </row>
    <row r="292" spans="1:68" ht="27" customHeight="1" x14ac:dyDescent="0.25">
      <c r="A292" s="54" t="s">
        <v>404</v>
      </c>
      <c r="B292" s="54" t="s">
        <v>405</v>
      </c>
      <c r="C292" s="31">
        <v>4301132104</v>
      </c>
      <c r="D292" s="337">
        <v>4640242181219</v>
      </c>
      <c r="E292" s="338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7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52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2"/>
      <c r="N293" s="342"/>
      <c r="O293" s="353"/>
      <c r="P293" s="349" t="s">
        <v>73</v>
      </c>
      <c r="Q293" s="350"/>
      <c r="R293" s="350"/>
      <c r="S293" s="350"/>
      <c r="T293" s="350"/>
      <c r="U293" s="350"/>
      <c r="V293" s="351"/>
      <c r="W293" s="37" t="s">
        <v>70</v>
      </c>
      <c r="X293" s="332">
        <f>IFERROR(SUM(X291:X292),"0")</f>
        <v>168</v>
      </c>
      <c r="Y293" s="332">
        <f>IFERROR(SUM(Y291:Y292),"0")</f>
        <v>168</v>
      </c>
      <c r="Z293" s="332">
        <f>IFERROR(IF(Z291="",0,Z291),"0")+IFERROR(IF(Z292="",0,Z292),"0")</f>
        <v>2.6040000000000001</v>
      </c>
      <c r="AA293" s="333"/>
      <c r="AB293" s="333"/>
      <c r="AC293" s="333"/>
    </row>
    <row r="294" spans="1:68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53"/>
      <c r="P294" s="349" t="s">
        <v>73</v>
      </c>
      <c r="Q294" s="350"/>
      <c r="R294" s="350"/>
      <c r="S294" s="350"/>
      <c r="T294" s="350"/>
      <c r="U294" s="350"/>
      <c r="V294" s="351"/>
      <c r="W294" s="37" t="s">
        <v>74</v>
      </c>
      <c r="X294" s="332">
        <f>IFERROR(SUMPRODUCT(X291:X292*H291:H292),"0")</f>
        <v>1008</v>
      </c>
      <c r="Y294" s="332">
        <f>IFERROR(SUMPRODUCT(Y291:Y292*H291:H292),"0")</f>
        <v>1008</v>
      </c>
      <c r="Z294" s="37"/>
      <c r="AA294" s="333"/>
      <c r="AB294" s="333"/>
      <c r="AC294" s="333"/>
    </row>
    <row r="295" spans="1:68" ht="14.25" customHeight="1" x14ac:dyDescent="0.25">
      <c r="A295" s="341" t="s">
        <v>125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25"/>
      <c r="AB295" s="325"/>
      <c r="AC295" s="325"/>
    </row>
    <row r="296" spans="1:68" ht="27" customHeight="1" x14ac:dyDescent="0.25">
      <c r="A296" s="54" t="s">
        <v>407</v>
      </c>
      <c r="B296" s="54" t="s">
        <v>408</v>
      </c>
      <c r="C296" s="31">
        <v>4301136051</v>
      </c>
      <c r="D296" s="337">
        <v>4640242180304</v>
      </c>
      <c r="E296" s="338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9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0</v>
      </c>
      <c r="Y296" s="331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411</v>
      </c>
      <c r="B297" s="54" t="s">
        <v>412</v>
      </c>
      <c r="C297" s="31">
        <v>4301136053</v>
      </c>
      <c r="D297" s="337">
        <v>4640242180236</v>
      </c>
      <c r="E297" s="338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3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0</v>
      </c>
      <c r="Y297" s="331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413</v>
      </c>
      <c r="B298" s="54" t="s">
        <v>414</v>
      </c>
      <c r="C298" s="31">
        <v>4301136052</v>
      </c>
      <c r="D298" s="337">
        <v>4640242180410</v>
      </c>
      <c r="E298" s="338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5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2"/>
      <c r="N299" s="342"/>
      <c r="O299" s="353"/>
      <c r="P299" s="349" t="s">
        <v>73</v>
      </c>
      <c r="Q299" s="350"/>
      <c r="R299" s="350"/>
      <c r="S299" s="350"/>
      <c r="T299" s="350"/>
      <c r="U299" s="350"/>
      <c r="V299" s="351"/>
      <c r="W299" s="37" t="s">
        <v>70</v>
      </c>
      <c r="X299" s="332">
        <f>IFERROR(SUM(X296:X298),"0")</f>
        <v>0</v>
      </c>
      <c r="Y299" s="332">
        <f>IFERROR(SUM(Y296:Y298),"0")</f>
        <v>0</v>
      </c>
      <c r="Z299" s="332">
        <f>IFERROR(IF(Z296="",0,Z296),"0")+IFERROR(IF(Z297="",0,Z297),"0")+IFERROR(IF(Z298="",0,Z298),"0")</f>
        <v>0</v>
      </c>
      <c r="AA299" s="333"/>
      <c r="AB299" s="333"/>
      <c r="AC299" s="333"/>
    </row>
    <row r="300" spans="1:68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53"/>
      <c r="P300" s="349" t="s">
        <v>73</v>
      </c>
      <c r="Q300" s="350"/>
      <c r="R300" s="350"/>
      <c r="S300" s="350"/>
      <c r="T300" s="350"/>
      <c r="U300" s="350"/>
      <c r="V300" s="351"/>
      <c r="W300" s="37" t="s">
        <v>74</v>
      </c>
      <c r="X300" s="332">
        <f>IFERROR(SUMPRODUCT(X296:X298*H296:H298),"0")</f>
        <v>0</v>
      </c>
      <c r="Y300" s="332">
        <f>IFERROR(SUMPRODUCT(Y296:Y298*H296:H298),"0")</f>
        <v>0</v>
      </c>
      <c r="Z300" s="37"/>
      <c r="AA300" s="333"/>
      <c r="AB300" s="333"/>
      <c r="AC300" s="333"/>
    </row>
    <row r="301" spans="1:68" ht="14.25" customHeight="1" x14ac:dyDescent="0.25">
      <c r="A301" s="341" t="s">
        <v>131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25"/>
      <c r="AB301" s="325"/>
      <c r="AC301" s="325"/>
    </row>
    <row r="302" spans="1:68" ht="37.5" customHeight="1" x14ac:dyDescent="0.25">
      <c r="A302" s="54" t="s">
        <v>415</v>
      </c>
      <c r="B302" s="54" t="s">
        <v>416</v>
      </c>
      <c r="C302" s="31">
        <v>4301135504</v>
      </c>
      <c r="D302" s="337">
        <v>4640242181554</v>
      </c>
      <c r="E302" s="338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40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customHeight="1" x14ac:dyDescent="0.25">
      <c r="A303" s="54" t="s">
        <v>419</v>
      </c>
      <c r="B303" s="54" t="s">
        <v>420</v>
      </c>
      <c r="C303" s="31">
        <v>4301135518</v>
      </c>
      <c r="D303" s="337">
        <v>4640242181561</v>
      </c>
      <c r="E303" s="338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8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378</v>
      </c>
      <c r="Y303" s="331">
        <f t="shared" si="24"/>
        <v>378</v>
      </c>
      <c r="Z303" s="36">
        <f>IFERROR(IF(X303="","",X303*0.00936),"")</f>
        <v>3.5380799999999999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1471.1759999999999</v>
      </c>
      <c r="BN303" s="67">
        <f t="shared" si="26"/>
        <v>1471.1759999999999</v>
      </c>
      <c r="BO303" s="67">
        <f t="shared" si="27"/>
        <v>3</v>
      </c>
      <c r="BP303" s="67">
        <f t="shared" si="28"/>
        <v>3</v>
      </c>
    </row>
    <row r="304" spans="1:68" ht="27" customHeight="1" x14ac:dyDescent="0.25">
      <c r="A304" s="54" t="s">
        <v>423</v>
      </c>
      <c r="B304" s="54" t="s">
        <v>424</v>
      </c>
      <c r="C304" s="31">
        <v>4301135374</v>
      </c>
      <c r="D304" s="337">
        <v>4640242181424</v>
      </c>
      <c r="E304" s="338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252</v>
      </c>
      <c r="Y304" s="331">
        <f t="shared" si="24"/>
        <v>252</v>
      </c>
      <c r="Z304" s="36">
        <f>IFERROR(IF(X304="","",X304*0.0155),"")</f>
        <v>3.9060000000000001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1445.22</v>
      </c>
      <c r="BN304" s="67">
        <f t="shared" si="26"/>
        <v>1445.22</v>
      </c>
      <c r="BO304" s="67">
        <f t="shared" si="27"/>
        <v>3</v>
      </c>
      <c r="BP304" s="67">
        <f t="shared" si="28"/>
        <v>3</v>
      </c>
    </row>
    <row r="305" spans="1:68" ht="27" customHeight="1" x14ac:dyDescent="0.25">
      <c r="A305" s="54" t="s">
        <v>425</v>
      </c>
      <c r="B305" s="54" t="s">
        <v>426</v>
      </c>
      <c r="C305" s="31">
        <v>4301135320</v>
      </c>
      <c r="D305" s="337">
        <v>4640242181592</v>
      </c>
      <c r="E305" s="338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9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429</v>
      </c>
      <c r="B306" s="54" t="s">
        <v>430</v>
      </c>
      <c r="C306" s="31">
        <v>4301135552</v>
      </c>
      <c r="D306" s="337">
        <v>4640242181431</v>
      </c>
      <c r="E306" s="338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4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433</v>
      </c>
      <c r="B307" s="54" t="s">
        <v>434</v>
      </c>
      <c r="C307" s="31">
        <v>4301135405</v>
      </c>
      <c r="D307" s="337">
        <v>4640242181523</v>
      </c>
      <c r="E307" s="338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28</v>
      </c>
      <c r="Y307" s="331">
        <f t="shared" si="24"/>
        <v>28</v>
      </c>
      <c r="Z307" s="36">
        <f t="shared" si="29"/>
        <v>0.26207999999999998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89.376000000000005</v>
      </c>
      <c r="BN307" s="67">
        <f t="shared" si="26"/>
        <v>89.376000000000005</v>
      </c>
      <c r="BO307" s="67">
        <f t="shared" si="27"/>
        <v>0.22222222222222221</v>
      </c>
      <c r="BP307" s="67">
        <f t="shared" si="28"/>
        <v>0.22222222222222221</v>
      </c>
    </row>
    <row r="308" spans="1:68" ht="37.5" customHeight="1" x14ac:dyDescent="0.25">
      <c r="A308" s="54" t="s">
        <v>435</v>
      </c>
      <c r="B308" s="54" t="s">
        <v>436</v>
      </c>
      <c r="C308" s="31">
        <v>4301135404</v>
      </c>
      <c r="D308" s="337">
        <v>4640242181516</v>
      </c>
      <c r="E308" s="338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4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4301135375</v>
      </c>
      <c r="D309" s="337">
        <v>4640242181486</v>
      </c>
      <c r="E309" s="338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378</v>
      </c>
      <c r="Y309" s="331">
        <f t="shared" si="24"/>
        <v>378</v>
      </c>
      <c r="Z309" s="36">
        <f t="shared" si="29"/>
        <v>3.5380799999999999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1471.1759999999999</v>
      </c>
      <c r="BN309" s="67">
        <f t="shared" si="26"/>
        <v>1471.1759999999999</v>
      </c>
      <c r="BO309" s="67">
        <f t="shared" si="27"/>
        <v>3</v>
      </c>
      <c r="BP309" s="67">
        <f t="shared" si="28"/>
        <v>3</v>
      </c>
    </row>
    <row r="310" spans="1:68" ht="37.5" customHeight="1" x14ac:dyDescent="0.25">
      <c r="A310" s="54" t="s">
        <v>440</v>
      </c>
      <c r="B310" s="54" t="s">
        <v>441</v>
      </c>
      <c r="C310" s="31">
        <v>4301135402</v>
      </c>
      <c r="D310" s="337">
        <v>4640242181493</v>
      </c>
      <c r="E310" s="338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39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28</v>
      </c>
      <c r="Y310" s="331">
        <f t="shared" si="24"/>
        <v>28</v>
      </c>
      <c r="Z310" s="36">
        <f t="shared" si="29"/>
        <v>0.26207999999999998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37.5" customHeight="1" x14ac:dyDescent="0.25">
      <c r="A311" s="54" t="s">
        <v>443</v>
      </c>
      <c r="B311" s="54" t="s">
        <v>444</v>
      </c>
      <c r="C311" s="31">
        <v>4301135403</v>
      </c>
      <c r="D311" s="337">
        <v>4640242181509</v>
      </c>
      <c r="E311" s="338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445</v>
      </c>
      <c r="B312" s="54" t="s">
        <v>446</v>
      </c>
      <c r="C312" s="31">
        <v>4301135304</v>
      </c>
      <c r="D312" s="337">
        <v>4640242181240</v>
      </c>
      <c r="E312" s="338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1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448</v>
      </c>
      <c r="B313" s="54" t="s">
        <v>449</v>
      </c>
      <c r="C313" s="31">
        <v>4301135610</v>
      </c>
      <c r="D313" s="337">
        <v>4640242181318</v>
      </c>
      <c r="E313" s="338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8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451</v>
      </c>
      <c r="B314" s="54" t="s">
        <v>452</v>
      </c>
      <c r="C314" s="31">
        <v>4301135306</v>
      </c>
      <c r="D314" s="337">
        <v>4640242181387</v>
      </c>
      <c r="E314" s="338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88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454</v>
      </c>
      <c r="B315" s="54" t="s">
        <v>455</v>
      </c>
      <c r="C315" s="31">
        <v>4301135305</v>
      </c>
      <c r="D315" s="337">
        <v>4640242181394</v>
      </c>
      <c r="E315" s="338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9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457</v>
      </c>
      <c r="B316" s="54" t="s">
        <v>458</v>
      </c>
      <c r="C316" s="31">
        <v>4301135309</v>
      </c>
      <c r="D316" s="337">
        <v>4640242181332</v>
      </c>
      <c r="E316" s="338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68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460</v>
      </c>
      <c r="B317" s="54" t="s">
        <v>461</v>
      </c>
      <c r="C317" s="31">
        <v>4301135308</v>
      </c>
      <c r="D317" s="337">
        <v>4640242181349</v>
      </c>
      <c r="E317" s="338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7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463</v>
      </c>
      <c r="B318" s="54" t="s">
        <v>464</v>
      </c>
      <c r="C318" s="31">
        <v>4301135307</v>
      </c>
      <c r="D318" s="337">
        <v>4640242181370</v>
      </c>
      <c r="E318" s="338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467</v>
      </c>
      <c r="B319" s="54" t="s">
        <v>468</v>
      </c>
      <c r="C319" s="31">
        <v>4301135198</v>
      </c>
      <c r="D319" s="337">
        <v>4640242180663</v>
      </c>
      <c r="E319" s="338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3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2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53"/>
      <c r="P320" s="349" t="s">
        <v>73</v>
      </c>
      <c r="Q320" s="350"/>
      <c r="R320" s="350"/>
      <c r="S320" s="350"/>
      <c r="T320" s="350"/>
      <c r="U320" s="350"/>
      <c r="V320" s="351"/>
      <c r="W320" s="37" t="s">
        <v>70</v>
      </c>
      <c r="X320" s="332">
        <f>IFERROR(SUM(X302:X319),"0")</f>
        <v>1064</v>
      </c>
      <c r="Y320" s="332">
        <f>IFERROR(SUM(Y302:Y319),"0")</f>
        <v>1064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11.506319999999999</v>
      </c>
      <c r="AA320" s="333"/>
      <c r="AB320" s="333"/>
      <c r="AC320" s="333"/>
    </row>
    <row r="321" spans="1:68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53"/>
      <c r="P321" s="349" t="s">
        <v>73</v>
      </c>
      <c r="Q321" s="350"/>
      <c r="R321" s="350"/>
      <c r="S321" s="350"/>
      <c r="T321" s="350"/>
      <c r="U321" s="350"/>
      <c r="V321" s="351"/>
      <c r="W321" s="37" t="s">
        <v>74</v>
      </c>
      <c r="X321" s="332">
        <f>IFERROR(SUMPRODUCT(X302:X319*H302:H319),"0")</f>
        <v>4370.8000000000011</v>
      </c>
      <c r="Y321" s="332">
        <f>IFERROR(SUMPRODUCT(Y302:Y319*H302:H319),"0")</f>
        <v>4370.8000000000011</v>
      </c>
      <c r="Z321" s="37"/>
      <c r="AA321" s="333"/>
      <c r="AB321" s="333"/>
      <c r="AC321" s="333"/>
    </row>
    <row r="322" spans="1:68" ht="16.5" customHeight="1" x14ac:dyDescent="0.25">
      <c r="A322" s="372" t="s">
        <v>471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42"/>
      <c r="Z322" s="342"/>
      <c r="AA322" s="324"/>
      <c r="AB322" s="324"/>
      <c r="AC322" s="324"/>
    </row>
    <row r="323" spans="1:68" ht="14.25" customHeight="1" x14ac:dyDescent="0.25">
      <c r="A323" s="341" t="s">
        <v>131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5"/>
      <c r="AB323" s="325"/>
      <c r="AC323" s="325"/>
    </row>
    <row r="324" spans="1:68" ht="27" customHeight="1" x14ac:dyDescent="0.25">
      <c r="A324" s="54" t="s">
        <v>472</v>
      </c>
      <c r="B324" s="54" t="s">
        <v>473</v>
      </c>
      <c r="C324" s="31">
        <v>4301135268</v>
      </c>
      <c r="D324" s="337">
        <v>4640242181134</v>
      </c>
      <c r="E324" s="338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4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x14ac:dyDescent="0.2">
      <c r="A325" s="35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42"/>
      <c r="N325" s="342"/>
      <c r="O325" s="353"/>
      <c r="P325" s="349" t="s">
        <v>73</v>
      </c>
      <c r="Q325" s="350"/>
      <c r="R325" s="350"/>
      <c r="S325" s="350"/>
      <c r="T325" s="350"/>
      <c r="U325" s="350"/>
      <c r="V325" s="351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x14ac:dyDescent="0.2">
      <c r="A326" s="342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53"/>
      <c r="P326" s="349" t="s">
        <v>73</v>
      </c>
      <c r="Q326" s="350"/>
      <c r="R326" s="350"/>
      <c r="S326" s="350"/>
      <c r="T326" s="350"/>
      <c r="U326" s="350"/>
      <c r="V326" s="351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8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441"/>
      <c r="P327" s="369" t="s">
        <v>476</v>
      </c>
      <c r="Q327" s="370"/>
      <c r="R327" s="370"/>
      <c r="S327" s="370"/>
      <c r="T327" s="370"/>
      <c r="U327" s="370"/>
      <c r="V327" s="371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5443.6000000000013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5443.6000000000013</v>
      </c>
      <c r="Z327" s="37"/>
      <c r="AA327" s="333"/>
      <c r="AB327" s="333"/>
      <c r="AC327" s="333"/>
    </row>
    <row r="328" spans="1:68" x14ac:dyDescent="0.2">
      <c r="A328" s="34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41"/>
      <c r="P328" s="369" t="s">
        <v>477</v>
      </c>
      <c r="Q328" s="370"/>
      <c r="R328" s="370"/>
      <c r="S328" s="370"/>
      <c r="T328" s="370"/>
      <c r="U328" s="370"/>
      <c r="V328" s="371"/>
      <c r="W328" s="37" t="s">
        <v>74</v>
      </c>
      <c r="X328" s="332">
        <f>IFERROR(SUM(BM22:BM324),"0")</f>
        <v>5706.5440000000008</v>
      </c>
      <c r="Y328" s="332">
        <f>IFERROR(SUM(BN22:BN324),"0")</f>
        <v>5706.5440000000008</v>
      </c>
      <c r="Z328" s="37"/>
      <c r="AA328" s="333"/>
      <c r="AB328" s="333"/>
      <c r="AC328" s="333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41"/>
      <c r="P329" s="369" t="s">
        <v>478</v>
      </c>
      <c r="Q329" s="370"/>
      <c r="R329" s="370"/>
      <c r="S329" s="370"/>
      <c r="T329" s="370"/>
      <c r="U329" s="370"/>
      <c r="V329" s="371"/>
      <c r="W329" s="37" t="s">
        <v>479</v>
      </c>
      <c r="X329" s="38">
        <f>ROUNDUP(SUM(BO22:BO324),0)</f>
        <v>12</v>
      </c>
      <c r="Y329" s="38">
        <f>ROUNDUP(SUM(BP22:BP324),0)</f>
        <v>12</v>
      </c>
      <c r="Z329" s="37"/>
      <c r="AA329" s="333"/>
      <c r="AB329" s="333"/>
      <c r="AC329" s="333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41"/>
      <c r="P330" s="369" t="s">
        <v>480</v>
      </c>
      <c r="Q330" s="370"/>
      <c r="R330" s="370"/>
      <c r="S330" s="370"/>
      <c r="T330" s="370"/>
      <c r="U330" s="370"/>
      <c r="V330" s="371"/>
      <c r="W330" s="37" t="s">
        <v>74</v>
      </c>
      <c r="X330" s="332">
        <f>GrossWeightTotal+PalletQtyTotal*25</f>
        <v>6006.5440000000008</v>
      </c>
      <c r="Y330" s="332">
        <f>GrossWeightTotalR+PalletQtyTotalR*25</f>
        <v>6006.5440000000008</v>
      </c>
      <c r="Z330" s="37"/>
      <c r="AA330" s="333"/>
      <c r="AB330" s="333"/>
      <c r="AC330" s="333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41"/>
      <c r="P331" s="369" t="s">
        <v>481</v>
      </c>
      <c r="Q331" s="370"/>
      <c r="R331" s="370"/>
      <c r="S331" s="370"/>
      <c r="T331" s="370"/>
      <c r="U331" s="370"/>
      <c r="V331" s="371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1268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1268</v>
      </c>
      <c r="Z331" s="37"/>
      <c r="AA331" s="333"/>
      <c r="AB331" s="333"/>
      <c r="AC331" s="333"/>
    </row>
    <row r="332" spans="1:68" ht="14.25" customHeight="1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41"/>
      <c r="P332" s="369" t="s">
        <v>482</v>
      </c>
      <c r="Q332" s="370"/>
      <c r="R332" s="370"/>
      <c r="S332" s="370"/>
      <c r="T332" s="370"/>
      <c r="U332" s="370"/>
      <c r="V332" s="371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14.291039999999999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5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70"/>
      <c r="U334" s="345" t="s">
        <v>247</v>
      </c>
      <c r="V334" s="470"/>
      <c r="W334" s="322" t="s">
        <v>273</v>
      </c>
      <c r="X334" s="345" t="s">
        <v>292</v>
      </c>
      <c r="Y334" s="476"/>
      <c r="Z334" s="476"/>
      <c r="AA334" s="476"/>
      <c r="AB334" s="476"/>
      <c r="AC334" s="476"/>
      <c r="AD334" s="470"/>
      <c r="AE334" s="322" t="s">
        <v>367</v>
      </c>
      <c r="AF334" s="322" t="s">
        <v>372</v>
      </c>
      <c r="AG334" s="322" t="s">
        <v>379</v>
      </c>
      <c r="AH334" s="345" t="s">
        <v>248</v>
      </c>
      <c r="AI334" s="470"/>
    </row>
    <row r="335" spans="1:68" ht="14.25" customHeight="1" thickTop="1" x14ac:dyDescent="0.2">
      <c r="A335" s="343" t="s">
        <v>485</v>
      </c>
      <c r="B335" s="345" t="s">
        <v>63</v>
      </c>
      <c r="C335" s="345" t="s">
        <v>76</v>
      </c>
      <c r="D335" s="345" t="s">
        <v>85</v>
      </c>
      <c r="E335" s="345" t="s">
        <v>95</v>
      </c>
      <c r="F335" s="345" t="s">
        <v>112</v>
      </c>
      <c r="G335" s="345" t="s">
        <v>139</v>
      </c>
      <c r="H335" s="345" t="s">
        <v>146</v>
      </c>
      <c r="I335" s="345" t="s">
        <v>152</v>
      </c>
      <c r="J335" s="345" t="s">
        <v>160</v>
      </c>
      <c r="K335" s="345" t="s">
        <v>184</v>
      </c>
      <c r="L335" s="345" t="s">
        <v>190</v>
      </c>
      <c r="M335" s="345" t="s">
        <v>207</v>
      </c>
      <c r="N335" s="323"/>
      <c r="O335" s="345" t="s">
        <v>213</v>
      </c>
      <c r="P335" s="345" t="s">
        <v>220</v>
      </c>
      <c r="Q335" s="345" t="s">
        <v>230</v>
      </c>
      <c r="R335" s="345" t="s">
        <v>234</v>
      </c>
      <c r="S335" s="345" t="s">
        <v>237</v>
      </c>
      <c r="T335" s="345" t="s">
        <v>243</v>
      </c>
      <c r="U335" s="345" t="s">
        <v>248</v>
      </c>
      <c r="V335" s="345" t="s">
        <v>252</v>
      </c>
      <c r="W335" s="345" t="s">
        <v>274</v>
      </c>
      <c r="X335" s="345" t="s">
        <v>293</v>
      </c>
      <c r="Y335" s="345" t="s">
        <v>309</v>
      </c>
      <c r="Z335" s="345" t="s">
        <v>319</v>
      </c>
      <c r="AA335" s="345" t="s">
        <v>334</v>
      </c>
      <c r="AB335" s="345" t="s">
        <v>345</v>
      </c>
      <c r="AC335" s="345" t="s">
        <v>350</v>
      </c>
      <c r="AD335" s="345" t="s">
        <v>361</v>
      </c>
      <c r="AE335" s="345" t="s">
        <v>368</v>
      </c>
      <c r="AF335" s="345" t="s">
        <v>373</v>
      </c>
      <c r="AG335" s="345" t="s">
        <v>380</v>
      </c>
      <c r="AH335" s="345" t="s">
        <v>248</v>
      </c>
      <c r="AI335" s="345" t="s">
        <v>471</v>
      </c>
    </row>
    <row r="336" spans="1:68" ht="13.5" customHeight="1" thickBot="1" x14ac:dyDescent="0.25">
      <c r="A336" s="344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23"/>
      <c r="O336" s="346"/>
      <c r="P336" s="346"/>
      <c r="Q336" s="346"/>
      <c r="R336" s="346"/>
      <c r="S336" s="346"/>
      <c r="T336" s="346"/>
      <c r="U336" s="346"/>
      <c r="V336" s="346"/>
      <c r="W336" s="346"/>
      <c r="X336" s="346"/>
      <c r="Y336" s="346"/>
      <c r="Z336" s="346"/>
      <c r="AA336" s="346"/>
      <c r="AB336" s="346"/>
      <c r="AC336" s="346"/>
      <c r="AD336" s="346"/>
      <c r="AE336" s="346"/>
      <c r="AF336" s="346"/>
      <c r="AG336" s="346"/>
      <c r="AH336" s="346"/>
      <c r="AI336" s="346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0</v>
      </c>
      <c r="D337" s="46">
        <f>IFERROR(X34*H34,"0")+IFERROR(X35*H35,"0")+IFERROR(X36*H36,"0")</f>
        <v>0</v>
      </c>
      <c r="E337" s="46">
        <f>IFERROR(X41*H41,"0")+IFERROR(X42*H42,"0")+IFERROR(X43*H43,"0")+IFERROR(X44*H44,"0")+IFERROR(X45*H45,"0")+IFERROR(X46*H46,"0")+IFERROR(X47*H47,"0")</f>
        <v>0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0</v>
      </c>
      <c r="H337" s="46">
        <f>IFERROR(X83*H83,"0")+IFERROR(X84*H84,"0")</f>
        <v>0</v>
      </c>
      <c r="I337" s="46">
        <f>IFERROR(X89*H89,"0")+IFERROR(X90*H90,"0")</f>
        <v>0</v>
      </c>
      <c r="J337" s="46">
        <f>IFERROR(X95*H95,"0")+IFERROR(X96*H96,"0")+IFERROR(X97*H97,"0")+IFERROR(X98*H98,"0")+IFERROR(X99*H99,"0")+IFERROR(X100*H100,"0")+IFERROR(X101*H101,"0")+IFERROR(X102*H102,"0")</f>
        <v>0</v>
      </c>
      <c r="K337" s="46">
        <f>IFERROR(X107*H107,"0")+IFERROR(X108*H108,"0")</f>
        <v>0</v>
      </c>
      <c r="L337" s="46">
        <f>IFERROR(X113*H113,"0")+IFERROR(X114*H114,"0")+IFERROR(X115*H115,"0")+IFERROR(X116*H116,"0")+IFERROR(X117*H117,"0")+IFERROR(X118*H118,"0")+IFERROR(X122*H122,"0")</f>
        <v>0</v>
      </c>
      <c r="M337" s="46">
        <f>IFERROR(X127*H127,"0")+IFERROR(X128*H128,"0")</f>
        <v>0</v>
      </c>
      <c r="N337" s="323"/>
      <c r="O337" s="46">
        <f>IFERROR(X133*H133,"0")+IFERROR(X134*H134,"0")</f>
        <v>0</v>
      </c>
      <c r="P337" s="46">
        <f>IFERROR(X139*H139,"0")+IFERROR(X140*H140,"0")+IFERROR(X141*H141,"0")</f>
        <v>0</v>
      </c>
      <c r="Q337" s="46">
        <f>IFERROR(X146*H146,"0")</f>
        <v>0</v>
      </c>
      <c r="R337" s="46">
        <f>IFERROR(X151*H151,"0")</f>
        <v>0</v>
      </c>
      <c r="S337" s="46">
        <f>IFERROR(X156*H156,"0")</f>
        <v>0</v>
      </c>
      <c r="T337" s="46">
        <f>IFERROR(X161*H161,"0")</f>
        <v>0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0</v>
      </c>
      <c r="W337" s="46">
        <f>IFERROR(X186*H186,"0")+IFERROR(X187*H187,"0")+IFERROR(X188*H188,"0")+IFERROR(X192*H192,"0")</f>
        <v>0</v>
      </c>
      <c r="X337" s="46">
        <f>IFERROR(X198*H198,"0")+IFERROR(X202*H202,"0")+IFERROR(X203*H203,"0")+IFERROR(X204*H204,"0")+IFERROR(X205*H205,"0")</f>
        <v>0</v>
      </c>
      <c r="Y337" s="46">
        <f>IFERROR(X210*H210,"0")+IFERROR(X211*H211,"0")+IFERROR(X212*H212,"0")</f>
        <v>0</v>
      </c>
      <c r="Z337" s="46">
        <f>IFERROR(X217*H217,"0")+IFERROR(X218*H218,"0")+IFERROR(X219*H219,"0")+IFERROR(X220*H220,"0")+IFERROR(X221*H221,"0")+IFERROR(X222*H222,"0")</f>
        <v>0</v>
      </c>
      <c r="AA337" s="46">
        <f>IFERROR(X227*H227,"0")+IFERROR(X228*H228,"0")+IFERROR(X229*H229,"0")+IFERROR(X230*H230,"0")</f>
        <v>0</v>
      </c>
      <c r="AB337" s="46">
        <f>IFERROR(X235*H235,"0")</f>
        <v>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5443.6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0</v>
      </c>
      <c r="B340" s="60">
        <f>SUMPRODUCT(--(BB:BB="ПГП"),--(W:W="кор"),H:H,Y:Y)+SUMPRODUCT(--(BB:BB="ПГП"),--(W:W="кг"),Y:Y)</f>
        <v>5443.6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W335:W336"/>
    <mergeCell ref="P83:T83"/>
    <mergeCell ref="D271:E271"/>
    <mergeCell ref="V12:W12"/>
    <mergeCell ref="Y335:Y336"/>
    <mergeCell ref="P319:T319"/>
    <mergeCell ref="A39:Z39"/>
    <mergeCell ref="P285:V285"/>
    <mergeCell ref="A142:O143"/>
    <mergeCell ref="D291:E291"/>
    <mergeCell ref="D95:E95"/>
    <mergeCell ref="P174:T174"/>
    <mergeCell ref="P74:V74"/>
    <mergeCell ref="U17:V17"/>
    <mergeCell ref="Y17:Y18"/>
    <mergeCell ref="A73:O74"/>
    <mergeCell ref="D57:E57"/>
    <mergeCell ref="A58:O5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P169:V169"/>
    <mergeCell ref="O335:O336"/>
    <mergeCell ref="A25:Z25"/>
    <mergeCell ref="G335:G336"/>
    <mergeCell ref="P119:V119"/>
    <mergeCell ref="D175:E175"/>
    <mergeCell ref="P186:T186"/>
    <mergeCell ref="D221:E221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D296:E296"/>
    <mergeCell ref="P104:V104"/>
    <mergeCell ref="A157:O158"/>
    <mergeCell ref="A284:O285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30:V30"/>
    <mergeCell ref="P152:V152"/>
    <mergeCell ref="A82:Z82"/>
    <mergeCell ref="D140:E140"/>
    <mergeCell ref="A276:O277"/>
    <mergeCell ref="P96:T96"/>
    <mergeCell ref="H17:H18"/>
    <mergeCell ref="P90:T90"/>
    <mergeCell ref="P161:T161"/>
    <mergeCell ref="D204:E204"/>
    <mergeCell ref="P217:T217"/>
    <mergeCell ref="D198:E198"/>
    <mergeCell ref="P63:V63"/>
    <mergeCell ref="P101:T101"/>
    <mergeCell ref="A75:Z75"/>
    <mergeCell ref="M17:M18"/>
    <mergeCell ref="O17:O18"/>
    <mergeCell ref="P102:T102"/>
    <mergeCell ref="D101:E101"/>
    <mergeCell ref="P68:V68"/>
    <mergeCell ref="A64:Z64"/>
    <mergeCell ref="A51:Z51"/>
    <mergeCell ref="A178:Z178"/>
    <mergeCell ref="N17:N18"/>
    <mergeCell ref="P179:T179"/>
    <mergeCell ref="J9:M9"/>
    <mergeCell ref="D283:E283"/>
    <mergeCell ref="P141:T141"/>
    <mergeCell ref="S335:S336"/>
    <mergeCell ref="D56:E56"/>
    <mergeCell ref="D127:E127"/>
    <mergeCell ref="P304:T304"/>
    <mergeCell ref="D114:E114"/>
    <mergeCell ref="A129:O130"/>
    <mergeCell ref="P235:T235"/>
    <mergeCell ref="P86:V86"/>
    <mergeCell ref="P306:T306"/>
    <mergeCell ref="P157:V157"/>
    <mergeCell ref="P213:V213"/>
    <mergeCell ref="A209:Z209"/>
    <mergeCell ref="P328:V328"/>
    <mergeCell ref="A280:Z280"/>
    <mergeCell ref="A274:Z274"/>
    <mergeCell ref="F335:F336"/>
    <mergeCell ref="H335:H336"/>
    <mergeCell ref="P326:V326"/>
    <mergeCell ref="A40:Z40"/>
    <mergeCell ref="D203:E203"/>
    <mergeCell ref="P320:V320"/>
    <mergeCell ref="A145:Z145"/>
    <mergeCell ref="P124:V124"/>
    <mergeCell ref="P80:V80"/>
    <mergeCell ref="AB335:AB336"/>
    <mergeCell ref="P245:T245"/>
    <mergeCell ref="D188:E188"/>
    <mergeCell ref="P89:T89"/>
    <mergeCell ref="P211:T211"/>
    <mergeCell ref="P309:T309"/>
    <mergeCell ref="A206:O207"/>
    <mergeCell ref="D172:E172"/>
    <mergeCell ref="P324:T324"/>
    <mergeCell ref="A199:O200"/>
    <mergeCell ref="A261:Z261"/>
    <mergeCell ref="A138:Z138"/>
    <mergeCell ref="A94:Z94"/>
    <mergeCell ref="P115:T115"/>
    <mergeCell ref="P231:V231"/>
    <mergeCell ref="A196:Z196"/>
    <mergeCell ref="A256:Z256"/>
    <mergeCell ref="A183:Z183"/>
    <mergeCell ref="P229:T229"/>
    <mergeCell ref="P204:T204"/>
    <mergeCell ref="Z335:Z336"/>
    <mergeCell ref="P293:V293"/>
    <mergeCell ref="P200:V200"/>
    <mergeCell ref="A19:Z19"/>
    <mergeCell ref="P310:T310"/>
    <mergeCell ref="A14:M14"/>
    <mergeCell ref="A111:Z111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P311:T311"/>
    <mergeCell ref="D219:E219"/>
    <mergeCell ref="D275:E275"/>
    <mergeCell ref="A288:O289"/>
    <mergeCell ref="P254:V254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95:Z195"/>
    <mergeCell ref="P122:T122"/>
    <mergeCell ref="A322:Z322"/>
    <mergeCell ref="P288:V288"/>
    <mergeCell ref="P43:T43"/>
    <mergeCell ref="P136:V136"/>
    <mergeCell ref="A135:O136"/>
    <mergeCell ref="A126:Z126"/>
    <mergeCell ref="A5:C5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9:E9"/>
    <mergeCell ref="D180:E180"/>
    <mergeCell ref="D118:E118"/>
    <mergeCell ref="F9:G9"/>
    <mergeCell ref="D167:E167"/>
    <mergeCell ref="D161:E161"/>
    <mergeCell ref="A272:O273"/>
    <mergeCell ref="P67:V67"/>
    <mergeCell ref="A263:Z263"/>
    <mergeCell ref="P264:T264"/>
    <mergeCell ref="A247:O248"/>
    <mergeCell ref="P253:V253"/>
    <mergeCell ref="P303:T303"/>
    <mergeCell ref="A121:Z121"/>
    <mergeCell ref="A6:C6"/>
    <mergeCell ref="D309:E309"/>
    <mergeCell ref="D113:E113"/>
    <mergeCell ref="P180:T180"/>
    <mergeCell ref="P118:T118"/>
    <mergeCell ref="P167:T167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D41:E41"/>
    <mergeCell ref="P296:T296"/>
    <mergeCell ref="Q9:R9"/>
    <mergeCell ref="P267:V267"/>
    <mergeCell ref="P312:T312"/>
    <mergeCell ref="P49:V49"/>
    <mergeCell ref="A32:Z32"/>
    <mergeCell ref="A37:O38"/>
    <mergeCell ref="P78:T78"/>
    <mergeCell ref="A159:Z159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P52:T52"/>
    <mergeCell ref="H1:Q1"/>
    <mergeCell ref="P38:V38"/>
    <mergeCell ref="P109:V109"/>
    <mergeCell ref="A268:Z268"/>
    <mergeCell ref="A243:Z243"/>
    <mergeCell ref="A286:Z286"/>
    <mergeCell ref="P193:V193"/>
    <mergeCell ref="D28:E28"/>
    <mergeCell ref="D313:E313"/>
    <mergeCell ref="A76:Z76"/>
    <mergeCell ref="D117:E117"/>
    <mergeCell ref="D5:E5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D308:E308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R1:T1"/>
    <mergeCell ref="P172:T172"/>
    <mergeCell ref="P28:T28"/>
    <mergeCell ref="D71:E71"/>
    <mergeCell ref="P221:T2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B17:B18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V10:W10"/>
    <mergeCell ref="H9:I9"/>
    <mergeCell ref="P224:V224"/>
    <mergeCell ref="P24:V24"/>
    <mergeCell ref="D281:E281"/>
    <mergeCell ref="P260:V260"/>
    <mergeCell ref="D297:E297"/>
    <mergeCell ref="P259:V259"/>
    <mergeCell ref="P153:V153"/>
    <mergeCell ref="D70:E70"/>
    <mergeCell ref="A79:O80"/>
    <mergeCell ref="P220:T220"/>
    <mergeCell ref="D78:E78"/>
    <mergeCell ref="D134:E134"/>
    <mergeCell ref="D205:E205"/>
    <mergeCell ref="A55:Z55"/>
    <mergeCell ref="A197:Z197"/>
    <mergeCell ref="P99:T99"/>
    <mergeCell ref="D287:E287"/>
    <mergeCell ref="A293:O294"/>
    <mergeCell ref="P277:V277"/>
    <mergeCell ref="P258:T258"/>
    <mergeCell ref="I17:I18"/>
    <mergeCell ref="D141:E141"/>
    <mergeCell ref="A48:O49"/>
    <mergeCell ref="P244:T244"/>
    <mergeCell ref="D187:E187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2025-06-27T08:15:24Z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