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7F9BFE7D-39C0-44C6-841E-FC971BDA84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Y322" i="1"/>
  <c r="X322" i="1"/>
  <c r="BP321" i="1"/>
  <c r="BO321" i="1"/>
  <c r="BN321" i="1"/>
  <c r="BM321" i="1"/>
  <c r="Z321" i="1"/>
  <c r="Z322" i="1" s="1"/>
  <c r="Y321" i="1"/>
  <c r="Y323" i="1" s="1"/>
  <c r="Y318" i="1"/>
  <c r="X318" i="1"/>
  <c r="Z317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Y301" i="1"/>
  <c r="P301" i="1"/>
  <c r="BO300" i="1"/>
  <c r="BM300" i="1"/>
  <c r="Z300" i="1"/>
  <c r="Y300" i="1"/>
  <c r="BO299" i="1"/>
  <c r="BM299" i="1"/>
  <c r="Z299" i="1"/>
  <c r="Y299" i="1"/>
  <c r="X297" i="1"/>
  <c r="X296" i="1"/>
  <c r="BP295" i="1"/>
  <c r="BO295" i="1"/>
  <c r="BN295" i="1"/>
  <c r="BM295" i="1"/>
  <c r="Z295" i="1"/>
  <c r="Y295" i="1"/>
  <c r="P295" i="1"/>
  <c r="BO294" i="1"/>
  <c r="BM294" i="1"/>
  <c r="Z294" i="1"/>
  <c r="Y294" i="1"/>
  <c r="P294" i="1"/>
  <c r="BP293" i="1"/>
  <c r="BO293" i="1"/>
  <c r="BN293" i="1"/>
  <c r="BM293" i="1"/>
  <c r="Z293" i="1"/>
  <c r="Z296" i="1" s="1"/>
  <c r="Y293" i="1"/>
  <c r="Y297" i="1" s="1"/>
  <c r="X291" i="1"/>
  <c r="Z290" i="1"/>
  <c r="X290" i="1"/>
  <c r="BO289" i="1"/>
  <c r="BM289" i="1"/>
  <c r="Z289" i="1"/>
  <c r="Y289" i="1"/>
  <c r="BO288" i="1"/>
  <c r="BM288" i="1"/>
  <c r="Z288" i="1"/>
  <c r="Y288" i="1"/>
  <c r="P288" i="1"/>
  <c r="Y286" i="1"/>
  <c r="X286" i="1"/>
  <c r="Z285" i="1"/>
  <c r="X285" i="1"/>
  <c r="BO284" i="1"/>
  <c r="BM284" i="1"/>
  <c r="Z284" i="1"/>
  <c r="Y284" i="1"/>
  <c r="P284" i="1"/>
  <c r="X282" i="1"/>
  <c r="Z281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70" i="1"/>
  <c r="Y269" i="1"/>
  <c r="X269" i="1"/>
  <c r="BP268" i="1"/>
  <c r="BO268" i="1"/>
  <c r="BN268" i="1"/>
  <c r="BM268" i="1"/>
  <c r="Z268" i="1"/>
  <c r="Z269" i="1" s="1"/>
  <c r="Y268" i="1"/>
  <c r="Y270" i="1" s="1"/>
  <c r="P268" i="1"/>
  <c r="X264" i="1"/>
  <c r="X263" i="1"/>
  <c r="BP262" i="1"/>
  <c r="BO262" i="1"/>
  <c r="BN262" i="1"/>
  <c r="BM262" i="1"/>
  <c r="Z262" i="1"/>
  <c r="Y262" i="1"/>
  <c r="P262" i="1"/>
  <c r="BO261" i="1"/>
  <c r="BM261" i="1"/>
  <c r="Z261" i="1"/>
  <c r="Y261" i="1"/>
  <c r="P261" i="1"/>
  <c r="Y257" i="1"/>
  <c r="X257" i="1"/>
  <c r="Z256" i="1"/>
  <c r="X256" i="1"/>
  <c r="BO255" i="1"/>
  <c r="BM255" i="1"/>
  <c r="Z255" i="1"/>
  <c r="Y255" i="1"/>
  <c r="P255" i="1"/>
  <c r="X251" i="1"/>
  <c r="X250" i="1"/>
  <c r="BO249" i="1"/>
  <c r="BM249" i="1"/>
  <c r="Z249" i="1"/>
  <c r="Y249" i="1"/>
  <c r="P249" i="1"/>
  <c r="BP248" i="1"/>
  <c r="BO248" i="1"/>
  <c r="BN248" i="1"/>
  <c r="BM248" i="1"/>
  <c r="Z248" i="1"/>
  <c r="Z250" i="1" s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Z242" i="1"/>
  <c r="Y242" i="1"/>
  <c r="P242" i="1"/>
  <c r="BP241" i="1"/>
  <c r="BO241" i="1"/>
  <c r="BN241" i="1"/>
  <c r="BM241" i="1"/>
  <c r="Z241" i="1"/>
  <c r="Z244" i="1" s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Y233" i="1"/>
  <c r="X233" i="1"/>
  <c r="BP232" i="1"/>
  <c r="BO232" i="1"/>
  <c r="BN232" i="1"/>
  <c r="BM232" i="1"/>
  <c r="Z232" i="1"/>
  <c r="Z233" i="1" s="1"/>
  <c r="Y232" i="1"/>
  <c r="Y234" i="1" s="1"/>
  <c r="Y229" i="1"/>
  <c r="X229" i="1"/>
  <c r="Z228" i="1"/>
  <c r="X228" i="1"/>
  <c r="BO227" i="1"/>
  <c r="BM227" i="1"/>
  <c r="Z227" i="1"/>
  <c r="Y227" i="1"/>
  <c r="P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Y228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P214" i="1"/>
  <c r="BO214" i="1"/>
  <c r="BN214" i="1"/>
  <c r="BM214" i="1"/>
  <c r="Z214" i="1"/>
  <c r="Z220" i="1" s="1"/>
  <c r="Y214" i="1"/>
  <c r="P214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Z210" i="1" s="1"/>
  <c r="Y207" i="1"/>
  <c r="Y211" i="1" s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Z203" i="1" s="1"/>
  <c r="Y199" i="1"/>
  <c r="Y204" i="1" s="1"/>
  <c r="P199" i="1"/>
  <c r="X197" i="1"/>
  <c r="Z196" i="1"/>
  <c r="X196" i="1"/>
  <c r="BO195" i="1"/>
  <c r="BM195" i="1"/>
  <c r="Z195" i="1"/>
  <c r="Y195" i="1"/>
  <c r="Y196" i="1" s="1"/>
  <c r="X191" i="1"/>
  <c r="Y190" i="1"/>
  <c r="X190" i="1"/>
  <c r="BP189" i="1"/>
  <c r="BO189" i="1"/>
  <c r="BN189" i="1"/>
  <c r="BM189" i="1"/>
  <c r="Z189" i="1"/>
  <c r="Z190" i="1" s="1"/>
  <c r="Y189" i="1"/>
  <c r="Y191" i="1" s="1"/>
  <c r="X187" i="1"/>
  <c r="X186" i="1"/>
  <c r="BO185" i="1"/>
  <c r="BM185" i="1"/>
  <c r="Z185" i="1"/>
  <c r="Y185" i="1"/>
  <c r="BP185" i="1" s="1"/>
  <c r="P185" i="1"/>
  <c r="BP184" i="1"/>
  <c r="BO184" i="1"/>
  <c r="BN184" i="1"/>
  <c r="BM184" i="1"/>
  <c r="Z184" i="1"/>
  <c r="Z186" i="1" s="1"/>
  <c r="Y184" i="1"/>
  <c r="P184" i="1"/>
  <c r="BO183" i="1"/>
  <c r="BM183" i="1"/>
  <c r="Z183" i="1"/>
  <c r="Y183" i="1"/>
  <c r="Y186" i="1" s="1"/>
  <c r="P183" i="1"/>
  <c r="X179" i="1"/>
  <c r="X178" i="1"/>
  <c r="BO177" i="1"/>
  <c r="BM177" i="1"/>
  <c r="Z177" i="1"/>
  <c r="Y177" i="1"/>
  <c r="BP177" i="1" s="1"/>
  <c r="P177" i="1"/>
  <c r="BP176" i="1"/>
  <c r="BO176" i="1"/>
  <c r="BN176" i="1"/>
  <c r="BM176" i="1"/>
  <c r="Z176" i="1"/>
  <c r="Z178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BP171" i="1" s="1"/>
  <c r="P171" i="1"/>
  <c r="BP170" i="1"/>
  <c r="BO170" i="1"/>
  <c r="BN170" i="1"/>
  <c r="BM170" i="1"/>
  <c r="Z170" i="1"/>
  <c r="Y170" i="1"/>
  <c r="BP169" i="1"/>
  <c r="BO169" i="1"/>
  <c r="BN169" i="1"/>
  <c r="BM169" i="1"/>
  <c r="Z169" i="1"/>
  <c r="Z173" i="1" s="1"/>
  <c r="Y169" i="1"/>
  <c r="Y174" i="1" s="1"/>
  <c r="X166" i="1"/>
  <c r="Z165" i="1"/>
  <c r="X165" i="1"/>
  <c r="BO164" i="1"/>
  <c r="BM164" i="1"/>
  <c r="Z164" i="1"/>
  <c r="Y164" i="1"/>
  <c r="Y165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Z139" i="1" s="1"/>
  <c r="Y136" i="1"/>
  <c r="Y140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Z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Z110" i="1"/>
  <c r="Z116" i="1" s="1"/>
  <c r="Y110" i="1"/>
  <c r="Y117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Z106" i="1" s="1"/>
  <c r="Y104" i="1"/>
  <c r="Y106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Z100" i="1" s="1"/>
  <c r="Y94" i="1"/>
  <c r="Y101" i="1" s="1"/>
  <c r="X91" i="1"/>
  <c r="X90" i="1"/>
  <c r="BP89" i="1"/>
  <c r="BO89" i="1"/>
  <c r="BN89" i="1"/>
  <c r="BM89" i="1"/>
  <c r="Z89" i="1"/>
  <c r="Y89" i="1"/>
  <c r="P89" i="1"/>
  <c r="BO88" i="1"/>
  <c r="BM88" i="1"/>
  <c r="Z88" i="1"/>
  <c r="Z90" i="1" s="1"/>
  <c r="Y88" i="1"/>
  <c r="Y91" i="1" s="1"/>
  <c r="P88" i="1"/>
  <c r="X85" i="1"/>
  <c r="X84" i="1"/>
  <c r="BO83" i="1"/>
  <c r="BM83" i="1"/>
  <c r="Z83" i="1"/>
  <c r="Y83" i="1"/>
  <c r="BP83" i="1" s="1"/>
  <c r="P83" i="1"/>
  <c r="BP82" i="1"/>
  <c r="BO82" i="1"/>
  <c r="BN82" i="1"/>
  <c r="BM82" i="1"/>
  <c r="Z82" i="1"/>
  <c r="Z84" i="1" s="1"/>
  <c r="Y82" i="1"/>
  <c r="Y84" i="1" s="1"/>
  <c r="P82" i="1"/>
  <c r="X79" i="1"/>
  <c r="X78" i="1"/>
  <c r="BP77" i="1"/>
  <c r="BO77" i="1"/>
  <c r="BN77" i="1"/>
  <c r="BM77" i="1"/>
  <c r="Z77" i="1"/>
  <c r="Y77" i="1"/>
  <c r="P77" i="1"/>
  <c r="BO76" i="1"/>
  <c r="BM76" i="1"/>
  <c r="Z76" i="1"/>
  <c r="Z78" i="1" s="1"/>
  <c r="Y76" i="1"/>
  <c r="P76" i="1"/>
  <c r="X73" i="1"/>
  <c r="X72" i="1"/>
  <c r="BO71" i="1"/>
  <c r="BM71" i="1"/>
  <c r="Z71" i="1"/>
  <c r="Y71" i="1"/>
  <c r="P71" i="1"/>
  <c r="BP70" i="1"/>
  <c r="BO70" i="1"/>
  <c r="BN70" i="1"/>
  <c r="BM70" i="1"/>
  <c r="Z70" i="1"/>
  <c r="Z72" i="1" s="1"/>
  <c r="Y70" i="1"/>
  <c r="P70" i="1"/>
  <c r="BO69" i="1"/>
  <c r="BM69" i="1"/>
  <c r="Z69" i="1"/>
  <c r="Y69" i="1"/>
  <c r="P69" i="1"/>
  <c r="Y67" i="1"/>
  <c r="X67" i="1"/>
  <c r="Z66" i="1"/>
  <c r="X66" i="1"/>
  <c r="BO65" i="1"/>
  <c r="BM65" i="1"/>
  <c r="Z65" i="1"/>
  <c r="Y65" i="1"/>
  <c r="P65" i="1"/>
  <c r="BP64" i="1"/>
  <c r="BO64" i="1"/>
  <c r="BN64" i="1"/>
  <c r="BM64" i="1"/>
  <c r="Z64" i="1"/>
  <c r="Y64" i="1"/>
  <c r="Y66" i="1" s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Y49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Y38" i="1" s="1"/>
  <c r="P34" i="1"/>
  <c r="X31" i="1"/>
  <c r="X324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P28" i="1"/>
  <c r="X24" i="1"/>
  <c r="Z23" i="1"/>
  <c r="X23" i="1"/>
  <c r="X328" i="1" s="1"/>
  <c r="BO22" i="1"/>
  <c r="BM22" i="1"/>
  <c r="X325" i="1" s="1"/>
  <c r="Z22" i="1"/>
  <c r="Y22" i="1"/>
  <c r="P22" i="1"/>
  <c r="H10" i="1"/>
  <c r="H9" i="1"/>
  <c r="A9" i="1"/>
  <c r="D7" i="1"/>
  <c r="Q6" i="1"/>
  <c r="P2" i="1"/>
  <c r="Y23" i="1" l="1"/>
  <c r="BP22" i="1"/>
  <c r="BN22" i="1"/>
  <c r="Y72" i="1"/>
  <c r="BP69" i="1"/>
  <c r="BN69" i="1"/>
  <c r="BP71" i="1"/>
  <c r="BN71" i="1"/>
  <c r="F10" i="1"/>
  <c r="J9" i="1"/>
  <c r="F9" i="1"/>
  <c r="A10" i="1"/>
  <c r="X326" i="1"/>
  <c r="X327" i="1" s="1"/>
  <c r="Y24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3" i="1"/>
  <c r="Y79" i="1"/>
  <c r="BP76" i="1"/>
  <c r="BN76" i="1"/>
  <c r="Y78" i="1"/>
  <c r="Y85" i="1"/>
  <c r="Y90" i="1"/>
  <c r="Y100" i="1"/>
  <c r="Y107" i="1"/>
  <c r="Y116" i="1"/>
  <c r="Y127" i="1"/>
  <c r="Y132" i="1"/>
  <c r="Y166" i="1"/>
  <c r="Y173" i="1"/>
  <c r="Y179" i="1"/>
  <c r="Y187" i="1"/>
  <c r="Y197" i="1"/>
  <c r="Y203" i="1"/>
  <c r="Y210" i="1"/>
  <c r="BP242" i="1"/>
  <c r="BN242" i="1"/>
  <c r="Y244" i="1"/>
  <c r="BP249" i="1"/>
  <c r="BN249" i="1"/>
  <c r="Y264" i="1"/>
  <c r="BP261" i="1"/>
  <c r="BN261" i="1"/>
  <c r="Y263" i="1"/>
  <c r="Y281" i="1"/>
  <c r="BP278" i="1"/>
  <c r="BN278" i="1"/>
  <c r="BP279" i="1"/>
  <c r="BN279" i="1"/>
  <c r="BP280" i="1"/>
  <c r="BN280" i="1"/>
  <c r="Y290" i="1"/>
  <c r="BP288" i="1"/>
  <c r="BN288" i="1"/>
  <c r="BP289" i="1"/>
  <c r="BN289" i="1"/>
  <c r="BN83" i="1"/>
  <c r="BN88" i="1"/>
  <c r="BP88" i="1"/>
  <c r="BN94" i="1"/>
  <c r="BP94" i="1"/>
  <c r="BN95" i="1"/>
  <c r="BN96" i="1"/>
  <c r="BN97" i="1"/>
  <c r="BN98" i="1"/>
  <c r="BN105" i="1"/>
  <c r="BN110" i="1"/>
  <c r="BP110" i="1"/>
  <c r="BN112" i="1"/>
  <c r="BN114" i="1"/>
  <c r="BN125" i="1"/>
  <c r="BN130" i="1"/>
  <c r="BP130" i="1"/>
  <c r="BN164" i="1"/>
  <c r="BP164" i="1"/>
  <c r="BN171" i="1"/>
  <c r="BN177" i="1"/>
  <c r="BN183" i="1"/>
  <c r="BP183" i="1"/>
  <c r="BN185" i="1"/>
  <c r="BN195" i="1"/>
  <c r="BP195" i="1"/>
  <c r="BN199" i="1"/>
  <c r="BP199" i="1"/>
  <c r="BN201" i="1"/>
  <c r="BN208" i="1"/>
  <c r="Y221" i="1"/>
  <c r="BN215" i="1"/>
  <c r="BN217" i="1"/>
  <c r="BP218" i="1"/>
  <c r="BN218" i="1"/>
  <c r="Y220" i="1"/>
  <c r="BP225" i="1"/>
  <c r="BN225" i="1"/>
  <c r="BP227" i="1"/>
  <c r="BN227" i="1"/>
  <c r="Y245" i="1"/>
  <c r="Y250" i="1"/>
  <c r="Y251" i="1"/>
  <c r="Y256" i="1"/>
  <c r="BP255" i="1"/>
  <c r="BN255" i="1"/>
  <c r="Z263" i="1"/>
  <c r="Z329" i="1" s="1"/>
  <c r="Y282" i="1"/>
  <c r="Y285" i="1"/>
  <c r="BP284" i="1"/>
  <c r="BN284" i="1"/>
  <c r="Y291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Y325" i="1" l="1"/>
  <c r="Y328" i="1"/>
  <c r="Y324" i="1"/>
  <c r="Y326" i="1"/>
  <c r="C337" i="1" l="1"/>
  <c r="Y327" i="1"/>
  <c r="A337" i="1" s="1"/>
  <c r="B337" i="1" l="1"/>
</calcChain>
</file>

<file path=xl/sharedStrings.xml><?xml version="1.0" encoding="utf-8"?>
<sst xmlns="http://schemas.openxmlformats.org/spreadsheetml/2006/main" count="1569" uniqueCount="515">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</sst>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8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topLeftCell="A316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9" t="s">
        <v>0</v>
      </c>
      <c r="E1" s="350"/>
      <c r="F1" s="350"/>
      <c r="G1" s="12" t="s">
        <v>1</v>
      </c>
      <c r="H1" s="379" t="s">
        <v>2</v>
      </c>
      <c r="I1" s="350"/>
      <c r="J1" s="350"/>
      <c r="K1" s="350"/>
      <c r="L1" s="350"/>
      <c r="M1" s="350"/>
      <c r="N1" s="350"/>
      <c r="O1" s="350"/>
      <c r="P1" s="350"/>
      <c r="Q1" s="350"/>
      <c r="R1" s="349" t="s">
        <v>3</v>
      </c>
      <c r="S1" s="350"/>
      <c r="T1" s="35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4"/>
      <c r="C5" s="345"/>
      <c r="D5" s="383"/>
      <c r="E5" s="384"/>
      <c r="F5" s="515" t="s">
        <v>9</v>
      </c>
      <c r="G5" s="345"/>
      <c r="H5" s="383"/>
      <c r="I5" s="477"/>
      <c r="J5" s="477"/>
      <c r="K5" s="477"/>
      <c r="L5" s="477"/>
      <c r="M5" s="384"/>
      <c r="N5" s="61"/>
      <c r="P5" s="24" t="s">
        <v>10</v>
      </c>
      <c r="Q5" s="519">
        <v>45831</v>
      </c>
      <c r="R5" s="407"/>
      <c r="T5" s="434" t="s">
        <v>11</v>
      </c>
      <c r="U5" s="435"/>
      <c r="V5" s="437" t="s">
        <v>12</v>
      </c>
      <c r="W5" s="407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4"/>
      <c r="C6" s="345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07"/>
      <c r="N6" s="62"/>
      <c r="P6" s="24" t="s">
        <v>15</v>
      </c>
      <c r="Q6" s="526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40" t="s">
        <v>16</v>
      </c>
      <c r="U6" s="435"/>
      <c r="V6" s="467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7" t="str">
        <f>IFERROR(VLOOKUP(DeliveryAddress,Table,3,0),1)</f>
        <v>5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4"/>
      <c r="U7" s="435"/>
      <c r="V7" s="468"/>
      <c r="W7" s="469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39"/>
      <c r="C8" s="340"/>
      <c r="D8" s="372"/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19</v>
      </c>
      <c r="Q8" s="411">
        <v>0.41666666666666669</v>
      </c>
      <c r="R8" s="369"/>
      <c r="T8" s="334"/>
      <c r="U8" s="435"/>
      <c r="V8" s="468"/>
      <c r="W8" s="469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8"/>
      <c r="E9" s="342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403"/>
      <c r="R9" s="404"/>
      <c r="T9" s="334"/>
      <c r="U9" s="435"/>
      <c r="V9" s="470"/>
      <c r="W9" s="471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8"/>
      <c r="E10" s="342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64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41"/>
      <c r="R10" s="442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93" t="s">
        <v>27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1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29</v>
      </c>
      <c r="Q12" s="411"/>
      <c r="R12" s="369"/>
      <c r="S12" s="23"/>
      <c r="U12" s="24"/>
      <c r="V12" s="350"/>
      <c r="W12" s="334"/>
      <c r="AB12" s="51"/>
      <c r="AC12" s="51"/>
      <c r="AD12" s="51"/>
      <c r="AE12" s="51"/>
    </row>
    <row r="13" spans="1:32" s="318" customFormat="1" ht="23.25" customHeight="1" x14ac:dyDescent="0.2">
      <c r="A13" s="431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31</v>
      </c>
      <c r="Q13" s="493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1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0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4" t="s">
        <v>34</v>
      </c>
      <c r="Q15" s="350"/>
      <c r="R15" s="350"/>
      <c r="S15" s="350"/>
      <c r="T15" s="35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16" t="s">
        <v>37</v>
      </c>
      <c r="D17" s="358" t="s">
        <v>38</v>
      </c>
      <c r="E17" s="396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395"/>
      <c r="R17" s="395"/>
      <c r="S17" s="395"/>
      <c r="T17" s="396"/>
      <c r="U17" s="532" t="s">
        <v>50</v>
      </c>
      <c r="V17" s="345"/>
      <c r="W17" s="358" t="s">
        <v>51</v>
      </c>
      <c r="X17" s="358" t="s">
        <v>52</v>
      </c>
      <c r="Y17" s="533" t="s">
        <v>53</v>
      </c>
      <c r="Z17" s="475" t="s">
        <v>54</v>
      </c>
      <c r="AA17" s="462" t="s">
        <v>55</v>
      </c>
      <c r="AB17" s="462" t="s">
        <v>56</v>
      </c>
      <c r="AC17" s="462" t="s">
        <v>57</v>
      </c>
      <c r="AD17" s="462" t="s">
        <v>58</v>
      </c>
      <c r="AE17" s="510"/>
      <c r="AF17" s="51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397"/>
      <c r="E18" s="399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9"/>
      <c r="X18" s="359"/>
      <c r="Y18" s="534"/>
      <c r="Z18" s="476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customHeight="1" x14ac:dyDescent="0.25">
      <c r="A21" s="347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customHeight="1" x14ac:dyDescent="0.25">
      <c r="A27" s="347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5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70</v>
      </c>
      <c r="Y28" s="325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168</v>
      </c>
      <c r="Y29" s="325">
        <f>IFERROR(IF(X29="","",X29),"")</f>
        <v>168</v>
      </c>
      <c r="Z29" s="36">
        <f>IFERROR(IF(X29="","",X29*0.00941),"")</f>
        <v>1.5808800000000001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322.86239999999998</v>
      </c>
      <c r="BN29" s="67">
        <f>IFERROR(Y29*I29,"0")</f>
        <v>322.86239999999998</v>
      </c>
      <c r="BO29" s="67">
        <f>IFERROR(X29/J29,"0")</f>
        <v>1.2</v>
      </c>
      <c r="BP29" s="67">
        <f>IFERROR(Y29/J29,"0")</f>
        <v>1.2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238</v>
      </c>
      <c r="Y30" s="326">
        <f>IFERROR(SUM(Y28:Y29),"0")</f>
        <v>238</v>
      </c>
      <c r="Z30" s="326">
        <f>IFERROR(IF(Z28="",0,Z28),"0")+IFERROR(IF(Z29="",0,Z29),"0")</f>
        <v>2.2395800000000001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357</v>
      </c>
      <c r="Y31" s="326">
        <f>IFERROR(SUMPRODUCT(Y28:Y29*H28:H29),"0")</f>
        <v>357</v>
      </c>
      <c r="Z31" s="37"/>
      <c r="AA31" s="327"/>
      <c r="AB31" s="327"/>
      <c r="AC31" s="327"/>
    </row>
    <row r="32" spans="1:68" ht="16.5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customHeight="1" x14ac:dyDescent="0.25">
      <c r="A33" s="347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0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0</v>
      </c>
      <c r="Y34" s="32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0</v>
      </c>
      <c r="Y37" s="326">
        <f>IFERROR(SUM(Y34:Y36),"0")</f>
        <v>0</v>
      </c>
      <c r="Z37" s="326">
        <f>IFERROR(IF(Z34="",0,Z34),"0")+IFERROR(IF(Z35="",0,Z35),"0")+IFERROR(IF(Z36="",0,Z36),"0")</f>
        <v>0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0</v>
      </c>
      <c r="Y38" s="326">
        <f>IFERROR(SUMPRODUCT(Y34:Y36*H34:H36),"0")</f>
        <v>0</v>
      </c>
      <c r="Z38" s="37"/>
      <c r="AA38" s="327"/>
      <c r="AB38" s="327"/>
      <c r="AC38" s="327"/>
    </row>
    <row r="39" spans="1:68" ht="16.5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customHeight="1" x14ac:dyDescent="0.25">
      <c r="A40" s="347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12</v>
      </c>
      <c r="Y41" s="325">
        <f t="shared" ref="Y41:Y47" si="0">IFERROR(IF(X41="","",X41),"")</f>
        <v>12</v>
      </c>
      <c r="Z41" s="36">
        <f t="shared" ref="Z41:Z47" si="1"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80.635199999999998</v>
      </c>
      <c r="BN41" s="67">
        <f t="shared" ref="BN41:BN47" si="3">IFERROR(Y41*I41,"0")</f>
        <v>80.635199999999998</v>
      </c>
      <c r="BO41" s="67">
        <f t="shared" ref="BO41:BO47" si="4">IFERROR(X41/J41,"0")</f>
        <v>0.14285714285714285</v>
      </c>
      <c r="BP41" s="67">
        <f t="shared" ref="BP41:BP47" si="5"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0</v>
      </c>
      <c r="Y43" s="325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7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36</v>
      </c>
      <c r="Y44" s="325">
        <f t="shared" si="0"/>
        <v>36</v>
      </c>
      <c r="Z44" s="36">
        <f t="shared" si="1"/>
        <v>0.55800000000000005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262.29599999999999</v>
      </c>
      <c r="BN44" s="67">
        <f t="shared" si="3"/>
        <v>262.29599999999999</v>
      </c>
      <c r="BO44" s="67">
        <f t="shared" si="4"/>
        <v>0.42857142857142855</v>
      </c>
      <c r="BP44" s="67">
        <f t="shared" si="5"/>
        <v>0.42857142857142855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48</v>
      </c>
      <c r="Y48" s="326">
        <f>IFERROR(SUM(Y41:Y47),"0")</f>
        <v>48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0.74399999999999999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328.8</v>
      </c>
      <c r="Y49" s="326">
        <f>IFERROR(SUMPRODUCT(Y41:Y47*H41:H47),"0")</f>
        <v>328.8</v>
      </c>
      <c r="Z49" s="37"/>
      <c r="AA49" s="327"/>
      <c r="AB49" s="327"/>
      <c r="AC49" s="327"/>
    </row>
    <row r="50" spans="1:68" ht="16.5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customHeight="1" x14ac:dyDescent="0.25">
      <c r="A51" s="347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customHeight="1" x14ac:dyDescent="0.25">
      <c r="A55" s="347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0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customHeight="1" x14ac:dyDescent="0.25">
      <c r="A68" s="347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customHeight="1" x14ac:dyDescent="0.25">
      <c r="A75" s="347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5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144</v>
      </c>
      <c r="Y77" s="325">
        <f>IFERROR(IF(X77="","",X77),"")</f>
        <v>144</v>
      </c>
      <c r="Z77" s="36">
        <f>IFERROR(IF(X77="","",X77*0.00866),"")</f>
        <v>1.2470399999999999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750.70079999999996</v>
      </c>
      <c r="BN77" s="67">
        <f>IFERROR(Y77*I77,"0")</f>
        <v>750.70079999999996</v>
      </c>
      <c r="BO77" s="67">
        <f>IFERROR(X77/J77,"0")</f>
        <v>1</v>
      </c>
      <c r="BP77" s="67">
        <f>IFERROR(Y77/J77,"0")</f>
        <v>1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144</v>
      </c>
      <c r="Y78" s="326">
        <f>IFERROR(SUM(Y76:Y77),"0")</f>
        <v>144</v>
      </c>
      <c r="Z78" s="326">
        <f>IFERROR(IF(Z76="",0,Z76),"0")+IFERROR(IF(Z77="",0,Z77),"0")</f>
        <v>1.2470399999999999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720</v>
      </c>
      <c r="Y79" s="326">
        <f>IFERROR(SUMPRODUCT(Y76:Y77*H76:H77),"0")</f>
        <v>720</v>
      </c>
      <c r="Z79" s="37"/>
      <c r="AA79" s="327"/>
      <c r="AB79" s="327"/>
      <c r="AC79" s="327"/>
    </row>
    <row r="80" spans="1:68" ht="16.5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customHeight="1" x14ac:dyDescent="0.25">
      <c r="A81" s="347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customHeight="1" x14ac:dyDescent="0.25">
      <c r="A87" s="347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42</v>
      </c>
      <c r="Y88" s="325">
        <f>IFERROR(IF(X88="","",X88),"")</f>
        <v>42</v>
      </c>
      <c r="Z88" s="36">
        <f>IFERROR(IF(X88="","",X88*0.01788),"")</f>
        <v>0.75095999999999996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180.75120000000001</v>
      </c>
      <c r="BN88" s="67">
        <f>IFERROR(Y88*I88,"0")</f>
        <v>180.75120000000001</v>
      </c>
      <c r="BO88" s="67">
        <f>IFERROR(X88/J88,"0")</f>
        <v>0.6</v>
      </c>
      <c r="BP88" s="67">
        <f>IFERROR(Y88/J88,"0")</f>
        <v>0.6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4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42</v>
      </c>
      <c r="Y89" s="325">
        <f>IFERROR(IF(X89="","",X89),"")</f>
        <v>42</v>
      </c>
      <c r="Z89" s="36">
        <f>IFERROR(IF(X89="","",X89*0.01788),"")</f>
        <v>0.75095999999999996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180.75120000000001</v>
      </c>
      <c r="BN89" s="67">
        <f>IFERROR(Y89*I89,"0")</f>
        <v>180.75120000000001</v>
      </c>
      <c r="BO89" s="67">
        <f>IFERROR(X89/J89,"0")</f>
        <v>0.6</v>
      </c>
      <c r="BP89" s="67">
        <f>IFERROR(Y89/J89,"0")</f>
        <v>0.6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84</v>
      </c>
      <c r="Y90" s="326">
        <f>IFERROR(SUM(Y88:Y89),"0")</f>
        <v>84</v>
      </c>
      <c r="Z90" s="326">
        <f>IFERROR(IF(Z88="",0,Z88),"0")+IFERROR(IF(Z89="",0,Z89),"0")</f>
        <v>1.5019199999999999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302.40000000000003</v>
      </c>
      <c r="Y91" s="326">
        <f>IFERROR(SUMPRODUCT(Y88:Y89*H88:H89),"0")</f>
        <v>302.40000000000003</v>
      </c>
      <c r="Z91" s="37"/>
      <c r="AA91" s="327"/>
      <c r="AB91" s="327"/>
      <c r="AC91" s="327"/>
    </row>
    <row r="92" spans="1:68" ht="16.5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customHeight="1" x14ac:dyDescent="0.25">
      <c r="A93" s="347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71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14</v>
      </c>
      <c r="Y94" s="325">
        <f t="shared" ref="Y94:Y99" si="6">IFERROR(IF(X94="","",X94),"")</f>
        <v>14</v>
      </c>
      <c r="Z94" s="36">
        <f t="shared" ref="Z94:Z99" si="7">IFERROR(IF(X94="","",X94*0.01788),"")</f>
        <v>0.25031999999999999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50.170400000000001</v>
      </c>
      <c r="BN94" s="67">
        <f t="shared" ref="BN94:BN99" si="9">IFERROR(Y94*I94,"0")</f>
        <v>50.170400000000001</v>
      </c>
      <c r="BO94" s="67">
        <f t="shared" ref="BO94:BO99" si="10">IFERROR(X94/J94,"0")</f>
        <v>0.2</v>
      </c>
      <c r="BP94" s="67">
        <f t="shared" ref="BP94:BP99" si="11">IFERROR(Y94/J94,"0")</f>
        <v>0.2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8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0</v>
      </c>
      <c r="Y95" s="325">
        <f t="shared" si="6"/>
        <v>0</v>
      </c>
      <c r="Z95" s="36">
        <f t="shared" si="7"/>
        <v>0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59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14</v>
      </c>
      <c r="Y96" s="325">
        <f t="shared" si="6"/>
        <v>14</v>
      </c>
      <c r="Z96" s="36">
        <f t="shared" si="7"/>
        <v>0.25031999999999999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50.170400000000001</v>
      </c>
      <c r="BN96" s="67">
        <f t="shared" si="9"/>
        <v>50.170400000000001</v>
      </c>
      <c r="BO96" s="67">
        <f t="shared" si="10"/>
        <v>0.2</v>
      </c>
      <c r="BP96" s="67">
        <f t="shared" si="11"/>
        <v>0.2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88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0</v>
      </c>
      <c r="Y97" s="325">
        <f t="shared" si="6"/>
        <v>0</v>
      </c>
      <c r="Z97" s="36">
        <f t="shared" si="7"/>
        <v>0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8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28</v>
      </c>
      <c r="Y98" s="325">
        <f t="shared" si="6"/>
        <v>28</v>
      </c>
      <c r="Z98" s="36">
        <f t="shared" si="7"/>
        <v>0.50063999999999997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124.56640000000002</v>
      </c>
      <c r="BN98" s="67">
        <f t="shared" si="9"/>
        <v>124.56640000000002</v>
      </c>
      <c r="BO98" s="67">
        <f t="shared" si="10"/>
        <v>0.4</v>
      </c>
      <c r="BP98" s="67">
        <f t="shared" si="11"/>
        <v>0.4</v>
      </c>
    </row>
    <row r="99" spans="1:68" ht="27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14</v>
      </c>
      <c r="Y99" s="325">
        <f t="shared" si="6"/>
        <v>14</v>
      </c>
      <c r="Z99" s="36">
        <f t="shared" si="7"/>
        <v>0.25031999999999999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63.408800000000006</v>
      </c>
      <c r="BN99" s="67">
        <f t="shared" si="9"/>
        <v>63.408800000000006</v>
      </c>
      <c r="BO99" s="67">
        <f t="shared" si="10"/>
        <v>0.2</v>
      </c>
      <c r="BP99" s="67">
        <f t="shared" si="11"/>
        <v>0.2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70</v>
      </c>
      <c r="Y100" s="326">
        <f>IFERROR(SUM(Y94:Y99),"0")</f>
        <v>70</v>
      </c>
      <c r="Z100" s="326">
        <f>IFERROR(IF(Z94="",0,Z94),"0")+IFERROR(IF(Z95="",0,Z95),"0")+IFERROR(IF(Z96="",0,Z96),"0")+IFERROR(IF(Z97="",0,Z97),"0")+IFERROR(IF(Z98="",0,Z98),"0")+IFERROR(IF(Z99="",0,Z99),"0")</f>
        <v>1.2515999999999998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246.96</v>
      </c>
      <c r="Y101" s="326">
        <f>IFERROR(SUMPRODUCT(Y94:Y99*H94:H99),"0")</f>
        <v>246.96</v>
      </c>
      <c r="Z101" s="37"/>
      <c r="AA101" s="327"/>
      <c r="AB101" s="327"/>
      <c r="AC101" s="327"/>
    </row>
    <row r="102" spans="1:68" ht="16.5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customHeight="1" x14ac:dyDescent="0.25">
      <c r="A103" s="347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42</v>
      </c>
      <c r="Y104" s="325">
        <f>IFERROR(IF(X104="","",X104),"")</f>
        <v>42</v>
      </c>
      <c r="Z104" s="36">
        <f>IFERROR(IF(X104="","",X104*0.00936),"")</f>
        <v>0.39312000000000002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104.63040000000001</v>
      </c>
      <c r="BN104" s="67">
        <f>IFERROR(Y104*I104,"0")</f>
        <v>104.63040000000001</v>
      </c>
      <c r="BO104" s="67">
        <f>IFERROR(X104/J104,"0")</f>
        <v>0.33333333333333331</v>
      </c>
      <c r="BP104" s="67">
        <f>IFERROR(Y104/J104,"0")</f>
        <v>0.33333333333333331</v>
      </c>
    </row>
    <row r="105" spans="1:68" ht="27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42</v>
      </c>
      <c r="Y105" s="325">
        <f>IFERROR(IF(X105="","",X105),"")</f>
        <v>42</v>
      </c>
      <c r="Z105" s="36">
        <f>IFERROR(IF(X105="","",X105*0.01788),"")</f>
        <v>0.75095999999999996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178.24799999999999</v>
      </c>
      <c r="BN105" s="67">
        <f>IFERROR(Y105*I105,"0")</f>
        <v>178.24799999999999</v>
      </c>
      <c r="BO105" s="67">
        <f>IFERROR(X105/J105,"0")</f>
        <v>0.6</v>
      </c>
      <c r="BP105" s="67">
        <f>IFERROR(Y105/J105,"0")</f>
        <v>0.6</v>
      </c>
    </row>
    <row r="106" spans="1:68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84</v>
      </c>
      <c r="Y106" s="326">
        <f>IFERROR(SUM(Y104:Y105),"0")</f>
        <v>84</v>
      </c>
      <c r="Z106" s="326">
        <f>IFERROR(IF(Z104="",0,Z104),"0")+IFERROR(IF(Z105="",0,Z105),"0")</f>
        <v>1.14408</v>
      </c>
      <c r="AA106" s="327"/>
      <c r="AB106" s="327"/>
      <c r="AC106" s="327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241.92000000000002</v>
      </c>
      <c r="Y107" s="326">
        <f>IFERROR(SUMPRODUCT(Y104:Y105*H104:H105),"0")</f>
        <v>241.92000000000002</v>
      </c>
      <c r="Z107" s="37"/>
      <c r="AA107" s="327"/>
      <c r="AB107" s="327"/>
      <c r="AC107" s="327"/>
    </row>
    <row r="108" spans="1:68" ht="16.5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customHeight="1" x14ac:dyDescent="0.25">
      <c r="A109" s="347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12</v>
      </c>
      <c r="Y110" s="325">
        <f t="shared" ref="Y110:Y115" si="12">IFERROR(IF(X110="","",X110),"")</f>
        <v>12</v>
      </c>
      <c r="Z110" s="36">
        <f t="shared" ref="Z110:Z115" si="13">IFERROR(IF(X110="","",X110*0.0155),"")</f>
        <v>0.186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87.36</v>
      </c>
      <c r="BN110" s="67">
        <f t="shared" ref="BN110:BN115" si="15">IFERROR(Y110*I110,"0")</f>
        <v>87.36</v>
      </c>
      <c r="BO110" s="67">
        <f t="shared" ref="BO110:BO115" si="16">IFERROR(X110/J110,"0")</f>
        <v>0.14285714285714285</v>
      </c>
      <c r="BP110" s="67">
        <f t="shared" ref="BP110:BP115" si="17">IFERROR(Y110/J110,"0")</f>
        <v>0.14285714285714285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0</v>
      </c>
      <c r="Y111" s="325">
        <f t="shared" si="12"/>
        <v>0</v>
      </c>
      <c r="Z111" s="36">
        <f t="shared" si="13"/>
        <v>0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24</v>
      </c>
      <c r="Y112" s="325">
        <f t="shared" si="12"/>
        <v>24</v>
      </c>
      <c r="Z112" s="36">
        <f t="shared" si="13"/>
        <v>0.372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175.2</v>
      </c>
      <c r="BN112" s="67">
        <f t="shared" si="15"/>
        <v>175.2</v>
      </c>
      <c r="BO112" s="67">
        <f t="shared" si="16"/>
        <v>0.2857142857142857</v>
      </c>
      <c r="BP112" s="67">
        <f t="shared" si="17"/>
        <v>0.2857142857142857</v>
      </c>
    </row>
    <row r="113" spans="1:68" ht="27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0</v>
      </c>
      <c r="Y114" s="325">
        <f t="shared" si="12"/>
        <v>0</v>
      </c>
      <c r="Z114" s="36">
        <f t="shared" si="13"/>
        <v>0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0</v>
      </c>
      <c r="Y115" s="325">
        <f t="shared" si="12"/>
        <v>0</v>
      </c>
      <c r="Z115" s="36">
        <f t="shared" si="13"/>
        <v>0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36</v>
      </c>
      <c r="Y116" s="326">
        <f>IFERROR(SUM(Y110:Y115),"0")</f>
        <v>36</v>
      </c>
      <c r="Z116" s="326">
        <f>IFERROR(IF(Z110="",0,Z110),"0")+IFERROR(IF(Z111="",0,Z111),"0")+IFERROR(IF(Z112="",0,Z112),"0")+IFERROR(IF(Z113="",0,Z113),"0")+IFERROR(IF(Z114="",0,Z114),"0")+IFERROR(IF(Z115="",0,Z115),"0")</f>
        <v>0.55800000000000005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252</v>
      </c>
      <c r="Y117" s="326">
        <f>IFERROR(SUMPRODUCT(Y110:Y115*H110:H115),"0")</f>
        <v>252</v>
      </c>
      <c r="Z117" s="37"/>
      <c r="AA117" s="327"/>
      <c r="AB117" s="327"/>
      <c r="AC117" s="327"/>
    </row>
    <row r="118" spans="1:68" ht="14.25" customHeight="1" x14ac:dyDescent="0.25">
      <c r="A118" s="347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0</v>
      </c>
      <c r="Y120" s="326">
        <f>IFERROR(SUM(Y119:Y119),"0")</f>
        <v>0</v>
      </c>
      <c r="Z120" s="326">
        <f>IFERROR(IF(Z119="",0,Z119),"0")</f>
        <v>0</v>
      </c>
      <c r="AA120" s="327"/>
      <c r="AB120" s="327"/>
      <c r="AC120" s="327"/>
    </row>
    <row r="121" spans="1:68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0</v>
      </c>
      <c r="Y121" s="326">
        <f>IFERROR(SUMPRODUCT(Y119:Y119*H119:H119),"0")</f>
        <v>0</v>
      </c>
      <c r="Z121" s="37"/>
      <c r="AA121" s="327"/>
      <c r="AB121" s="327"/>
      <c r="AC121" s="327"/>
    </row>
    <row r="122" spans="1:68" ht="16.5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customHeight="1" x14ac:dyDescent="0.25">
      <c r="A123" s="347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224</v>
      </c>
      <c r="Y124" s="325">
        <f>IFERROR(IF(X124="","",X124),"")</f>
        <v>224</v>
      </c>
      <c r="Z124" s="36">
        <f>IFERROR(IF(X124="","",X124*0.01788),"")</f>
        <v>4.0051199999999998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829.60639999999989</v>
      </c>
      <c r="BN124" s="67">
        <f>IFERROR(Y124*I124,"0")</f>
        <v>829.60639999999989</v>
      </c>
      <c r="BO124" s="67">
        <f>IFERROR(X124/J124,"0")</f>
        <v>3.2</v>
      </c>
      <c r="BP124" s="67">
        <f>IFERROR(Y124/J124,"0")</f>
        <v>3.2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9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238</v>
      </c>
      <c r="Y125" s="325">
        <f>IFERROR(IF(X125="","",X125),"")</f>
        <v>238</v>
      </c>
      <c r="Z125" s="36">
        <f>IFERROR(IF(X125="","",X125*0.01788),"")</f>
        <v>4.2554400000000001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881.45679999999993</v>
      </c>
      <c r="BN125" s="67">
        <f>IFERROR(Y125*I125,"0")</f>
        <v>881.45679999999993</v>
      </c>
      <c r="BO125" s="67">
        <f>IFERROR(X125/J125,"0")</f>
        <v>3.4</v>
      </c>
      <c r="BP125" s="67">
        <f>IFERROR(Y125/J125,"0")</f>
        <v>3.4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462</v>
      </c>
      <c r="Y126" s="326">
        <f>IFERROR(SUM(Y124:Y125),"0")</f>
        <v>462</v>
      </c>
      <c r="Z126" s="326">
        <f>IFERROR(IF(Z124="",0,Z124),"0")+IFERROR(IF(Z125="",0,Z125),"0")</f>
        <v>8.2605599999999999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1386</v>
      </c>
      <c r="Y127" s="326">
        <f>IFERROR(SUMPRODUCT(Y124:Y125*H124:H125),"0")</f>
        <v>1386</v>
      </c>
      <c r="Z127" s="37"/>
      <c r="AA127" s="327"/>
      <c r="AB127" s="327"/>
      <c r="AC127" s="327"/>
    </row>
    <row r="128" spans="1:68" ht="16.5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customHeight="1" x14ac:dyDescent="0.25">
      <c r="A129" s="347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14</v>
      </c>
      <c r="Y130" s="325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42</v>
      </c>
      <c r="Y131" s="325">
        <f>IFERROR(IF(X131="","",X131),"")</f>
        <v>42</v>
      </c>
      <c r="Z131" s="36">
        <f>IFERROR(IF(X131="","",X131*0.01788),"")</f>
        <v>0.75095999999999996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155.55119999999999</v>
      </c>
      <c r="BN131" s="67">
        <f>IFERROR(Y131*I131,"0")</f>
        <v>155.55119999999999</v>
      </c>
      <c r="BO131" s="67">
        <f>IFERROR(X131/J131,"0")</f>
        <v>0.6</v>
      </c>
      <c r="BP131" s="67">
        <f>IFERROR(Y131/J131,"0")</f>
        <v>0.6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56</v>
      </c>
      <c r="Y132" s="326">
        <f>IFERROR(SUM(Y130:Y131),"0")</f>
        <v>56</v>
      </c>
      <c r="Z132" s="326">
        <f>IFERROR(IF(Z130="",0,Z130),"0")+IFERROR(IF(Z131="",0,Z131),"0")</f>
        <v>1.0012799999999999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168</v>
      </c>
      <c r="Y133" s="326">
        <f>IFERROR(SUMPRODUCT(Y130:Y131*H130:H131),"0")</f>
        <v>168</v>
      </c>
      <c r="Z133" s="37"/>
      <c r="AA133" s="327"/>
      <c r="AB133" s="327"/>
      <c r="AC133" s="327"/>
    </row>
    <row r="134" spans="1:68" ht="16.5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customHeight="1" x14ac:dyDescent="0.25">
      <c r="A135" s="347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7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3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0</v>
      </c>
      <c r="Y138" s="325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0</v>
      </c>
      <c r="Y139" s="326">
        <f>IFERROR(SUM(Y136:Y138),"0")</f>
        <v>0</v>
      </c>
      <c r="Z139" s="326">
        <f>IFERROR(IF(Z136="",0,Z136),"0")+IFERROR(IF(Z137="",0,Z137),"0")+IFERROR(IF(Z138="",0,Z138),"0")</f>
        <v>0</v>
      </c>
      <c r="AA139" s="327"/>
      <c r="AB139" s="327"/>
      <c r="AC139" s="327"/>
    </row>
    <row r="140" spans="1:68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0</v>
      </c>
      <c r="Y140" s="326">
        <f>IFERROR(SUMPRODUCT(Y136:Y138*H136:H138),"0")</f>
        <v>0</v>
      </c>
      <c r="Z140" s="37"/>
      <c r="AA140" s="327"/>
      <c r="AB140" s="327"/>
      <c r="AC140" s="327"/>
    </row>
    <row r="141" spans="1:68" ht="16.5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customHeight="1" x14ac:dyDescent="0.25">
      <c r="A142" s="347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customHeight="1" x14ac:dyDescent="0.25">
      <c r="A147" s="347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8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14</v>
      </c>
      <c r="Y148" s="325">
        <f>IFERROR(IF(X148="","",X148),"")</f>
        <v>14</v>
      </c>
      <c r="Z148" s="36">
        <f>IFERROR(IF(X148="","",X148*0.00936),"")</f>
        <v>0.13103999999999999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43.26</v>
      </c>
      <c r="BN148" s="67">
        <f>IFERROR(Y148*I148,"0")</f>
        <v>43.26</v>
      </c>
      <c r="BO148" s="67">
        <f>IFERROR(X148/J148,"0")</f>
        <v>0.1111111111111111</v>
      </c>
      <c r="BP148" s="67">
        <f>IFERROR(Y148/J148,"0")</f>
        <v>0.1111111111111111</v>
      </c>
    </row>
    <row r="149" spans="1:68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14</v>
      </c>
      <c r="Y149" s="326">
        <f>IFERROR(SUM(Y148:Y148),"0")</f>
        <v>14</v>
      </c>
      <c r="Z149" s="326">
        <f>IFERROR(IF(Z148="",0,Z148),"0")</f>
        <v>0.13103999999999999</v>
      </c>
      <c r="AA149" s="327"/>
      <c r="AB149" s="327"/>
      <c r="AC149" s="327"/>
    </row>
    <row r="150" spans="1:68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37.800000000000004</v>
      </c>
      <c r="Y150" s="326">
        <f>IFERROR(SUMPRODUCT(Y148:Y148*H148:H148),"0")</f>
        <v>37.800000000000004</v>
      </c>
      <c r="Z150" s="37"/>
      <c r="AA150" s="327"/>
      <c r="AB150" s="327"/>
      <c r="AC150" s="327"/>
    </row>
    <row r="151" spans="1:68" ht="16.5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customHeight="1" x14ac:dyDescent="0.25">
      <c r="A152" s="347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12</v>
      </c>
      <c r="Y153" s="325">
        <f>IFERROR(IF(X153="","",X153),"")</f>
        <v>12</v>
      </c>
      <c r="Z153" s="36">
        <f>IFERROR(IF(X153="","",X153*0.01157),"")</f>
        <v>0.13884000000000002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25.44</v>
      </c>
      <c r="BN153" s="67">
        <f>IFERROR(Y153*I153,"0")</f>
        <v>25.44</v>
      </c>
      <c r="BO153" s="67">
        <f>IFERROR(X153/J153,"0")</f>
        <v>0.16666666666666666</v>
      </c>
      <c r="BP153" s="67">
        <f>IFERROR(Y153/J153,"0")</f>
        <v>0.16666666666666666</v>
      </c>
    </row>
    <row r="154" spans="1:68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12</v>
      </c>
      <c r="Y154" s="326">
        <f>IFERROR(SUM(Y153:Y153),"0")</f>
        <v>12</v>
      </c>
      <c r="Z154" s="326">
        <f>IFERROR(IF(Z153="",0,Z153),"0")</f>
        <v>0.13884000000000002</v>
      </c>
      <c r="AA154" s="327"/>
      <c r="AB154" s="327"/>
      <c r="AC154" s="327"/>
    </row>
    <row r="155" spans="1:68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19.200000000000003</v>
      </c>
      <c r="Y155" s="326">
        <f>IFERROR(SUMPRODUCT(Y153:Y153*H153:H153),"0")</f>
        <v>19.200000000000003</v>
      </c>
      <c r="Z155" s="37"/>
      <c r="AA155" s="327"/>
      <c r="AB155" s="327"/>
      <c r="AC155" s="327"/>
    </row>
    <row r="156" spans="1:68" ht="16.5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customHeight="1" x14ac:dyDescent="0.25">
      <c r="A157" s="347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0</v>
      </c>
      <c r="Y158" s="325">
        <f>IFERROR(IF(X158="","",X158),"")</f>
        <v>0</v>
      </c>
      <c r="Z158" s="36">
        <f>IFERROR(IF(X158="","",X158*0.00941),"")</f>
        <v>0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0</v>
      </c>
      <c r="Y159" s="326">
        <f>IFERROR(SUM(Y158:Y158),"0")</f>
        <v>0</v>
      </c>
      <c r="Z159" s="326">
        <f>IFERROR(IF(Z158="",0,Z158),"0")</f>
        <v>0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0</v>
      </c>
      <c r="Y160" s="326">
        <f>IFERROR(SUMPRODUCT(Y158:Y158*H158:H158),"0")</f>
        <v>0</v>
      </c>
      <c r="Z160" s="37"/>
      <c r="AA160" s="327"/>
      <c r="AB160" s="327"/>
      <c r="AC160" s="327"/>
    </row>
    <row r="161" spans="1:68" ht="27.75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customHeight="1" x14ac:dyDescent="0.25">
      <c r="A163" s="347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5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customHeight="1" x14ac:dyDescent="0.25">
      <c r="A168" s="347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10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4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48</v>
      </c>
      <c r="Y171" s="325">
        <f>IFERROR(IF(X171="","",X171),"")</f>
        <v>48</v>
      </c>
      <c r="Z171" s="36">
        <f>IFERROR(IF(X171="","",X171*0.00866),"")</f>
        <v>0.41567999999999994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250.23359999999997</v>
      </c>
      <c r="BN171" s="67">
        <f>IFERROR(Y171*I171,"0")</f>
        <v>250.23359999999997</v>
      </c>
      <c r="BO171" s="67">
        <f>IFERROR(X171/J171,"0")</f>
        <v>0.33333333333333331</v>
      </c>
      <c r="BP171" s="67">
        <f>IFERROR(Y171/J171,"0")</f>
        <v>0.33333333333333331</v>
      </c>
    </row>
    <row r="172" spans="1:68" ht="27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48</v>
      </c>
      <c r="Y173" s="326">
        <f>IFERROR(SUM(Y169:Y172),"0")</f>
        <v>48</v>
      </c>
      <c r="Z173" s="326">
        <f>IFERROR(IF(Z169="",0,Z169),"0")+IFERROR(IF(Z170="",0,Z170),"0")+IFERROR(IF(Z171="",0,Z171),"0")+IFERROR(IF(Z172="",0,Z172),"0")</f>
        <v>0.41567999999999994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240</v>
      </c>
      <c r="Y174" s="326">
        <f>IFERROR(SUMPRODUCT(Y169:Y172*H169:H172),"0")</f>
        <v>240</v>
      </c>
      <c r="Z174" s="37"/>
      <c r="AA174" s="327"/>
      <c r="AB174" s="327"/>
      <c r="AC174" s="327"/>
    </row>
    <row r="175" spans="1:68" ht="14.25" customHeight="1" x14ac:dyDescent="0.25">
      <c r="A175" s="347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24</v>
      </c>
      <c r="Y177" s="325">
        <f>IFERROR(IF(X177="","",X177),"")</f>
        <v>24</v>
      </c>
      <c r="Z177" s="36">
        <f>IFERROR(IF(X177="","",X177*0.00866),"")</f>
        <v>0.20783999999999997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126.072</v>
      </c>
      <c r="BN177" s="67">
        <f>IFERROR(Y177*I177,"0")</f>
        <v>126.072</v>
      </c>
      <c r="BO177" s="67">
        <f>IFERROR(X177/J177,"0")</f>
        <v>0.16666666666666666</v>
      </c>
      <c r="BP177" s="67">
        <f>IFERROR(Y177/J177,"0")</f>
        <v>0.16666666666666666</v>
      </c>
    </row>
    <row r="178" spans="1:68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24</v>
      </c>
      <c r="Y178" s="326">
        <f>IFERROR(SUM(Y176:Y177),"0")</f>
        <v>24</v>
      </c>
      <c r="Z178" s="326">
        <f>IFERROR(IF(Z176="",0,Z176),"0")+IFERROR(IF(Z177="",0,Z177),"0")</f>
        <v>0.20783999999999997</v>
      </c>
      <c r="AA178" s="327"/>
      <c r="AB178" s="327"/>
      <c r="AC178" s="327"/>
    </row>
    <row r="179" spans="1:68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120</v>
      </c>
      <c r="Y179" s="326">
        <f>IFERROR(SUMPRODUCT(Y176:Y177*H176:H177),"0")</f>
        <v>120</v>
      </c>
      <c r="Z179" s="37"/>
      <c r="AA179" s="327"/>
      <c r="AB179" s="327"/>
      <c r="AC179" s="327"/>
    </row>
    <row r="180" spans="1:68" ht="27.75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customHeight="1" x14ac:dyDescent="0.25">
      <c r="A182" s="347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56</v>
      </c>
      <c r="Y183" s="325">
        <f>IFERROR(IF(X183="","",X183),"")</f>
        <v>56</v>
      </c>
      <c r="Z183" s="36">
        <f>IFERROR(IF(X183="","",X183*0.01788),"")</f>
        <v>1.0012799999999999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189.72800000000001</v>
      </c>
      <c r="BN183" s="67">
        <f>IFERROR(Y183*I183,"0")</f>
        <v>189.72800000000001</v>
      </c>
      <c r="BO183" s="67">
        <f>IFERROR(X183/J183,"0")</f>
        <v>0.8</v>
      </c>
      <c r="BP183" s="67">
        <f>IFERROR(Y183/J183,"0")</f>
        <v>0.8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84</v>
      </c>
      <c r="Y184" s="325">
        <f>IFERROR(IF(X184="","",X184),"")</f>
        <v>84</v>
      </c>
      <c r="Z184" s="36">
        <f>IFERROR(IF(X184="","",X184*0.01788),"")</f>
        <v>1.5019199999999999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284.59199999999998</v>
      </c>
      <c r="BN184" s="67">
        <f>IFERROR(Y184*I184,"0")</f>
        <v>284.59199999999998</v>
      </c>
      <c r="BO184" s="67">
        <f>IFERROR(X184/J184,"0")</f>
        <v>1.2</v>
      </c>
      <c r="BP184" s="67">
        <f>IFERROR(Y184/J184,"0")</f>
        <v>1.2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14</v>
      </c>
      <c r="Y185" s="325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52.304000000000002</v>
      </c>
      <c r="BN185" s="67">
        <f>IFERROR(Y185*I185,"0")</f>
        <v>52.304000000000002</v>
      </c>
      <c r="BO185" s="67">
        <f>IFERROR(X185/J185,"0")</f>
        <v>0.2</v>
      </c>
      <c r="BP185" s="67">
        <f>IFERROR(Y185/J185,"0")</f>
        <v>0.2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154</v>
      </c>
      <c r="Y186" s="326">
        <f>IFERROR(SUM(Y183:Y185),"0")</f>
        <v>154</v>
      </c>
      <c r="Z186" s="326">
        <f>IFERROR(IF(Z183="",0,Z183),"0")+IFERROR(IF(Z184="",0,Z184),"0")+IFERROR(IF(Z185="",0,Z185),"0")</f>
        <v>2.7535199999999995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462</v>
      </c>
      <c r="Y187" s="326">
        <f>IFERROR(SUMPRODUCT(Y183:Y185*H183:H185),"0")</f>
        <v>462</v>
      </c>
      <c r="Z187" s="37"/>
      <c r="AA187" s="327"/>
      <c r="AB187" s="327"/>
      <c r="AC187" s="327"/>
    </row>
    <row r="188" spans="1:68" ht="14.25" customHeight="1" x14ac:dyDescent="0.25">
      <c r="A188" s="347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2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customHeight="1" x14ac:dyDescent="0.25">
      <c r="A194" s="347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14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14</v>
      </c>
      <c r="Y195" s="325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41.72</v>
      </c>
      <c r="BN195" s="67">
        <f>IFERROR(Y195*I195,"0")</f>
        <v>41.72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14</v>
      </c>
      <c r="Y196" s="326">
        <f>IFERROR(SUM(Y195:Y195),"0")</f>
        <v>14</v>
      </c>
      <c r="Z196" s="326">
        <f>IFERROR(IF(Z195="",0,Z195),"0")</f>
        <v>0.25031999999999999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38.64</v>
      </c>
      <c r="Y197" s="326">
        <f>IFERROR(SUMPRODUCT(Y195:Y195*H195:H195),"0")</f>
        <v>38.64</v>
      </c>
      <c r="Z197" s="37"/>
      <c r="AA197" s="327"/>
      <c r="AB197" s="327"/>
      <c r="AC197" s="327"/>
    </row>
    <row r="198" spans="1:68" ht="14.25" customHeight="1" x14ac:dyDescent="0.25">
      <c r="A198" s="347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customHeight="1" x14ac:dyDescent="0.25">
      <c r="A206" s="347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0</v>
      </c>
      <c r="Y207" s="325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0</v>
      </c>
      <c r="Y210" s="326">
        <f>IFERROR(SUM(Y207:Y209),"0")</f>
        <v>0</v>
      </c>
      <c r="Z210" s="326">
        <f>IFERROR(IF(Z207="",0,Z207),"0")+IFERROR(IF(Z208="",0,Z208),"0")+IFERROR(IF(Z209="",0,Z209),"0")</f>
        <v>0</v>
      </c>
      <c r="AA210" s="327"/>
      <c r="AB210" s="327"/>
      <c r="AC210" s="327"/>
    </row>
    <row r="211" spans="1:68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0</v>
      </c>
      <c r="Y211" s="326">
        <f>IFERROR(SUMPRODUCT(Y207:Y209*H207:H209),"0")</f>
        <v>0</v>
      </c>
      <c r="Z211" s="37"/>
      <c r="AA211" s="327"/>
      <c r="AB211" s="327"/>
      <c r="AC211" s="327"/>
    </row>
    <row r="212" spans="1:68" ht="16.5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customHeight="1" x14ac:dyDescent="0.25">
      <c r="A213" s="347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12</v>
      </c>
      <c r="Y215" s="325">
        <f t="shared" si="18"/>
        <v>12</v>
      </c>
      <c r="Z215" s="36">
        <f t="shared" si="19"/>
        <v>0.186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69.960000000000008</v>
      </c>
      <c r="BN215" s="67">
        <f t="shared" si="21"/>
        <v>69.960000000000008</v>
      </c>
      <c r="BO215" s="67">
        <f t="shared" si="22"/>
        <v>0.14285714285714285</v>
      </c>
      <c r="BP215" s="67">
        <f t="shared" si="23"/>
        <v>0.14285714285714285</v>
      </c>
    </row>
    <row r="216" spans="1:68" ht="27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12</v>
      </c>
      <c r="Y220" s="326">
        <f>IFERROR(SUM(Y214:Y219),"0")</f>
        <v>12</v>
      </c>
      <c r="Z220" s="326">
        <f>IFERROR(IF(Z214="",0,Z214),"0")+IFERROR(IF(Z215="",0,Z215),"0")+IFERROR(IF(Z216="",0,Z216),"0")+IFERROR(IF(Z217="",0,Z217),"0")+IFERROR(IF(Z218="",0,Z218),"0")+IFERROR(IF(Z219="",0,Z219),"0")</f>
        <v>0.186</v>
      </c>
      <c r="AA220" s="327"/>
      <c r="AB220" s="327"/>
      <c r="AC220" s="327"/>
    </row>
    <row r="221" spans="1:68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67.199999999999989</v>
      </c>
      <c r="Y221" s="326">
        <f>IFERROR(SUMPRODUCT(Y214:Y219*H214:H219),"0")</f>
        <v>67.199999999999989</v>
      </c>
      <c r="Z221" s="37"/>
      <c r="AA221" s="327"/>
      <c r="AB221" s="327"/>
      <c r="AC221" s="327"/>
    </row>
    <row r="222" spans="1:68" ht="16.5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customHeight="1" x14ac:dyDescent="0.25">
      <c r="A223" s="347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12</v>
      </c>
      <c r="Y225" s="325">
        <f>IFERROR(IF(X225="","",X225),"")</f>
        <v>12</v>
      </c>
      <c r="Z225" s="36">
        <f>IFERROR(IF(X225="","",X225*0.0155),"")</f>
        <v>0.186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89.64</v>
      </c>
      <c r="BN225" s="67">
        <f>IFERROR(Y225*I225,"0")</f>
        <v>89.64</v>
      </c>
      <c r="BO225" s="67">
        <f>IFERROR(X225/J225,"0")</f>
        <v>0.14285714285714285</v>
      </c>
      <c r="BP225" s="67">
        <f>IFERROR(Y225/J225,"0")</f>
        <v>0.14285714285714285</v>
      </c>
    </row>
    <row r="226" spans="1:68" ht="27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0</v>
      </c>
      <c r="Y227" s="325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12</v>
      </c>
      <c r="Y228" s="326">
        <f>IFERROR(SUM(Y224:Y227),"0")</f>
        <v>12</v>
      </c>
      <c r="Z228" s="326">
        <f>IFERROR(IF(Z224="",0,Z224),"0")+IFERROR(IF(Z225="",0,Z225),"0")+IFERROR(IF(Z226="",0,Z226),"0")+IFERROR(IF(Z227="",0,Z227),"0")</f>
        <v>0.186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86.4</v>
      </c>
      <c r="Y229" s="326">
        <f>IFERROR(SUMPRODUCT(Y224:Y227*H224:H227),"0")</f>
        <v>86.4</v>
      </c>
      <c r="Z229" s="37"/>
      <c r="AA229" s="327"/>
      <c r="AB229" s="327"/>
      <c r="AC229" s="327"/>
    </row>
    <row r="230" spans="1:68" ht="16.5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customHeight="1" x14ac:dyDescent="0.25">
      <c r="A231" s="347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58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0</v>
      </c>
      <c r="Y232" s="32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0</v>
      </c>
      <c r="Y233" s="326">
        <f>IFERROR(SUM(Y232:Y232),"0")</f>
        <v>0</v>
      </c>
      <c r="Z233" s="326">
        <f>IFERROR(IF(Z232="",0,Z232),"0")</f>
        <v>0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0</v>
      </c>
      <c r="Y234" s="326">
        <f>IFERROR(SUMPRODUCT(Y232:Y232*H232:H232),"0")</f>
        <v>0</v>
      </c>
      <c r="Z234" s="37"/>
      <c r="AA234" s="327"/>
      <c r="AB234" s="327"/>
      <c r="AC234" s="327"/>
    </row>
    <row r="235" spans="1:68" ht="16.5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customHeight="1" x14ac:dyDescent="0.25">
      <c r="A236" s="347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customHeight="1" x14ac:dyDescent="0.25">
      <c r="A240" s="347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2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customHeight="1" x14ac:dyDescent="0.25">
      <c r="A247" s="347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5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4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customHeight="1" x14ac:dyDescent="0.25">
      <c r="A254" s="347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customHeight="1" x14ac:dyDescent="0.25">
      <c r="A260" s="347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6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0</v>
      </c>
      <c r="Y261" s="325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0</v>
      </c>
      <c r="Y263" s="326">
        <f>IFERROR(SUM(Y261:Y262),"0")</f>
        <v>0</v>
      </c>
      <c r="Z263" s="326">
        <f>IFERROR(IF(Z261="",0,Z261),"0")+IFERROR(IF(Z262="",0,Z262),"0")</f>
        <v>0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0</v>
      </c>
      <c r="Y264" s="326">
        <f>IFERROR(SUMPRODUCT(Y261:Y262*H261:H262),"0")</f>
        <v>0</v>
      </c>
      <c r="Z264" s="37"/>
      <c r="AA264" s="327"/>
      <c r="AB264" s="327"/>
      <c r="AC264" s="327"/>
    </row>
    <row r="265" spans="1:68" ht="27.75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customHeight="1" x14ac:dyDescent="0.25">
      <c r="A267" s="347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customHeight="1" x14ac:dyDescent="0.25">
      <c r="A271" s="347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2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customHeight="1" x14ac:dyDescent="0.25">
      <c r="A277" s="347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06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65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09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0</v>
      </c>
      <c r="Y281" s="326">
        <f>IFERROR(SUM(Y278:Y280),"0")</f>
        <v>0</v>
      </c>
      <c r="Z281" s="326">
        <f>IFERROR(IF(Z278="",0,Z278),"0")+IFERROR(IF(Z279="",0,Z279),"0")+IFERROR(IF(Z280="",0,Z280),"0")</f>
        <v>0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0</v>
      </c>
      <c r="Y282" s="326">
        <f>IFERROR(SUMPRODUCT(Y278:Y280*H278:H280),"0")</f>
        <v>0</v>
      </c>
      <c r="Z282" s="37"/>
      <c r="AA282" s="327"/>
      <c r="AB282" s="327"/>
      <c r="AC282" s="327"/>
    </row>
    <row r="283" spans="1:68" ht="14.25" customHeight="1" x14ac:dyDescent="0.25">
      <c r="A283" s="347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39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36</v>
      </c>
      <c r="Y284" s="325">
        <f>IFERROR(IF(X284="","",X284),"")</f>
        <v>36</v>
      </c>
      <c r="Z284" s="36">
        <f>IFERROR(IF(X284="","",X284*0.00502),"")</f>
        <v>0.18071999999999999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68.94</v>
      </c>
      <c r="BN284" s="67">
        <f>IFERROR(Y284*I284,"0")</f>
        <v>68.94</v>
      </c>
      <c r="BO284" s="67">
        <f>IFERROR(X284/J284,"0")</f>
        <v>0.15384615384615385</v>
      </c>
      <c r="BP284" s="67">
        <f>IFERROR(Y284/J284,"0")</f>
        <v>0.15384615384615385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36</v>
      </c>
      <c r="Y285" s="326">
        <f>IFERROR(SUM(Y284:Y284),"0")</f>
        <v>36</v>
      </c>
      <c r="Z285" s="326">
        <f>IFERROR(IF(Z284="",0,Z284),"0")</f>
        <v>0.18071999999999999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64.8</v>
      </c>
      <c r="Y286" s="326">
        <f>IFERROR(SUMPRODUCT(Y284:Y284*H284:H284),"0")</f>
        <v>64.8</v>
      </c>
      <c r="Z286" s="37"/>
      <c r="AA286" s="327"/>
      <c r="AB286" s="327"/>
      <c r="AC286" s="327"/>
    </row>
    <row r="287" spans="1:68" ht="14.25" customHeight="1" x14ac:dyDescent="0.25">
      <c r="A287" s="347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12</v>
      </c>
      <c r="Y288" s="325">
        <f>IFERROR(IF(X288="","",X288),"")</f>
        <v>12</v>
      </c>
      <c r="Z288" s="36">
        <f>IFERROR(IF(X288="","",X288*0.0155),"")</f>
        <v>0.186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75.12</v>
      </c>
      <c r="BN288" s="67">
        <f>IFERROR(Y288*I288,"0")</f>
        <v>75.12</v>
      </c>
      <c r="BO288" s="67">
        <f>IFERROR(X288/J288,"0")</f>
        <v>0.14285714285714285</v>
      </c>
      <c r="BP288" s="67">
        <f>IFERROR(Y288/J288,"0")</f>
        <v>0.14285714285714285</v>
      </c>
    </row>
    <row r="289" spans="1:68" ht="27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20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12</v>
      </c>
      <c r="Y290" s="326">
        <f>IFERROR(SUM(Y288:Y289),"0")</f>
        <v>12</v>
      </c>
      <c r="Z290" s="326">
        <f>IFERROR(IF(Z288="",0,Z288),"0")+IFERROR(IF(Z289="",0,Z289),"0")</f>
        <v>0.186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72</v>
      </c>
      <c r="Y291" s="326">
        <f>IFERROR(SUMPRODUCT(Y288:Y289*H288:H289),"0")</f>
        <v>72</v>
      </c>
      <c r="Z291" s="37"/>
      <c r="AA291" s="327"/>
      <c r="AB291" s="327"/>
      <c r="AC291" s="327"/>
    </row>
    <row r="292" spans="1:68" ht="14.25" customHeight="1" x14ac:dyDescent="0.25">
      <c r="A292" s="347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25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84</v>
      </c>
      <c r="Y293" s="325">
        <f>IFERROR(IF(X293="","",X293),"")</f>
        <v>84</v>
      </c>
      <c r="Z293" s="36">
        <f>IFERROR(IF(X293="","",X293*0.00936),"")</f>
        <v>0.78624000000000005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242.81040000000002</v>
      </c>
      <c r="BN293" s="67">
        <f>IFERROR(Y293*I293,"0")</f>
        <v>242.81040000000002</v>
      </c>
      <c r="BO293" s="67">
        <f>IFERROR(X293/J293,"0")</f>
        <v>0.66666666666666663</v>
      </c>
      <c r="BP293" s="67">
        <f>IFERROR(Y293/J293,"0")</f>
        <v>0.66666666666666663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60</v>
      </c>
      <c r="Y294" s="325">
        <f>IFERROR(IF(X294="","",X294),"")</f>
        <v>60</v>
      </c>
      <c r="Z294" s="36">
        <f>IFERROR(IF(X294="","",X294*0.0155),"")</f>
        <v>0.92999999999999994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314.10000000000002</v>
      </c>
      <c r="BN294" s="67">
        <f>IFERROR(Y294*I294,"0")</f>
        <v>314.10000000000002</v>
      </c>
      <c r="BO294" s="67">
        <f>IFERROR(X294/J294,"0")</f>
        <v>0.7142857142857143</v>
      </c>
      <c r="BP294" s="67">
        <f>IFERROR(Y294/J294,"0")</f>
        <v>0.7142857142857143</v>
      </c>
    </row>
    <row r="295" spans="1:68" ht="27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0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144</v>
      </c>
      <c r="Y296" s="326">
        <f>IFERROR(SUM(Y293:Y295),"0")</f>
        <v>144</v>
      </c>
      <c r="Z296" s="326">
        <f>IFERROR(IF(Z293="",0,Z293),"0")+IFERROR(IF(Z294="",0,Z294),"0")+IFERROR(IF(Z295="",0,Z295),"0")</f>
        <v>1.71624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526.79999999999995</v>
      </c>
      <c r="Y297" s="326">
        <f>IFERROR(SUMPRODUCT(Y293:Y295*H293:H295),"0")</f>
        <v>526.79999999999995</v>
      </c>
      <c r="Z297" s="37"/>
      <c r="AA297" s="327"/>
      <c r="AB297" s="327"/>
      <c r="AC297" s="327"/>
    </row>
    <row r="298" spans="1:68" ht="14.25" customHeight="1" x14ac:dyDescent="0.25">
      <c r="A298" s="347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7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15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42</v>
      </c>
      <c r="Y300" s="325">
        <f t="shared" si="24"/>
        <v>42</v>
      </c>
      <c r="Z300" s="36">
        <f>IFERROR(IF(X300="","",X300*0.00936),"")</f>
        <v>0.39312000000000002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163.464</v>
      </c>
      <c r="BN300" s="67">
        <f t="shared" si="26"/>
        <v>163.464</v>
      </c>
      <c r="BO300" s="67">
        <f t="shared" si="27"/>
        <v>0.33333333333333331</v>
      </c>
      <c r="BP300" s="67">
        <f t="shared" si="28"/>
        <v>0.33333333333333331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24</v>
      </c>
      <c r="Y301" s="325">
        <f t="shared" si="24"/>
        <v>24</v>
      </c>
      <c r="Z301" s="36">
        <f>IFERROR(IF(X301="","",X301*0.0155),"")</f>
        <v>0.372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137.64000000000001</v>
      </c>
      <c r="BN301" s="67">
        <f t="shared" si="26"/>
        <v>137.64000000000001</v>
      </c>
      <c r="BO301" s="67">
        <f t="shared" si="27"/>
        <v>0.2857142857142857</v>
      </c>
      <c r="BP301" s="67">
        <f t="shared" si="28"/>
        <v>0.2857142857142857</v>
      </c>
    </row>
    <row r="302" spans="1:68" ht="27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1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98</v>
      </c>
      <c r="Y304" s="325">
        <f t="shared" si="24"/>
        <v>98</v>
      </c>
      <c r="Z304" s="36">
        <f t="shared" si="29"/>
        <v>0.91727999999999998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312.81600000000003</v>
      </c>
      <c r="BN304" s="67">
        <f t="shared" si="26"/>
        <v>312.81600000000003</v>
      </c>
      <c r="BO304" s="67">
        <f t="shared" si="27"/>
        <v>0.77777777777777779</v>
      </c>
      <c r="BP304" s="67">
        <f t="shared" si="28"/>
        <v>0.77777777777777779</v>
      </c>
    </row>
    <row r="305" spans="1:68" ht="37.5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2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84</v>
      </c>
      <c r="Y306" s="325">
        <f t="shared" si="24"/>
        <v>84</v>
      </c>
      <c r="Z306" s="36">
        <f t="shared" si="29"/>
        <v>0.78624000000000005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326.928</v>
      </c>
      <c r="BN306" s="67">
        <f t="shared" si="26"/>
        <v>326.928</v>
      </c>
      <c r="BO306" s="67">
        <f t="shared" si="27"/>
        <v>0.66666666666666663</v>
      </c>
      <c r="BP306" s="67">
        <f t="shared" si="28"/>
        <v>0.66666666666666663</v>
      </c>
    </row>
    <row r="307" spans="1:68" ht="37.5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41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6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32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9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5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9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73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65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248</v>
      </c>
      <c r="Y317" s="326">
        <f>IFERROR(SUM(Y299:Y316),"0")</f>
        <v>248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2.4686399999999997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892.2</v>
      </c>
      <c r="Y318" s="326">
        <f>IFERROR(SUMPRODUCT(Y299:Y316*H299:H316),"0")</f>
        <v>892.2</v>
      </c>
      <c r="Z318" s="37"/>
      <c r="AA318" s="327"/>
      <c r="AB318" s="327"/>
      <c r="AC318" s="327"/>
    </row>
    <row r="319" spans="1:68" ht="16.5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customHeight="1" x14ac:dyDescent="0.25">
      <c r="A320" s="347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90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500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5"/>
      <c r="P324" s="343" t="s">
        <v>469</v>
      </c>
      <c r="Q324" s="344"/>
      <c r="R324" s="344"/>
      <c r="S324" s="344"/>
      <c r="T324" s="344"/>
      <c r="U324" s="344"/>
      <c r="V324" s="345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6630.12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6630.12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5"/>
      <c r="P325" s="343" t="s">
        <v>470</v>
      </c>
      <c r="Q325" s="344"/>
      <c r="R325" s="344"/>
      <c r="S325" s="344"/>
      <c r="T325" s="344"/>
      <c r="U325" s="344"/>
      <c r="V325" s="345"/>
      <c r="W325" s="37" t="s">
        <v>73</v>
      </c>
      <c r="X325" s="326">
        <f>IFERROR(SUM(BM22:BM321),"0")</f>
        <v>7480.1315999999997</v>
      </c>
      <c r="Y325" s="326">
        <f>IFERROR(SUM(BN22:BN321),"0")</f>
        <v>7480.1315999999997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5"/>
      <c r="P326" s="343" t="s">
        <v>471</v>
      </c>
      <c r="Q326" s="344"/>
      <c r="R326" s="344"/>
      <c r="S326" s="344"/>
      <c r="T326" s="344"/>
      <c r="U326" s="344"/>
      <c r="V326" s="345"/>
      <c r="W326" s="37" t="s">
        <v>472</v>
      </c>
      <c r="X326" s="38">
        <f>ROUNDUP(SUM(BO22:BO321),0)</f>
        <v>22</v>
      </c>
      <c r="Y326" s="38">
        <f>ROUNDUP(SUM(BP22:BP321),0)</f>
        <v>22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5"/>
      <c r="P327" s="343" t="s">
        <v>473</v>
      </c>
      <c r="Q327" s="344"/>
      <c r="R327" s="344"/>
      <c r="S327" s="344"/>
      <c r="T327" s="344"/>
      <c r="U327" s="344"/>
      <c r="V327" s="345"/>
      <c r="W327" s="37" t="s">
        <v>73</v>
      </c>
      <c r="X327" s="326">
        <f>GrossWeightTotal+PalletQtyTotal*25</f>
        <v>8030.1315999999997</v>
      </c>
      <c r="Y327" s="326">
        <f>GrossWeightTotalR+PalletQtyTotalR*25</f>
        <v>8030.1315999999997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5"/>
      <c r="P328" s="343" t="s">
        <v>474</v>
      </c>
      <c r="Q328" s="344"/>
      <c r="R328" s="344"/>
      <c r="S328" s="344"/>
      <c r="T328" s="344"/>
      <c r="U328" s="344"/>
      <c r="V328" s="345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1952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1952</v>
      </c>
      <c r="Z328" s="37"/>
      <c r="AA328" s="327"/>
      <c r="AB328" s="327"/>
      <c r="AC328" s="327"/>
    </row>
    <row r="329" spans="1:68" ht="14.25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5"/>
      <c r="P329" s="343" t="s">
        <v>475</v>
      </c>
      <c r="Q329" s="344"/>
      <c r="R329" s="344"/>
      <c r="S329" s="344"/>
      <c r="T329" s="344"/>
      <c r="U329" s="344"/>
      <c r="V329" s="345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26.768899999999995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52" t="s">
        <v>74</v>
      </c>
      <c r="D331" s="474"/>
      <c r="E331" s="474"/>
      <c r="F331" s="474"/>
      <c r="G331" s="474"/>
      <c r="H331" s="474"/>
      <c r="I331" s="474"/>
      <c r="J331" s="474"/>
      <c r="K331" s="474"/>
      <c r="L331" s="474"/>
      <c r="M331" s="474"/>
      <c r="N331" s="474"/>
      <c r="O331" s="474"/>
      <c r="P331" s="474"/>
      <c r="Q331" s="474"/>
      <c r="R331" s="474"/>
      <c r="S331" s="474"/>
      <c r="T331" s="413"/>
      <c r="U331" s="352" t="s">
        <v>240</v>
      </c>
      <c r="V331" s="413"/>
      <c r="W331" s="321" t="s">
        <v>266</v>
      </c>
      <c r="X331" s="352" t="s">
        <v>285</v>
      </c>
      <c r="Y331" s="474"/>
      <c r="Z331" s="474"/>
      <c r="AA331" s="474"/>
      <c r="AB331" s="474"/>
      <c r="AC331" s="474"/>
      <c r="AD331" s="413"/>
      <c r="AE331" s="321" t="s">
        <v>360</v>
      </c>
      <c r="AF331" s="321" t="s">
        <v>365</v>
      </c>
      <c r="AG331" s="321" t="s">
        <v>372</v>
      </c>
      <c r="AH331" s="352" t="s">
        <v>241</v>
      </c>
      <c r="AI331" s="413"/>
    </row>
    <row r="332" spans="1:68" ht="14.25" customHeight="1" thickTop="1" x14ac:dyDescent="0.2">
      <c r="A332" s="389" t="s">
        <v>478</v>
      </c>
      <c r="B332" s="352" t="s">
        <v>62</v>
      </c>
      <c r="C332" s="352" t="s">
        <v>75</v>
      </c>
      <c r="D332" s="352" t="s">
        <v>84</v>
      </c>
      <c r="E332" s="352" t="s">
        <v>94</v>
      </c>
      <c r="F332" s="352" t="s">
        <v>111</v>
      </c>
      <c r="G332" s="352" t="s">
        <v>136</v>
      </c>
      <c r="H332" s="352" t="s">
        <v>143</v>
      </c>
      <c r="I332" s="352" t="s">
        <v>149</v>
      </c>
      <c r="J332" s="352" t="s">
        <v>157</v>
      </c>
      <c r="K332" s="352" t="s">
        <v>177</v>
      </c>
      <c r="L332" s="352" t="s">
        <v>183</v>
      </c>
      <c r="M332" s="352" t="s">
        <v>200</v>
      </c>
      <c r="N332" s="322"/>
      <c r="O332" s="352" t="s">
        <v>206</v>
      </c>
      <c r="P332" s="352" t="s">
        <v>213</v>
      </c>
      <c r="Q332" s="352" t="s">
        <v>223</v>
      </c>
      <c r="R332" s="352" t="s">
        <v>227</v>
      </c>
      <c r="S332" s="352" t="s">
        <v>230</v>
      </c>
      <c r="T332" s="352" t="s">
        <v>236</v>
      </c>
      <c r="U332" s="352" t="s">
        <v>241</v>
      </c>
      <c r="V332" s="352" t="s">
        <v>245</v>
      </c>
      <c r="W332" s="352" t="s">
        <v>267</v>
      </c>
      <c r="X332" s="352" t="s">
        <v>286</v>
      </c>
      <c r="Y332" s="352" t="s">
        <v>302</v>
      </c>
      <c r="Z332" s="352" t="s">
        <v>312</v>
      </c>
      <c r="AA332" s="352" t="s">
        <v>327</v>
      </c>
      <c r="AB332" s="352" t="s">
        <v>338</v>
      </c>
      <c r="AC332" s="352" t="s">
        <v>343</v>
      </c>
      <c r="AD332" s="352" t="s">
        <v>354</v>
      </c>
      <c r="AE332" s="352" t="s">
        <v>361</v>
      </c>
      <c r="AF332" s="352" t="s">
        <v>366</v>
      </c>
      <c r="AG332" s="352" t="s">
        <v>373</v>
      </c>
      <c r="AH332" s="352" t="s">
        <v>241</v>
      </c>
      <c r="AI332" s="352" t="s">
        <v>464</v>
      </c>
    </row>
    <row r="333" spans="1:68" ht="13.5" customHeight="1" thickBot="1" x14ac:dyDescent="0.25">
      <c r="A333" s="390"/>
      <c r="B333" s="353"/>
      <c r="C333" s="353"/>
      <c r="D333" s="353"/>
      <c r="E333" s="353"/>
      <c r="F333" s="353"/>
      <c r="G333" s="353"/>
      <c r="H333" s="353"/>
      <c r="I333" s="353"/>
      <c r="J333" s="353"/>
      <c r="K333" s="353"/>
      <c r="L333" s="353"/>
      <c r="M333" s="353"/>
      <c r="N333" s="322"/>
      <c r="O333" s="353"/>
      <c r="P333" s="353"/>
      <c r="Q333" s="353"/>
      <c r="R333" s="353"/>
      <c r="S333" s="353"/>
      <c r="T333" s="353"/>
      <c r="U333" s="353"/>
      <c r="V333" s="353"/>
      <c r="W333" s="353"/>
      <c r="X333" s="353"/>
      <c r="Y333" s="353"/>
      <c r="Z333" s="353"/>
      <c r="AA333" s="353"/>
      <c r="AB333" s="353"/>
      <c r="AC333" s="353"/>
      <c r="AD333" s="353"/>
      <c r="AE333" s="353"/>
      <c r="AF333" s="353"/>
      <c r="AG333" s="353"/>
      <c r="AH333" s="353"/>
      <c r="AI333" s="353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357</v>
      </c>
      <c r="D334" s="46">
        <f>IFERROR(X34*H34,"0")+IFERROR(X35*H35,"0")+IFERROR(X36*H36,"0")</f>
        <v>0</v>
      </c>
      <c r="E334" s="46">
        <f>IFERROR(X41*H41,"0")+IFERROR(X42*H42,"0")+IFERROR(X43*H43,"0")+IFERROR(X44*H44,"0")+IFERROR(X45*H45,"0")+IFERROR(X46*H46,"0")+IFERROR(X47*H47,"0")</f>
        <v>328.8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720</v>
      </c>
      <c r="H334" s="46">
        <f>IFERROR(X82*H82,"0")+IFERROR(X83*H83,"0")</f>
        <v>0</v>
      </c>
      <c r="I334" s="46">
        <f>IFERROR(X88*H88,"0")+IFERROR(X89*H89,"0")</f>
        <v>302.40000000000003</v>
      </c>
      <c r="J334" s="46">
        <f>IFERROR(X94*H94,"0")+IFERROR(X95*H95,"0")+IFERROR(X96*H96,"0")+IFERROR(X97*H97,"0")+IFERROR(X98*H98,"0")+IFERROR(X99*H99,"0")</f>
        <v>246.96</v>
      </c>
      <c r="K334" s="46">
        <f>IFERROR(X104*H104,"0")+IFERROR(X105*H105,"0")</f>
        <v>241.92000000000002</v>
      </c>
      <c r="L334" s="46">
        <f>IFERROR(X110*H110,"0")+IFERROR(X111*H111,"0")+IFERROR(X112*H112,"0")+IFERROR(X113*H113,"0")+IFERROR(X114*H114,"0")+IFERROR(X115*H115,"0")+IFERROR(X119*H119,"0")</f>
        <v>252</v>
      </c>
      <c r="M334" s="46">
        <f>IFERROR(X124*H124,"0")+IFERROR(X125*H125,"0")</f>
        <v>1386</v>
      </c>
      <c r="N334" s="322"/>
      <c r="O334" s="46">
        <f>IFERROR(X130*H130,"0")+IFERROR(X131*H131,"0")</f>
        <v>168</v>
      </c>
      <c r="P334" s="46">
        <f>IFERROR(X136*H136,"0")+IFERROR(X137*H137,"0")+IFERROR(X138*H138,"0")</f>
        <v>0</v>
      </c>
      <c r="Q334" s="46">
        <f>IFERROR(X143*H143,"0")</f>
        <v>0</v>
      </c>
      <c r="R334" s="46">
        <f>IFERROR(X148*H148,"0")</f>
        <v>37.800000000000004</v>
      </c>
      <c r="S334" s="46">
        <f>IFERROR(X153*H153,"0")</f>
        <v>19.200000000000003</v>
      </c>
      <c r="T334" s="46">
        <f>IFERROR(X158*H158,"0")</f>
        <v>0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360</v>
      </c>
      <c r="W334" s="46">
        <f>IFERROR(X183*H183,"0")+IFERROR(X184*H184,"0")+IFERROR(X185*H185,"0")+IFERROR(X189*H189,"0")</f>
        <v>462</v>
      </c>
      <c r="X334" s="46">
        <f>IFERROR(X195*H195,"0")+IFERROR(X199*H199,"0")+IFERROR(X200*H200,"0")+IFERROR(X201*H201,"0")+IFERROR(X202*H202,"0")</f>
        <v>38.64</v>
      </c>
      <c r="Y334" s="46">
        <f>IFERROR(X207*H207,"0")+IFERROR(X208*H208,"0")+IFERROR(X209*H209,"0")</f>
        <v>0</v>
      </c>
      <c r="Z334" s="46">
        <f>IFERROR(X214*H214,"0")+IFERROR(X215*H215,"0")+IFERROR(X216*H216,"0")+IFERROR(X217*H217,"0")+IFERROR(X218*H218,"0")+IFERROR(X219*H219,"0")</f>
        <v>67.199999999999989</v>
      </c>
      <c r="AA334" s="46">
        <f>IFERROR(X224*H224,"0")+IFERROR(X225*H225,"0")+IFERROR(X226*H226,"0")+IFERROR(X227*H227,"0")</f>
        <v>86.4</v>
      </c>
      <c r="AB334" s="46">
        <f>IFERROR(X232*H232,"0")</f>
        <v>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1555.8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1814.4</v>
      </c>
      <c r="B337" s="60">
        <f>SUMPRODUCT(--(BB:BB="ПГП"),--(W:W="кор"),H:H,Y:Y)+SUMPRODUCT(--(BB:BB="ПГП"),--(W:W="кг"),Y:Y)</f>
        <v>4815.72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H332:AH333"/>
    <mergeCell ref="D34:E34"/>
    <mergeCell ref="D305:E305"/>
    <mergeCell ref="D243:E243"/>
    <mergeCell ref="D99:E99"/>
    <mergeCell ref="P78:V78"/>
    <mergeCell ref="D310:E31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D321:E321"/>
    <mergeCell ref="P278:T278"/>
    <mergeCell ref="D215:E215"/>
    <mergeCell ref="P250:V250"/>
    <mergeCell ref="A246:Z246"/>
    <mergeCell ref="A75:Z75"/>
    <mergeCell ref="P286:V286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P281:V281"/>
    <mergeCell ref="D226:E226"/>
    <mergeCell ref="P183:T183"/>
    <mergeCell ref="D164:E164"/>
    <mergeCell ref="A320:Z320"/>
    <mergeCell ref="N17:N18"/>
    <mergeCell ref="P293:T293"/>
    <mergeCell ref="P294:T294"/>
    <mergeCell ref="P83:T83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J9:M9"/>
    <mergeCell ref="A296:O297"/>
    <mergeCell ref="D112:E112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P261:T261"/>
    <mergeCell ref="A146:Z146"/>
    <mergeCell ref="P217:T217"/>
    <mergeCell ref="A252:Z252"/>
    <mergeCell ref="A84:O85"/>
    <mergeCell ref="A78:O79"/>
    <mergeCell ref="A141:Z141"/>
    <mergeCell ref="A144:O14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P228:V228"/>
    <mergeCell ref="A109:Z109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17:V317"/>
    <mergeCell ref="P305:T305"/>
    <mergeCell ref="D96:E96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A332:A333"/>
    <mergeCell ref="P190:V190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284:T284"/>
    <mergeCell ref="P113:T113"/>
    <mergeCell ref="P17:T18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D94:E94"/>
    <mergeCell ref="P148:T148"/>
    <mergeCell ref="D69:E69"/>
    <mergeCell ref="P106:V106"/>
    <mergeCell ref="P264:V264"/>
    <mergeCell ref="P269:V269"/>
    <mergeCell ref="A287:Z287"/>
    <mergeCell ref="A87:Z87"/>
    <mergeCell ref="D7:M7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P29:T29"/>
    <mergeCell ref="A290:O291"/>
    <mergeCell ref="P94:T94"/>
    <mergeCell ref="D208:E208"/>
    <mergeCell ref="D8:M8"/>
    <mergeCell ref="D300:E300"/>
    <mergeCell ref="P44:T44"/>
    <mergeCell ref="P237:T237"/>
    <mergeCell ref="P158:T158"/>
    <mergeCell ref="P251:V251"/>
    <mergeCell ref="P95:T95"/>
    <mergeCell ref="P38:V38"/>
    <mergeCell ref="D313:E313"/>
    <mergeCell ref="D303:E303"/>
    <mergeCell ref="C332:C333"/>
    <mergeCell ref="P170:T170"/>
    <mergeCell ref="P316:T316"/>
    <mergeCell ref="D47:E47"/>
    <mergeCell ref="D289:E289"/>
    <mergeCell ref="P159:V159"/>
    <mergeCell ref="P209:T20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322:V322"/>
    <mergeCell ref="P211:V211"/>
    <mergeCell ref="A256:O257"/>
    <mergeCell ref="P324:V324"/>
    <mergeCell ref="A205:Z205"/>
    <mergeCell ref="D70:E70"/>
    <mergeCell ref="D312:E312"/>
    <mergeCell ref="A80:Z80"/>
    <mergeCell ref="A281:O282"/>
    <mergeCell ref="P249:T249"/>
    <mergeCell ref="P172:T172"/>
    <mergeCell ref="D189:E189"/>
    <mergeCell ref="A173:O174"/>
    <mergeCell ref="P99:T99"/>
    <mergeCell ref="D224:E224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2025-06-27T08:35:29Z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