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0078477-B965-48D9-8182-5BFA303B6E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Y73" i="1"/>
  <c r="X73" i="1"/>
  <c r="Z72" i="1"/>
  <c r="X72" i="1"/>
  <c r="BO71" i="1"/>
  <c r="BM71" i="1"/>
  <c r="Z71" i="1"/>
  <c r="Y71" i="1"/>
  <c r="P71" i="1"/>
  <c r="BP70" i="1"/>
  <c r="BO70" i="1"/>
  <c r="BN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BO22" i="1"/>
  <c r="X326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Z329" i="1" s="1"/>
  <c r="Y38" i="1"/>
  <c r="Y324" i="1" s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<sst xmlns="http://schemas.openxmlformats.org/spreadsheetml/2006/main" count="1569" uniqueCount="515">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</sst>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4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56</v>
      </c>
      <c r="Y28" s="32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14</v>
      </c>
      <c r="Y29" s="32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70</v>
      </c>
      <c r="Y30" s="326">
        <f>IFERROR(SUM(Y28:Y29),"0")</f>
        <v>70</v>
      </c>
      <c r="Z30" s="326">
        <f>IFERROR(IF(Z28="",0,Z28),"0")+IFERROR(IF(Z29="",0,Z29),"0")</f>
        <v>0.65869999999999995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105</v>
      </c>
      <c r="Y31" s="326">
        <f>IFERROR(SUMPRODUCT(Y28:Y29*H28:H29),"0")</f>
        <v>105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84</v>
      </c>
      <c r="Y49" s="326">
        <f>IFERROR(SUMPRODUCT(Y41:Y47*H41:H47),"0")</f>
        <v>84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96</v>
      </c>
      <c r="Y77" s="325">
        <f>IFERROR(IF(X77="","",X77),"")</f>
        <v>96</v>
      </c>
      <c r="Z77" s="36">
        <f>IFERROR(IF(X77="","",X77*0.00866),"")</f>
        <v>0.83135999999999988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96</v>
      </c>
      <c r="Y78" s="326">
        <f>IFERROR(SUM(Y76:Y77),"0")</f>
        <v>96</v>
      </c>
      <c r="Z78" s="326">
        <f>IFERROR(IF(Z76="",0,Z76),"0")+IFERROR(IF(Z77="",0,Z77),"0")</f>
        <v>0.83135999999999988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480</v>
      </c>
      <c r="Y79" s="326">
        <f>IFERROR(SUMPRODUCT(Y76:Y77*H76:H77),"0")</f>
        <v>480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14</v>
      </c>
      <c r="Y82" s="325">
        <f>IFERROR(IF(X82="","",X82),"")</f>
        <v>14</v>
      </c>
      <c r="Z82" s="36">
        <f>IFERROR(IF(X82="","",X82*0.01788),"")</f>
        <v>0.25031999999999999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14</v>
      </c>
      <c r="Y84" s="326">
        <f>IFERROR(SUM(Y82:Y83),"0")</f>
        <v>14</v>
      </c>
      <c r="Z84" s="326">
        <f>IFERROR(IF(Z82="",0,Z82),"0")+IFERROR(IF(Z83="",0,Z83),"0")</f>
        <v>0.25031999999999999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50.4</v>
      </c>
      <c r="Y85" s="326">
        <f>IFERROR(SUMPRODUCT(Y82:Y83*H82:H83),"0")</f>
        <v>50.4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42</v>
      </c>
      <c r="Y89" s="325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84</v>
      </c>
      <c r="Y90" s="326">
        <f>IFERROR(SUM(Y88:Y89),"0")</f>
        <v>84</v>
      </c>
      <c r="Z90" s="326">
        <f>IFERROR(IF(Z88="",0,Z88),"0")+IFERROR(IF(Z89="",0,Z89),"0")</f>
        <v>1.5019199999999999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302.40000000000003</v>
      </c>
      <c r="Y91" s="326">
        <f>IFERROR(SUMPRODUCT(Y88:Y89*H88:H89),"0")</f>
        <v>302.40000000000003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56</v>
      </c>
      <c r="Y94" s="325">
        <f t="shared" ref="Y94:Y99" si="6">IFERROR(IF(X94="","",X94),"")</f>
        <v>56</v>
      </c>
      <c r="Z94" s="36">
        <f t="shared" ref="Z94:Z99" si="7">IFERROR(IF(X94="","",X94*0.01788),"")</f>
        <v>1.0012799999999999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200.6816</v>
      </c>
      <c r="BN94" s="67">
        <f t="shared" ref="BN94:BN99" si="9">IFERROR(Y94*I94,"0")</f>
        <v>200.6816</v>
      </c>
      <c r="BO94" s="67">
        <f t="shared" ref="BO94:BO99" si="10">IFERROR(X94/J94,"0")</f>
        <v>0.8</v>
      </c>
      <c r="BP94" s="67">
        <f t="shared" ref="BP94:BP99" si="11">IFERROR(Y94/J94,"0")</f>
        <v>0.8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28</v>
      </c>
      <c r="Y95" s="325">
        <f t="shared" si="6"/>
        <v>28</v>
      </c>
      <c r="Z95" s="36">
        <f t="shared" si="7"/>
        <v>0.50063999999999997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100.3408</v>
      </c>
      <c r="BN95" s="67">
        <f t="shared" si="9"/>
        <v>100.3408</v>
      </c>
      <c r="BO95" s="67">
        <f t="shared" si="10"/>
        <v>0.4</v>
      </c>
      <c r="BP95" s="67">
        <f t="shared" si="11"/>
        <v>0.4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112</v>
      </c>
      <c r="Y100" s="326">
        <f>IFERROR(SUM(Y94:Y99),"0")</f>
        <v>112</v>
      </c>
      <c r="Z100" s="326">
        <f>IFERROR(IF(Z94="",0,Z94),"0")+IFERROR(IF(Z95="",0,Z95),"0")+IFERROR(IF(Z96="",0,Z96),"0")+IFERROR(IF(Z97="",0,Z97),"0")+IFERROR(IF(Z98="",0,Z98),"0")+IFERROR(IF(Z99="",0,Z99),"0")</f>
        <v>2.0025599999999999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349.44</v>
      </c>
      <c r="Y101" s="326">
        <f>IFERROR(SUMPRODUCT(Y94:Y99*H94:H99),"0")</f>
        <v>349.44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14</v>
      </c>
      <c r="Y104" s="325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28</v>
      </c>
      <c r="Y106" s="326">
        <f>IFERROR(SUM(Y104:Y105),"0")</f>
        <v>28</v>
      </c>
      <c r="Z106" s="326">
        <f>IFERROR(IF(Z104="",0,Z104),"0")+IFERROR(IF(Z105="",0,Z105),"0")</f>
        <v>0.38135999999999998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80.64</v>
      </c>
      <c r="Y107" s="326">
        <f>IFERROR(SUMPRODUCT(Y104:Y105*H104:H105),"0")</f>
        <v>80.64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60</v>
      </c>
      <c r="Y116" s="326">
        <f>IFERROR(SUM(Y110:Y115),"0")</f>
        <v>60</v>
      </c>
      <c r="Z116" s="326">
        <f>IFERROR(IF(Z110="",0,Z110),"0")+IFERROR(IF(Z111="",0,Z111),"0")+IFERROR(IF(Z112="",0,Z112),"0")+IFERROR(IF(Z113="",0,Z113),"0")+IFERROR(IF(Z114="",0,Z114),"0")+IFERROR(IF(Z115="",0,Z115),"0")</f>
        <v>0.92999999999999994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412.8</v>
      </c>
      <c r="Y117" s="326">
        <f>IFERROR(SUMPRODUCT(Y110:Y115*H110:H115),"0")</f>
        <v>412.8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42</v>
      </c>
      <c r="Y131" s="325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56</v>
      </c>
      <c r="Y132" s="326">
        <f>IFERROR(SUM(Y130:Y131),"0")</f>
        <v>56</v>
      </c>
      <c r="Z132" s="326">
        <f>IFERROR(IF(Z130="",0,Z130),"0")+IFERROR(IF(Z131="",0,Z131),"0")</f>
        <v>1.0012799999999999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168</v>
      </c>
      <c r="Y133" s="326">
        <f>IFERROR(SUMPRODUCT(Y130:Y131*H130:H131),"0")</f>
        <v>168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56</v>
      </c>
      <c r="Y158" s="325">
        <f>IFERROR(IF(X158="","",X158),"")</f>
        <v>56</v>
      </c>
      <c r="Z158" s="36">
        <f>IFERROR(IF(X158="","",X158*0.00941),"")</f>
        <v>0.52695999999999998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117.70079999999999</v>
      </c>
      <c r="BN158" s="67">
        <f>IFERROR(Y158*I158,"0")</f>
        <v>117.70079999999999</v>
      </c>
      <c r="BO158" s="67">
        <f>IFERROR(X158/J158,"0")</f>
        <v>0.4</v>
      </c>
      <c r="BP158" s="67">
        <f>IFERROR(Y158/J158,"0")</f>
        <v>0.4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56</v>
      </c>
      <c r="Y159" s="326">
        <f>IFERROR(SUM(Y158:Y158),"0")</f>
        <v>56</v>
      </c>
      <c r="Z159" s="326">
        <f>IFERROR(IF(Z158="",0,Z158),"0")</f>
        <v>0.52695999999999998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94.08</v>
      </c>
      <c r="Y160" s="326">
        <f>IFERROR(SUMPRODUCT(Y158:Y158*H158:H158),"0")</f>
        <v>94.08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216</v>
      </c>
      <c r="Y171" s="325">
        <f>IFERROR(IF(X171="","",X171),"")</f>
        <v>216</v>
      </c>
      <c r="Z171" s="36">
        <f>IFERROR(IF(X171="","",X171*0.00866),"")</f>
        <v>1.8705599999999998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1126.0511999999999</v>
      </c>
      <c r="BN171" s="67">
        <f>IFERROR(Y171*I171,"0")</f>
        <v>1126.0511999999999</v>
      </c>
      <c r="BO171" s="67">
        <f>IFERROR(X171/J171,"0")</f>
        <v>1.5</v>
      </c>
      <c r="BP171" s="67">
        <f>IFERROR(Y171/J171,"0")</f>
        <v>1.5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216</v>
      </c>
      <c r="Y173" s="326">
        <f>IFERROR(SUM(Y169:Y172),"0")</f>
        <v>216</v>
      </c>
      <c r="Z173" s="326">
        <f>IFERROR(IF(Z169="",0,Z169),"0")+IFERROR(IF(Z170="",0,Z170),"0")+IFERROR(IF(Z171="",0,Z171),"0")+IFERROR(IF(Z172="",0,Z172),"0")</f>
        <v>1.8705599999999998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1080</v>
      </c>
      <c r="Y174" s="326">
        <f>IFERROR(SUMPRODUCT(Y169:Y172*H169:H172),"0")</f>
        <v>1080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12</v>
      </c>
      <c r="Y177" s="325">
        <f>IFERROR(IF(X177="","",X177),"")</f>
        <v>12</v>
      </c>
      <c r="Z177" s="36">
        <f>IFERROR(IF(X177="","",X177*0.00866),"")</f>
        <v>0.10391999999999998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63.036000000000001</v>
      </c>
      <c r="BN177" s="67">
        <f>IFERROR(Y177*I177,"0")</f>
        <v>63.036000000000001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12</v>
      </c>
      <c r="Y178" s="326">
        <f>IFERROR(SUM(Y176:Y177),"0")</f>
        <v>12</v>
      </c>
      <c r="Z178" s="326">
        <f>IFERROR(IF(Z176="",0,Z176),"0")+IFERROR(IF(Z177="",0,Z177),"0")</f>
        <v>0.10391999999999998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60</v>
      </c>
      <c r="Y179" s="326">
        <f>IFERROR(SUMPRODUCT(Y176:Y177*H176:H177),"0")</f>
        <v>60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42</v>
      </c>
      <c r="Y184" s="325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42</v>
      </c>
      <c r="Y185" s="325">
        <f>IFERROR(IF(X185="","",X185),"")</f>
        <v>42</v>
      </c>
      <c r="Z185" s="36">
        <f>IFERROR(IF(X185="","",X185*0.01788),"")</f>
        <v>0.75095999999999996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156.91200000000001</v>
      </c>
      <c r="BN185" s="67">
        <f>IFERROR(Y185*I185,"0")</f>
        <v>156.91200000000001</v>
      </c>
      <c r="BO185" s="67">
        <f>IFERROR(X185/J185,"0")</f>
        <v>0.6</v>
      </c>
      <c r="BP185" s="67">
        <f>IFERROR(Y185/J185,"0")</f>
        <v>0.6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126</v>
      </c>
      <c r="Y186" s="326">
        <f>IFERROR(SUM(Y183:Y185),"0")</f>
        <v>126</v>
      </c>
      <c r="Z186" s="326">
        <f>IFERROR(IF(Z183="",0,Z183),"0")+IFERROR(IF(Z184="",0,Z184),"0")+IFERROR(IF(Z185="",0,Z185),"0")</f>
        <v>2.2528799999999998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378</v>
      </c>
      <c r="Y187" s="326">
        <f>IFERROR(SUMPRODUCT(Y183:Y185*H183:H185),"0")</f>
        <v>378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132</v>
      </c>
      <c r="Y207" s="325">
        <f>IFERROR(IF(X207="","",X207),"")</f>
        <v>132</v>
      </c>
      <c r="Z207" s="36">
        <f>IFERROR(IF(X207="","",X207*0.0155),"")</f>
        <v>2.0459999999999998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774.84</v>
      </c>
      <c r="BN207" s="67">
        <f>IFERROR(Y207*I207,"0")</f>
        <v>774.84</v>
      </c>
      <c r="BO207" s="67">
        <f>IFERROR(X207/J207,"0")</f>
        <v>1.5714285714285714</v>
      </c>
      <c r="BP207" s="67">
        <f>IFERROR(Y207/J207,"0")</f>
        <v>1.5714285714285714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132</v>
      </c>
      <c r="Y210" s="326">
        <f>IFERROR(SUM(Y207:Y209),"0")</f>
        <v>132</v>
      </c>
      <c r="Z210" s="326">
        <f>IFERROR(IF(Z207="",0,Z207),"0")+IFERROR(IF(Z208="",0,Z208),"0")+IFERROR(IF(Z209="",0,Z209),"0")</f>
        <v>2.0459999999999998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739.19999999999993</v>
      </c>
      <c r="Y211" s="326">
        <f>IFERROR(SUMPRODUCT(Y207:Y209*H207:H209),"0")</f>
        <v>739.19999999999993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12</v>
      </c>
      <c r="Y227" s="325">
        <f>IFERROR(IF(X227="","",X227),"")</f>
        <v>12</v>
      </c>
      <c r="Z227" s="36">
        <f>IFERROR(IF(X227="","",X227*0.0155),"")</f>
        <v>0.186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36</v>
      </c>
      <c r="Y279" s="325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262.08</v>
      </c>
      <c r="BN279" s="67">
        <f>IFERROR(Y279*I279,"0")</f>
        <v>262.08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12</v>
      </c>
      <c r="Y280" s="325">
        <f>IFERROR(IF(X280="","",X280),"")</f>
        <v>12</v>
      </c>
      <c r="Z280" s="36">
        <f>IFERROR(IF(X280="","",X280*0.0155),"")</f>
        <v>0.186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74.760000000000005</v>
      </c>
      <c r="BN280" s="67">
        <f>IFERROR(Y280*I280,"0")</f>
        <v>74.760000000000005</v>
      </c>
      <c r="BO280" s="67">
        <f>IFERROR(X280/J280,"0")</f>
        <v>0.14285714285714285</v>
      </c>
      <c r="BP280" s="67">
        <f>IFERROR(Y280/J280,"0")</f>
        <v>0.14285714285714285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48</v>
      </c>
      <c r="Y281" s="326">
        <f>IFERROR(SUM(Y278:Y280),"0")</f>
        <v>48</v>
      </c>
      <c r="Z281" s="326">
        <f>IFERROR(IF(Z278="",0,Z278),"0")+IFERROR(IF(Z279="",0,Z279),"0")+IFERROR(IF(Z280="",0,Z280),"0")</f>
        <v>0.74399999999999999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324</v>
      </c>
      <c r="Y282" s="326">
        <f>IFERROR(SUMPRODUCT(Y278:Y280*H278:H280),"0")</f>
        <v>324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60</v>
      </c>
      <c r="Y288" s="325">
        <f>IFERROR(IF(X288="","",X288),"")</f>
        <v>60</v>
      </c>
      <c r="Z288" s="36">
        <f>IFERROR(IF(X288="","",X288*0.0155),"")</f>
        <v>0.92999999999999994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375.59999999999997</v>
      </c>
      <c r="BN288" s="67">
        <f>IFERROR(Y288*I288,"0")</f>
        <v>375.59999999999997</v>
      </c>
      <c r="BO288" s="67">
        <f>IFERROR(X288/J288,"0")</f>
        <v>0.7142857142857143</v>
      </c>
      <c r="BP288" s="67">
        <f>IFERROR(Y288/J288,"0")</f>
        <v>0.7142857142857143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60</v>
      </c>
      <c r="Y290" s="326">
        <f>IFERROR(SUM(Y288:Y289),"0")</f>
        <v>60</v>
      </c>
      <c r="Z290" s="326">
        <f>IFERROR(IF(Z288="",0,Z288),"0")+IFERROR(IF(Z289="",0,Z289),"0")</f>
        <v>0.92999999999999994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360</v>
      </c>
      <c r="Y291" s="326">
        <f>IFERROR(SUMPRODUCT(Y288:Y289*H288:H289),"0")</f>
        <v>360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28</v>
      </c>
      <c r="Y293" s="325">
        <f>IFERROR(IF(X293="","",X293),"")</f>
        <v>28</v>
      </c>
      <c r="Z293" s="36">
        <f>IFERROR(IF(X293="","",X293*0.00936),"")</f>
        <v>0.26207999999999998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80.936800000000005</v>
      </c>
      <c r="BN293" s="67">
        <f>IFERROR(Y293*I293,"0")</f>
        <v>80.936800000000005</v>
      </c>
      <c r="BO293" s="67">
        <f>IFERROR(X293/J293,"0")</f>
        <v>0.22222222222222221</v>
      </c>
      <c r="BP293" s="67">
        <f>IFERROR(Y293/J293,"0")</f>
        <v>0.22222222222222221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120</v>
      </c>
      <c r="Y294" s="325">
        <f>IFERROR(IF(X294="","",X294),"")</f>
        <v>120</v>
      </c>
      <c r="Z294" s="36">
        <f>IFERROR(IF(X294="","",X294*0.0155),"")</f>
        <v>1.8599999999999999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628.20000000000005</v>
      </c>
      <c r="BN294" s="67">
        <f>IFERROR(Y294*I294,"0")</f>
        <v>628.20000000000005</v>
      </c>
      <c r="BO294" s="67">
        <f>IFERROR(X294/J294,"0")</f>
        <v>1.4285714285714286</v>
      </c>
      <c r="BP294" s="67">
        <f>IFERROR(Y294/J294,"0")</f>
        <v>1.4285714285714286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148</v>
      </c>
      <c r="Y296" s="326">
        <f>IFERROR(SUM(Y293:Y295),"0")</f>
        <v>148</v>
      </c>
      <c r="Z296" s="326">
        <f>IFERROR(IF(Z293="",0,Z293),"0")+IFERROR(IF(Z294="",0,Z294),"0")+IFERROR(IF(Z295="",0,Z295),"0")</f>
        <v>2.12208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675.6</v>
      </c>
      <c r="Y297" s="326">
        <f>IFERROR(SUMPRODUCT(Y293:Y295*H293:H295),"0")</f>
        <v>675.6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42</v>
      </c>
      <c r="Y317" s="326">
        <f>IFERROR(SUM(Y299:Y316),"0")</f>
        <v>42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0.39312000000000002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155.4</v>
      </c>
      <c r="Y318" s="326">
        <f>IFERROR(SUMPRODUCT(Y299:Y316*H299:H316),"0")</f>
        <v>155.4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6562.8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6562.8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7164.1436000000012</v>
      </c>
      <c r="Y325" s="326">
        <f>IFERROR(SUM(BN22:BN321),"0")</f>
        <v>7164.1436000000012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18</v>
      </c>
      <c r="Y326" s="38">
        <f>ROUNDUP(SUM(BP22:BP321),0)</f>
        <v>18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7614.1436000000012</v>
      </c>
      <c r="Y327" s="326">
        <f>GrossWeightTotalR+PalletQtyTotalR*25</f>
        <v>7614.1436000000012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1568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1568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21.660299999999999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105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84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480</v>
      </c>
      <c r="H334" s="46">
        <f>IFERROR(X82*H82,"0")+IFERROR(X83*H83,"0")</f>
        <v>50.4</v>
      </c>
      <c r="I334" s="46">
        <f>IFERROR(X88*H88,"0")+IFERROR(X89*H89,"0")</f>
        <v>302.40000000000003</v>
      </c>
      <c r="J334" s="46">
        <f>IFERROR(X94*H94,"0")+IFERROR(X95*H95,"0")+IFERROR(X96*H96,"0")+IFERROR(X97*H97,"0")+IFERROR(X98*H98,"0")+IFERROR(X99*H99,"0")</f>
        <v>349.44</v>
      </c>
      <c r="K334" s="46">
        <f>IFERROR(X104*H104,"0")+IFERROR(X105*H105,"0")</f>
        <v>80.64</v>
      </c>
      <c r="L334" s="46">
        <f>IFERROR(X110*H110,"0")+IFERROR(X111*H111,"0")+IFERROR(X112*H112,"0")+IFERROR(X113*H113,"0")+IFERROR(X114*H114,"0")+IFERROR(X115*H115,"0")+IFERROR(X119*H119,"0")</f>
        <v>412.8</v>
      </c>
      <c r="M334" s="46">
        <f>IFERROR(X124*H124,"0")+IFERROR(X125*H125,"0")</f>
        <v>294</v>
      </c>
      <c r="N334" s="322"/>
      <c r="O334" s="46">
        <f>IFERROR(X130*H130,"0")+IFERROR(X131*H131,"0")</f>
        <v>168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94.08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1140</v>
      </c>
      <c r="W334" s="46">
        <f>IFERROR(X183*H183,"0")+IFERROR(X184*H184,"0")+IFERROR(X185*H185,"0")+IFERROR(X189*H189,"0")</f>
        <v>378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739.19999999999993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86.4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1579.8000000000002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3446.4</v>
      </c>
      <c r="B337" s="60">
        <f>SUMPRODUCT(--(BB:BB="ПГП"),--(W:W="кор"),H:H,Y:Y)+SUMPRODUCT(--(BB:BB="ПГП"),--(W:W="кг"),Y:Y)</f>
        <v>3116.4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