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2 машина на 30,06 Донецк_Луганск\"/>
    </mc:Choice>
  </mc:AlternateContent>
  <xr:revisionPtr revIDLastSave="0" documentId="13_ncr:1_{C1FF0626-D771-4854-A2B6-FF0EBE9ACC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6" i="1" s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O528" i="1" s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P241" i="1"/>
  <c r="BO241" i="1"/>
  <c r="BN241" i="1"/>
  <c r="BM241" i="1"/>
  <c r="Z241" i="1"/>
  <c r="Z243" i="1" s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3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8" i="1"/>
  <c r="Y110" i="1"/>
  <c r="Z106" i="1"/>
  <c r="BN106" i="1"/>
  <c r="BP107" i="1"/>
  <c r="BN107" i="1"/>
  <c r="Y109" i="1"/>
  <c r="BP113" i="1"/>
  <c r="BN113" i="1"/>
  <c r="Z113" i="1"/>
  <c r="Z115" i="1" s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206" i="1"/>
  <c r="BP198" i="1"/>
  <c r="BN198" i="1"/>
  <c r="Z198" i="1"/>
  <c r="Z205" i="1" s="1"/>
  <c r="F9" i="1"/>
  <c r="J9" i="1"/>
  <c r="Y24" i="1"/>
  <c r="Z109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H528" i="1"/>
  <c r="Y150" i="1"/>
  <c r="I528" i="1"/>
  <c r="Y162" i="1"/>
  <c r="J528" i="1"/>
  <c r="Y189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Z233" i="1" s="1"/>
  <c r="BN227" i="1"/>
  <c r="BP227" i="1"/>
  <c r="Z229" i="1"/>
  <c r="BN229" i="1"/>
  <c r="Z231" i="1"/>
  <c r="BN231" i="1"/>
  <c r="Y234" i="1"/>
  <c r="Z237" i="1"/>
  <c r="Z238" i="1" s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Z318" i="1" s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Y332" i="1"/>
  <c r="BP327" i="1"/>
  <c r="BN327" i="1"/>
  <c r="Z327" i="1"/>
  <c r="Z332" i="1" s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Z425" i="1" s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504" i="1" l="1"/>
  <c r="Z261" i="1"/>
  <c r="Z407" i="1"/>
  <c r="Z357" i="1"/>
  <c r="Z338" i="1"/>
  <c r="Z300" i="1"/>
  <c r="Z217" i="1"/>
  <c r="Y518" i="1"/>
  <c r="Z65" i="1"/>
  <c r="Z32" i="1"/>
  <c r="Y522" i="1"/>
  <c r="Y519" i="1"/>
  <c r="Z455" i="1"/>
  <c r="Z477" i="1"/>
  <c r="Z461" i="1"/>
  <c r="Z269" i="1"/>
  <c r="Z379" i="1"/>
  <c r="Z252" i="1"/>
  <c r="Y520" i="1"/>
  <c r="Z523" i="1"/>
  <c r="Y521" i="1" l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<sst xmlns="http://schemas.openxmlformats.org/spreadsheetml/2006/main" count="2342" uniqueCount="846">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</sst>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11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45836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Суббота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/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19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20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79"/>
      <c r="R10" s="780"/>
      <c r="U10" s="24" t="s">
        <v>22</v>
      </c>
      <c r="V10" s="898" t="s">
        <v>23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6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28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29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30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32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33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34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9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7" t="s">
        <v>54</v>
      </c>
      <c r="AA17" s="656" t="s">
        <v>55</v>
      </c>
      <c r="AB17" s="656" t="s">
        <v>56</v>
      </c>
      <c r="AC17" s="656" t="s">
        <v>57</v>
      </c>
      <c r="AD17" s="656" t="s">
        <v>58</v>
      </c>
      <c r="AE17" s="657"/>
      <c r="AF17" s="658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4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1000</v>
      </c>
      <c r="Y41" s="584">
        <f>IFERROR(IF(X41="",0,CEILING((X41/$H41),1)*$H41),"")</f>
        <v>1004.4000000000001</v>
      </c>
      <c r="Z41" s="36">
        <f>IFERROR(IF(Y41=0,"",ROUNDUP(Y41/H41,0)*0.01898),"")</f>
        <v>1.7651399999999999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1040.2777777777776</v>
      </c>
      <c r="BN41" s="64">
        <f>IFERROR(Y41*I41/H41,"0")</f>
        <v>1044.855</v>
      </c>
      <c r="BO41" s="64">
        <f>IFERROR(1/J41*(X41/H41),"0")</f>
        <v>1.4467592592592591</v>
      </c>
      <c r="BP41" s="64">
        <f>IFERROR(1/J41*(Y41/H41),"0")</f>
        <v>1.453125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148</v>
      </c>
      <c r="Y42" s="584">
        <f>IFERROR(IF(X42="",0,CEILING((X42/$H42),1)*$H42),"")</f>
        <v>148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156.4</v>
      </c>
      <c r="BN42" s="64">
        <f>IFERROR(Y42*I42/H42,"0")</f>
        <v>156.4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71</v>
      </c>
      <c r="Q44" s="613"/>
      <c r="R44" s="613"/>
      <c r="S44" s="613"/>
      <c r="T44" s="613"/>
      <c r="U44" s="613"/>
      <c r="V44" s="614"/>
      <c r="W44" s="37" t="s">
        <v>72</v>
      </c>
      <c r="X44" s="585">
        <f>IFERROR(X41/H41,"0")+IFERROR(X42/H42,"0")+IFERROR(X43/H43,"0")</f>
        <v>132.59259259259258</v>
      </c>
      <c r="Y44" s="585">
        <f>IFERROR(Y41/H41,"0")+IFERROR(Y42/H42,"0")+IFERROR(Y43/H43,"0")</f>
        <v>133</v>
      </c>
      <c r="Z44" s="585">
        <f>IFERROR(IF(Z41="",0,Z41),"0")+IFERROR(IF(Z42="",0,Z42),"0")+IFERROR(IF(Z43="",0,Z43),"0")</f>
        <v>2.1259399999999999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71</v>
      </c>
      <c r="Q45" s="613"/>
      <c r="R45" s="613"/>
      <c r="S45" s="613"/>
      <c r="T45" s="613"/>
      <c r="U45" s="613"/>
      <c r="V45" s="614"/>
      <c r="W45" s="37" t="s">
        <v>69</v>
      </c>
      <c r="X45" s="585">
        <f>IFERROR(SUM(X41:X43),"0")</f>
        <v>1148</v>
      </c>
      <c r="Y45" s="585">
        <f>IFERROR(SUM(Y41:Y43),"0")</f>
        <v>1152.4000000000001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71</v>
      </c>
      <c r="Q48" s="613"/>
      <c r="R48" s="613"/>
      <c r="S48" s="613"/>
      <c r="T48" s="613"/>
      <c r="U48" s="613"/>
      <c r="V48" s="614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71</v>
      </c>
      <c r="Q49" s="613"/>
      <c r="R49" s="613"/>
      <c r="S49" s="613"/>
      <c r="T49" s="613"/>
      <c r="U49" s="613"/>
      <c r="V49" s="614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238</v>
      </c>
      <c r="Y53" s="584">
        <f t="shared" si="6"/>
        <v>248.4</v>
      </c>
      <c r="Z53" s="36">
        <f>IFERROR(IF(Y53=0,"",ROUNDUP(Y53/H53,0)*0.01898),"")</f>
        <v>0.43653999999999998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247.58611111111108</v>
      </c>
      <c r="BN53" s="64">
        <f t="shared" si="8"/>
        <v>258.40499999999997</v>
      </c>
      <c r="BO53" s="64">
        <f t="shared" si="9"/>
        <v>0.34432870370370366</v>
      </c>
      <c r="BP53" s="64">
        <f t="shared" si="10"/>
        <v>0.359375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71</v>
      </c>
      <c r="Q58" s="613"/>
      <c r="R58" s="613"/>
      <c r="S58" s="613"/>
      <c r="T58" s="613"/>
      <c r="U58" s="613"/>
      <c r="V58" s="614"/>
      <c r="W58" s="37" t="s">
        <v>72</v>
      </c>
      <c r="X58" s="585">
        <f>IFERROR(X52/H52,"0")+IFERROR(X53/H53,"0")+IFERROR(X54/H54,"0")+IFERROR(X55/H55,"0")+IFERROR(X56/H56,"0")+IFERROR(X57/H57,"0")</f>
        <v>22.037037037037035</v>
      </c>
      <c r="Y58" s="585">
        <f>IFERROR(Y52/H52,"0")+IFERROR(Y53/H53,"0")+IFERROR(Y54/H54,"0")+IFERROR(Y55/H55,"0")+IFERROR(Y56/H56,"0")+IFERROR(Y57/H57,"0")</f>
        <v>23</v>
      </c>
      <c r="Z58" s="585">
        <f>IFERROR(IF(Z52="",0,Z52),"0")+IFERROR(IF(Z53="",0,Z53),"0")+IFERROR(IF(Z54="",0,Z54),"0")+IFERROR(IF(Z55="",0,Z55),"0")+IFERROR(IF(Z56="",0,Z56),"0")+IFERROR(IF(Z57="",0,Z57),"0")</f>
        <v>0.43653999999999998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71</v>
      </c>
      <c r="Q59" s="613"/>
      <c r="R59" s="613"/>
      <c r="S59" s="613"/>
      <c r="T59" s="613"/>
      <c r="U59" s="613"/>
      <c r="V59" s="614"/>
      <c r="W59" s="37" t="s">
        <v>69</v>
      </c>
      <c r="X59" s="585">
        <f>IFERROR(SUM(X52:X57),"0")</f>
        <v>238</v>
      </c>
      <c r="Y59" s="585">
        <f>IFERROR(SUM(Y52:Y57),"0")</f>
        <v>248.4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231</v>
      </c>
      <c r="Y61" s="584">
        <f>IFERROR(IF(X61="",0,CEILING((X61/$H61),1)*$H61),"")</f>
        <v>237.60000000000002</v>
      </c>
      <c r="Z61" s="36">
        <f>IFERROR(IF(Y61=0,"",ROUNDUP(Y61/H61,0)*0.01898),"")</f>
        <v>0.41755999999999999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240.30416666666665</v>
      </c>
      <c r="BN61" s="64">
        <f>IFERROR(Y61*I61/H61,"0")</f>
        <v>247.17</v>
      </c>
      <c r="BO61" s="64">
        <f>IFERROR(1/J61*(X61/H61),"0")</f>
        <v>0.33420138888888884</v>
      </c>
      <c r="BP61" s="64">
        <f>IFERROR(1/J61*(Y61/H61),"0")</f>
        <v>0.34375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71</v>
      </c>
      <c r="Q65" s="613"/>
      <c r="R65" s="613"/>
      <c r="S65" s="613"/>
      <c r="T65" s="613"/>
      <c r="U65" s="613"/>
      <c r="V65" s="614"/>
      <c r="W65" s="37" t="s">
        <v>72</v>
      </c>
      <c r="X65" s="585">
        <f>IFERROR(X61/H61,"0")+IFERROR(X62/H62,"0")+IFERROR(X63/H63,"0")+IFERROR(X64/H64,"0")</f>
        <v>21.388888888888886</v>
      </c>
      <c r="Y65" s="585">
        <f>IFERROR(Y61/H61,"0")+IFERROR(Y62/H62,"0")+IFERROR(Y63/H63,"0")+IFERROR(Y64/H64,"0")</f>
        <v>22</v>
      </c>
      <c r="Z65" s="585">
        <f>IFERROR(IF(Z61="",0,Z61),"0")+IFERROR(IF(Z62="",0,Z62),"0")+IFERROR(IF(Z63="",0,Z63),"0")+IFERROR(IF(Z64="",0,Z64),"0")</f>
        <v>0.41755999999999999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71</v>
      </c>
      <c r="Q66" s="613"/>
      <c r="R66" s="613"/>
      <c r="S66" s="613"/>
      <c r="T66" s="613"/>
      <c r="U66" s="613"/>
      <c r="V66" s="614"/>
      <c r="W66" s="37" t="s">
        <v>69</v>
      </c>
      <c r="X66" s="585">
        <f>IFERROR(SUM(X61:X64),"0")</f>
        <v>231</v>
      </c>
      <c r="Y66" s="585">
        <f>IFERROR(SUM(Y61:Y64),"0")</f>
        <v>237.60000000000002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71</v>
      </c>
      <c r="Q71" s="613"/>
      <c r="R71" s="613"/>
      <c r="S71" s="613"/>
      <c r="T71" s="613"/>
      <c r="U71" s="613"/>
      <c r="V71" s="614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71</v>
      </c>
      <c r="Q72" s="613"/>
      <c r="R72" s="613"/>
      <c r="S72" s="613"/>
      <c r="T72" s="613"/>
      <c r="U72" s="613"/>
      <c r="V72" s="614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71</v>
      </c>
      <c r="Q80" s="613"/>
      <c r="R80" s="613"/>
      <c r="S80" s="613"/>
      <c r="T80" s="613"/>
      <c r="U80" s="613"/>
      <c r="V80" s="614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71</v>
      </c>
      <c r="Q81" s="613"/>
      <c r="R81" s="613"/>
      <c r="S81" s="613"/>
      <c r="T81" s="613"/>
      <c r="U81" s="613"/>
      <c r="V81" s="614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7</v>
      </c>
      <c r="Y83" s="584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7.3903846153846153</v>
      </c>
      <c r="BN83" s="64">
        <f>IFERROR(Y83*I83/H83,"0")</f>
        <v>8.2349999999999994</v>
      </c>
      <c r="BO83" s="64">
        <f>IFERROR(1/J83*(X83/H83),"0")</f>
        <v>1.4022435897435898E-2</v>
      </c>
      <c r="BP83" s="64">
        <f>IFERROR(1/J83*(Y83/H83),"0")</f>
        <v>1.5625E-2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11</v>
      </c>
      <c r="Y84" s="584">
        <f>IFERROR(IF(X84="",0,CEILING((X84/$H84),1)*$H84),"")</f>
        <v>12</v>
      </c>
      <c r="Z84" s="36">
        <f>IFERROR(IF(Y84=0,"",ROUNDUP(Y84/H84,0)*0.00902),"")</f>
        <v>4.5100000000000001E-2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11.962499999999999</v>
      </c>
      <c r="BN84" s="64">
        <f>IFERROR(Y84*I84/H84,"0")</f>
        <v>13.05</v>
      </c>
      <c r="BO84" s="64">
        <f>IFERROR(1/J84*(X84/H84),"0")</f>
        <v>3.4722222222222231E-2</v>
      </c>
      <c r="BP84" s="64">
        <f>IFERROR(1/J84*(Y84/H84),"0")</f>
        <v>3.787878787878788E-2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71</v>
      </c>
      <c r="Q85" s="613"/>
      <c r="R85" s="613"/>
      <c r="S85" s="613"/>
      <c r="T85" s="613"/>
      <c r="U85" s="613"/>
      <c r="V85" s="614"/>
      <c r="W85" s="37" t="s">
        <v>72</v>
      </c>
      <c r="X85" s="585">
        <f>IFERROR(X83/H83,"0")+IFERROR(X84/H84,"0")</f>
        <v>5.4807692307692317</v>
      </c>
      <c r="Y85" s="585">
        <f>IFERROR(Y83/H83,"0")+IFERROR(Y84/H84,"0")</f>
        <v>6</v>
      </c>
      <c r="Z85" s="585">
        <f>IFERROR(IF(Z83="",0,Z83),"0")+IFERROR(IF(Z84="",0,Z84),"0")</f>
        <v>6.4079999999999998E-2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71</v>
      </c>
      <c r="Q86" s="613"/>
      <c r="R86" s="613"/>
      <c r="S86" s="613"/>
      <c r="T86" s="613"/>
      <c r="U86" s="613"/>
      <c r="V86" s="614"/>
      <c r="W86" s="37" t="s">
        <v>69</v>
      </c>
      <c r="X86" s="585">
        <f>IFERROR(SUM(X83:X84),"0")</f>
        <v>18</v>
      </c>
      <c r="Y86" s="585">
        <f>IFERROR(SUM(Y83:Y84),"0")</f>
        <v>19.8</v>
      </c>
      <c r="Z86" s="37"/>
      <c r="AA86" s="586"/>
      <c r="AB86" s="586"/>
      <c r="AC86" s="586"/>
    </row>
    <row r="87" spans="1:68" ht="16.5" customHeight="1" x14ac:dyDescent="0.25">
      <c r="A87" s="622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270</v>
      </c>
      <c r="Y91" s="584">
        <f>IFERROR(IF(X91="",0,CEILING((X91/$H91),1)*$H91),"")</f>
        <v>270</v>
      </c>
      <c r="Z91" s="36">
        <f>IFERROR(IF(Y91=0,"",ROUNDUP(Y91/H91,0)*0.00902),"")</f>
        <v>0.54120000000000001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282.60000000000002</v>
      </c>
      <c r="BN91" s="64">
        <f>IFERROR(Y91*I91/H91,"0")</f>
        <v>282.60000000000002</v>
      </c>
      <c r="BO91" s="64">
        <f>IFERROR(1/J91*(X91/H91),"0")</f>
        <v>0.45454545454545459</v>
      </c>
      <c r="BP91" s="64">
        <f>IFERROR(1/J91*(Y91/H91),"0")</f>
        <v>0.45454545454545459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71</v>
      </c>
      <c r="Q92" s="613"/>
      <c r="R92" s="613"/>
      <c r="S92" s="613"/>
      <c r="T92" s="613"/>
      <c r="U92" s="613"/>
      <c r="V92" s="614"/>
      <c r="W92" s="37" t="s">
        <v>72</v>
      </c>
      <c r="X92" s="585">
        <f>IFERROR(X89/H89,"0")+IFERROR(X90/H90,"0")+IFERROR(X91/H91,"0")</f>
        <v>60</v>
      </c>
      <c r="Y92" s="585">
        <f>IFERROR(Y89/H89,"0")+IFERROR(Y90/H90,"0")+IFERROR(Y91/H91,"0")</f>
        <v>60</v>
      </c>
      <c r="Z92" s="585">
        <f>IFERROR(IF(Z89="",0,Z89),"0")+IFERROR(IF(Z90="",0,Z90),"0")+IFERROR(IF(Z91="",0,Z91),"0")</f>
        <v>0.54120000000000001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71</v>
      </c>
      <c r="Q93" s="613"/>
      <c r="R93" s="613"/>
      <c r="S93" s="613"/>
      <c r="T93" s="613"/>
      <c r="U93" s="613"/>
      <c r="V93" s="614"/>
      <c r="W93" s="37" t="s">
        <v>69</v>
      </c>
      <c r="X93" s="585">
        <f>IFERROR(SUM(X89:X91),"0")</f>
        <v>270</v>
      </c>
      <c r="Y93" s="585">
        <f>IFERROR(SUM(Y89:Y91),"0")</f>
        <v>270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6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87</v>
      </c>
      <c r="Y95" s="584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92.574444444444438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0.16782407407407407</v>
      </c>
      <c r="BP95" s="64">
        <f t="shared" ref="BP95:BP100" si="20">IFERROR(1/J95*(Y95/H95),"0")</f>
        <v>0.171875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182</v>
      </c>
      <c r="Y98" s="584">
        <f t="shared" si="16"/>
        <v>183.60000000000002</v>
      </c>
      <c r="Z98" s="36">
        <f>IFERROR(IF(Y98=0,"",ROUNDUP(Y98/H98,0)*0.00651),"")</f>
        <v>0.44268000000000002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198.98666666666665</v>
      </c>
      <c r="BN98" s="64">
        <f t="shared" si="18"/>
        <v>200.73599999999999</v>
      </c>
      <c r="BO98" s="64">
        <f t="shared" si="19"/>
        <v>0.37037037037037041</v>
      </c>
      <c r="BP98" s="64">
        <f t="shared" si="20"/>
        <v>0.37362637362637363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89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71</v>
      </c>
      <c r="Q101" s="613"/>
      <c r="R101" s="613"/>
      <c r="S101" s="613"/>
      <c r="T101" s="613"/>
      <c r="U101" s="613"/>
      <c r="V101" s="614"/>
      <c r="W101" s="37" t="s">
        <v>72</v>
      </c>
      <c r="X101" s="585">
        <f>IFERROR(X95/H95,"0")+IFERROR(X96/H96,"0")+IFERROR(X97/H97,"0")+IFERROR(X98/H98,"0")+IFERROR(X99/H99,"0")+IFERROR(X100/H100,"0")</f>
        <v>78.148148148148152</v>
      </c>
      <c r="Y101" s="585">
        <f>IFERROR(Y95/H95,"0")+IFERROR(Y96/H96,"0")+IFERROR(Y97/H97,"0")+IFERROR(Y98/H98,"0")+IFERROR(Y99/H99,"0")+IFERROR(Y100/H100,"0")</f>
        <v>79</v>
      </c>
      <c r="Z101" s="585">
        <f>IFERROR(IF(Z95="",0,Z95),"0")+IFERROR(IF(Z96="",0,Z96),"0")+IFERROR(IF(Z97="",0,Z97),"0")+IFERROR(IF(Z98="",0,Z98),"0")+IFERROR(IF(Z99="",0,Z99),"0")+IFERROR(IF(Z100="",0,Z100),"0")</f>
        <v>0.65146000000000004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71</v>
      </c>
      <c r="Q102" s="613"/>
      <c r="R102" s="613"/>
      <c r="S102" s="613"/>
      <c r="T102" s="613"/>
      <c r="U102" s="613"/>
      <c r="V102" s="614"/>
      <c r="W102" s="37" t="s">
        <v>69</v>
      </c>
      <c r="X102" s="585">
        <f>IFERROR(SUM(X95:X100),"0")</f>
        <v>269</v>
      </c>
      <c r="Y102" s="585">
        <f>IFERROR(SUM(Y95:Y100),"0")</f>
        <v>272.70000000000005</v>
      </c>
      <c r="Z102" s="37"/>
      <c r="AA102" s="586"/>
      <c r="AB102" s="586"/>
      <c r="AC102" s="586"/>
    </row>
    <row r="103" spans="1:68" ht="16.5" customHeight="1" x14ac:dyDescent="0.25">
      <c r="A103" s="622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225</v>
      </c>
      <c r="Y107" s="58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71</v>
      </c>
      <c r="Q109" s="613"/>
      <c r="R109" s="613"/>
      <c r="S109" s="613"/>
      <c r="T109" s="613"/>
      <c r="U109" s="613"/>
      <c r="V109" s="614"/>
      <c r="W109" s="37" t="s">
        <v>72</v>
      </c>
      <c r="X109" s="585">
        <f>IFERROR(X105/H105,"0")+IFERROR(X106/H106,"0")+IFERROR(X107/H107,"0")+IFERROR(X108/H108,"0")</f>
        <v>50</v>
      </c>
      <c r="Y109" s="585">
        <f>IFERROR(Y105/H105,"0")+IFERROR(Y106/H106,"0")+IFERROR(Y107/H107,"0")+IFERROR(Y108/H108,"0")</f>
        <v>50</v>
      </c>
      <c r="Z109" s="585">
        <f>IFERROR(IF(Z105="",0,Z105),"0")+IFERROR(IF(Z106="",0,Z106),"0")+IFERROR(IF(Z107="",0,Z107),"0")+IFERROR(IF(Z108="",0,Z108),"0")</f>
        <v>0.45100000000000001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71</v>
      </c>
      <c r="Q110" s="613"/>
      <c r="R110" s="613"/>
      <c r="S110" s="613"/>
      <c r="T110" s="613"/>
      <c r="U110" s="613"/>
      <c r="V110" s="614"/>
      <c r="W110" s="37" t="s">
        <v>69</v>
      </c>
      <c r="X110" s="585">
        <f>IFERROR(SUM(X105:X108),"0")</f>
        <v>225</v>
      </c>
      <c r="Y110" s="585">
        <f>IFERROR(SUM(Y105:Y108),"0")</f>
        <v>225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19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19.765277777777776</v>
      </c>
      <c r="BN112" s="64">
        <f>IFERROR(Y112*I112/H112,"0")</f>
        <v>22.47</v>
      </c>
      <c r="BO112" s="64">
        <f>IFERROR(1/J112*(X112/H112),"0")</f>
        <v>2.7488425925925923E-2</v>
      </c>
      <c r="BP112" s="64">
        <f>IFERROR(1/J112*(Y112/H112),"0")</f>
        <v>3.125E-2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71</v>
      </c>
      <c r="Q115" s="613"/>
      <c r="R115" s="613"/>
      <c r="S115" s="613"/>
      <c r="T115" s="613"/>
      <c r="U115" s="613"/>
      <c r="V115" s="614"/>
      <c r="W115" s="37" t="s">
        <v>72</v>
      </c>
      <c r="X115" s="585">
        <f>IFERROR(X112/H112,"0")+IFERROR(X113/H113,"0")+IFERROR(X114/H114,"0")</f>
        <v>1.7592592592592591</v>
      </c>
      <c r="Y115" s="585">
        <f>IFERROR(Y112/H112,"0")+IFERROR(Y113/H113,"0")+IFERROR(Y114/H114,"0")</f>
        <v>2</v>
      </c>
      <c r="Z115" s="585">
        <f>IFERROR(IF(Z112="",0,Z112),"0")+IFERROR(IF(Z113="",0,Z113),"0")+IFERROR(IF(Z114="",0,Z114),"0")</f>
        <v>3.7960000000000001E-2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71</v>
      </c>
      <c r="Q116" s="613"/>
      <c r="R116" s="613"/>
      <c r="S116" s="613"/>
      <c r="T116" s="613"/>
      <c r="U116" s="613"/>
      <c r="V116" s="614"/>
      <c r="W116" s="37" t="s">
        <v>69</v>
      </c>
      <c r="X116" s="585">
        <f>IFERROR(SUM(X112:X114),"0")</f>
        <v>19</v>
      </c>
      <c r="Y116" s="585">
        <f>IFERROR(SUM(Y112:Y114),"0")</f>
        <v>21.6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71</v>
      </c>
      <c r="Q123" s="613"/>
      <c r="R123" s="613"/>
      <c r="S123" s="613"/>
      <c r="T123" s="613"/>
      <c r="U123" s="613"/>
      <c r="V123" s="614"/>
      <c r="W123" s="37" t="s">
        <v>72</v>
      </c>
      <c r="X123" s="585">
        <f>IFERROR(X118/H118,"0")+IFERROR(X119/H119,"0")+IFERROR(X120/H120,"0")+IFERROR(X121/H121,"0")+IFERROR(X122/H122,"0")</f>
        <v>133.33333333333331</v>
      </c>
      <c r="Y123" s="585">
        <f>IFERROR(Y118/H118,"0")+IFERROR(Y119/H119,"0")+IFERROR(Y120/H120,"0")+IFERROR(Y121/H121,"0")+IFERROR(Y122/H122,"0")</f>
        <v>134</v>
      </c>
      <c r="Z123" s="585">
        <f>IFERROR(IF(Z118="",0,Z118),"0")+IFERROR(IF(Z119="",0,Z119),"0")+IFERROR(IF(Z120="",0,Z120),"0")+IFERROR(IF(Z121="",0,Z121),"0")+IFERROR(IF(Z122="",0,Z122),"0")</f>
        <v>0.87234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71</v>
      </c>
      <c r="Q124" s="613"/>
      <c r="R124" s="613"/>
      <c r="S124" s="613"/>
      <c r="T124" s="613"/>
      <c r="U124" s="613"/>
      <c r="V124" s="614"/>
      <c r="W124" s="37" t="s">
        <v>69</v>
      </c>
      <c r="X124" s="585">
        <f>IFERROR(SUM(X118:X122),"0")</f>
        <v>360</v>
      </c>
      <c r="Y124" s="585">
        <f>IFERROR(SUM(Y118:Y122),"0")</f>
        <v>361.8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71</v>
      </c>
      <c r="Q134" s="613"/>
      <c r="R134" s="613"/>
      <c r="S134" s="613"/>
      <c r="T134" s="613"/>
      <c r="U134" s="613"/>
      <c r="V134" s="614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71</v>
      </c>
      <c r="Q135" s="613"/>
      <c r="R135" s="613"/>
      <c r="S135" s="613"/>
      <c r="T135" s="613"/>
      <c r="U135" s="613"/>
      <c r="V135" s="614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71</v>
      </c>
      <c r="Q155" s="613"/>
      <c r="R155" s="613"/>
      <c r="S155" s="613"/>
      <c r="T155" s="613"/>
      <c r="U155" s="613"/>
      <c r="V155" s="614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71</v>
      </c>
      <c r="Q156" s="613"/>
      <c r="R156" s="613"/>
      <c r="S156" s="613"/>
      <c r="T156" s="613"/>
      <c r="U156" s="613"/>
      <c r="V156" s="614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71</v>
      </c>
      <c r="Q161" s="613"/>
      <c r="R161" s="613"/>
      <c r="S161" s="613"/>
      <c r="T161" s="613"/>
      <c r="U161" s="613"/>
      <c r="V161" s="614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71</v>
      </c>
      <c r="Q162" s="613"/>
      <c r="R162" s="613"/>
      <c r="S162" s="613"/>
      <c r="T162" s="613"/>
      <c r="U162" s="613"/>
      <c r="V162" s="614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138</v>
      </c>
      <c r="Y166" s="584">
        <f t="shared" si="21"/>
        <v>138.6</v>
      </c>
      <c r="Z166" s="36">
        <f>IFERROR(IF(Y166=0,"",ROUNDUP(Y166/H166,0)*0.00902),"")</f>
        <v>0.29766000000000004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144.9</v>
      </c>
      <c r="BN166" s="64">
        <f t="shared" si="23"/>
        <v>145.53</v>
      </c>
      <c r="BO166" s="64">
        <f t="shared" si="24"/>
        <v>0.2489177489177489</v>
      </c>
      <c r="BP166" s="64">
        <f t="shared" si="25"/>
        <v>0.25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28</v>
      </c>
      <c r="Y169" s="584">
        <f t="shared" si="21"/>
        <v>28.8</v>
      </c>
      <c r="Z169" s="36">
        <f>IFERROR(IF(Y169=0,"",ROUNDUP(Y169/H169,0)*0.00502),"")</f>
        <v>8.0320000000000003E-2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30.022222222222222</v>
      </c>
      <c r="BN169" s="64">
        <f t="shared" si="23"/>
        <v>30.879999999999995</v>
      </c>
      <c r="BO169" s="64">
        <f t="shared" si="24"/>
        <v>6.6476733143399816E-2</v>
      </c>
      <c r="BP169" s="64">
        <f t="shared" si="25"/>
        <v>6.8376068376068383E-2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148</v>
      </c>
      <c r="Y170" s="584">
        <f t="shared" si="21"/>
        <v>149.1</v>
      </c>
      <c r="Z170" s="36">
        <f>IFERROR(IF(Y170=0,"",ROUNDUP(Y170/H170,0)*0.00502),"")</f>
        <v>0.35642000000000001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155.04761904761907</v>
      </c>
      <c r="BN170" s="64">
        <f t="shared" si="23"/>
        <v>156.20000000000002</v>
      </c>
      <c r="BO170" s="64">
        <f t="shared" si="24"/>
        <v>0.30118030118030115</v>
      </c>
      <c r="BP170" s="64">
        <f t="shared" si="25"/>
        <v>0.30341880341880345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71</v>
      </c>
      <c r="Q173" s="613"/>
      <c r="R173" s="613"/>
      <c r="S173" s="613"/>
      <c r="T173" s="613"/>
      <c r="U173" s="613"/>
      <c r="V173" s="614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152.2222222222222</v>
      </c>
      <c r="Y173" s="585">
        <f>IFERROR(Y164/H164,"0")+IFERROR(Y165/H165,"0")+IFERROR(Y166/H166,"0")+IFERROR(Y167/H167,"0")+IFERROR(Y168/H168,"0")+IFERROR(Y169/H169,"0")+IFERROR(Y170/H170,"0")+IFERROR(Y171/H171,"0")+IFERROR(Y172/H172,"0")</f>
        <v>154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0.90508000000000011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71</v>
      </c>
      <c r="Q174" s="613"/>
      <c r="R174" s="613"/>
      <c r="S174" s="613"/>
      <c r="T174" s="613"/>
      <c r="U174" s="613"/>
      <c r="V174" s="614"/>
      <c r="W174" s="37" t="s">
        <v>69</v>
      </c>
      <c r="X174" s="585">
        <f>IFERROR(SUM(X164:X172),"0")</f>
        <v>384</v>
      </c>
      <c r="Y174" s="585">
        <f>IFERROR(SUM(Y164:Y172),"0")</f>
        <v>387.9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71</v>
      </c>
      <c r="Q179" s="613"/>
      <c r="R179" s="613"/>
      <c r="S179" s="613"/>
      <c r="T179" s="613"/>
      <c r="U179" s="613"/>
      <c r="V179" s="614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71</v>
      </c>
      <c r="Q180" s="613"/>
      <c r="R180" s="613"/>
      <c r="S180" s="613"/>
      <c r="T180" s="613"/>
      <c r="U180" s="613"/>
      <c r="V180" s="614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71</v>
      </c>
      <c r="Q183" s="613"/>
      <c r="R183" s="613"/>
      <c r="S183" s="613"/>
      <c r="T183" s="613"/>
      <c r="U183" s="613"/>
      <c r="V183" s="614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71</v>
      </c>
      <c r="Q184" s="613"/>
      <c r="R184" s="613"/>
      <c r="S184" s="613"/>
      <c r="T184" s="613"/>
      <c r="U184" s="613"/>
      <c r="V184" s="614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71</v>
      </c>
      <c r="Q189" s="613"/>
      <c r="R189" s="613"/>
      <c r="S189" s="613"/>
      <c r="T189" s="613"/>
      <c r="U189" s="613"/>
      <c r="V189" s="614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71</v>
      </c>
      <c r="Q190" s="613"/>
      <c r="R190" s="613"/>
      <c r="S190" s="613"/>
      <c r="T190" s="613"/>
      <c r="U190" s="613"/>
      <c r="V190" s="614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47</v>
      </c>
      <c r="Y193" s="584">
        <f>IFERROR(IF(X193="",0,CEILING((X193/$H193),1)*$H193),"")</f>
        <v>48.300000000000004</v>
      </c>
      <c r="Z193" s="36">
        <f>IFERROR(IF(Y193=0,"",ROUNDUP(Y193/H193,0)*0.00651),"")</f>
        <v>0.14973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51.028571428571425</v>
      </c>
      <c r="BN193" s="64">
        <f>IFERROR(Y193*I193/H193,"0")</f>
        <v>52.44</v>
      </c>
      <c r="BO193" s="64">
        <f>IFERROR(1/J193*(X193/H193),"0")</f>
        <v>0.12297226582940869</v>
      </c>
      <c r="BP193" s="64">
        <f>IFERROR(1/J193*(Y193/H193),"0")</f>
        <v>0.1263736263736264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85">
        <f>IFERROR(X192/H192,"0")+IFERROR(X193/H193,"0")</f>
        <v>22.38095238095238</v>
      </c>
      <c r="Y194" s="585">
        <f>IFERROR(Y192/H192,"0")+IFERROR(Y193/H193,"0")</f>
        <v>23</v>
      </c>
      <c r="Z194" s="585">
        <f>IFERROR(IF(Z192="",0,Z192),"0")+IFERROR(IF(Z193="",0,Z193),"0")</f>
        <v>0.14973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85">
        <f>IFERROR(SUM(X192:X193),"0")</f>
        <v>47</v>
      </c>
      <c r="Y195" s="585">
        <f>IFERROR(SUM(Y192:Y193),"0")</f>
        <v>48.300000000000004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366</v>
      </c>
      <c r="Y197" s="584">
        <f t="shared" ref="Y197:Y204" si="26">IFERROR(IF(X197="",0,CEILING((X197/$H197),1)*$H197),"")</f>
        <v>367.20000000000005</v>
      </c>
      <c r="Z197" s="36">
        <f>IFERROR(IF(Y197=0,"",ROUNDUP(Y197/H197,0)*0.00902),"")</f>
        <v>0.61336000000000002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380.23333333333335</v>
      </c>
      <c r="BN197" s="64">
        <f t="shared" ref="BN197:BN204" si="28">IFERROR(Y197*I197/H197,"0")</f>
        <v>381.48</v>
      </c>
      <c r="BO197" s="64">
        <f t="shared" ref="BO197:BO204" si="29">IFERROR(1/J197*(X197/H197),"0")</f>
        <v>0.51346801346801341</v>
      </c>
      <c r="BP197" s="64">
        <f t="shared" ref="BP197:BP204" si="30">IFERROR(1/J197*(Y197/H197),"0")</f>
        <v>0.51515151515151514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375</v>
      </c>
      <c r="Y198" s="584">
        <f t="shared" si="26"/>
        <v>378</v>
      </c>
      <c r="Z198" s="36">
        <f>IFERROR(IF(Y198=0,"",ROUNDUP(Y198/H198,0)*0.00902),"")</f>
        <v>0.63139999999999996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389.58333333333331</v>
      </c>
      <c r="BN198" s="64">
        <f t="shared" si="28"/>
        <v>392.7</v>
      </c>
      <c r="BO198" s="64">
        <f t="shared" si="29"/>
        <v>0.52609427609427606</v>
      </c>
      <c r="BP198" s="64">
        <f t="shared" si="30"/>
        <v>0.53030303030303028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531</v>
      </c>
      <c r="Y200" s="584">
        <f t="shared" si="26"/>
        <v>534.6</v>
      </c>
      <c r="Z200" s="36">
        <f>IFERROR(IF(Y200=0,"",ROUNDUP(Y200/H200,0)*0.00902),"")</f>
        <v>0.89298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551.65</v>
      </c>
      <c r="BN200" s="64">
        <f t="shared" si="28"/>
        <v>555.39</v>
      </c>
      <c r="BO200" s="64">
        <f t="shared" si="29"/>
        <v>0.74494949494949492</v>
      </c>
      <c r="BP200" s="64">
        <f t="shared" si="30"/>
        <v>0.75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116</v>
      </c>
      <c r="Y201" s="584">
        <f t="shared" si="26"/>
        <v>117</v>
      </c>
      <c r="Z201" s="36">
        <f>IFERROR(IF(Y201=0,"",ROUNDUP(Y201/H201,0)*0.00502),"")</f>
        <v>0.32630000000000003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124.37777777777777</v>
      </c>
      <c r="BN201" s="64">
        <f t="shared" si="28"/>
        <v>125.45</v>
      </c>
      <c r="BO201" s="64">
        <f t="shared" si="29"/>
        <v>0.27540360873694208</v>
      </c>
      <c r="BP201" s="64">
        <f t="shared" si="30"/>
        <v>0.27777777777777779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75</v>
      </c>
      <c r="Y202" s="584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100</v>
      </c>
      <c r="Y204" s="584">
        <f t="shared" si="26"/>
        <v>100.8</v>
      </c>
      <c r="Z204" s="36">
        <f>IFERROR(IF(Y204=0,"",ROUNDUP(Y204/H204,0)*0.00502),"")</f>
        <v>0.28112000000000004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105.55555555555556</v>
      </c>
      <c r="BN204" s="64">
        <f t="shared" si="28"/>
        <v>106.39999999999999</v>
      </c>
      <c r="BO204" s="64">
        <f t="shared" si="29"/>
        <v>0.23741690408357077</v>
      </c>
      <c r="BP204" s="64">
        <f t="shared" si="30"/>
        <v>0.23931623931623935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71</v>
      </c>
      <c r="Q205" s="613"/>
      <c r="R205" s="613"/>
      <c r="S205" s="613"/>
      <c r="T205" s="613"/>
      <c r="U205" s="613"/>
      <c r="V205" s="614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397.22222222222223</v>
      </c>
      <c r="Y205" s="585">
        <f>IFERROR(Y197/H197,"0")+IFERROR(Y198/H198,"0")+IFERROR(Y199/H199,"0")+IFERROR(Y200/H200,"0")+IFERROR(Y201/H201,"0")+IFERROR(Y202/H202,"0")+IFERROR(Y203/H203,"0")+IFERROR(Y204/H204,"0")</f>
        <v>400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2.956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71</v>
      </c>
      <c r="Q206" s="613"/>
      <c r="R206" s="613"/>
      <c r="S206" s="613"/>
      <c r="T206" s="613"/>
      <c r="U206" s="613"/>
      <c r="V206" s="614"/>
      <c r="W206" s="37" t="s">
        <v>69</v>
      </c>
      <c r="X206" s="585">
        <f>IFERROR(SUM(X197:X204),"0")</f>
        <v>1563</v>
      </c>
      <c r="Y206" s="585">
        <f>IFERROR(SUM(Y197:Y204),"0")</f>
        <v>1573.2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415</v>
      </c>
      <c r="Y210" s="584">
        <f t="shared" si="31"/>
        <v>417.59999999999997</v>
      </c>
      <c r="Z210" s="36">
        <f>IFERROR(IF(Y210=0,"",ROUNDUP(Y210/H210,0)*0.01898),"")</f>
        <v>0.91104000000000007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439.75689655172414</v>
      </c>
      <c r="BN210" s="64">
        <f t="shared" si="33"/>
        <v>442.51199999999994</v>
      </c>
      <c r="BO210" s="64">
        <f t="shared" si="34"/>
        <v>0.74533045977011503</v>
      </c>
      <c r="BP210" s="64">
        <f t="shared" si="35"/>
        <v>0.75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315</v>
      </c>
      <c r="Y211" s="584">
        <f t="shared" si="31"/>
        <v>316.8</v>
      </c>
      <c r="Z211" s="36">
        <f t="shared" ref="Z211:Z216" si="36">IFERROR(IF(Y211=0,"",ROUNDUP(Y211/H211,0)*0.00651),"")</f>
        <v>0.85931999999999997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350.4375</v>
      </c>
      <c r="BN211" s="64">
        <f t="shared" si="33"/>
        <v>352.44</v>
      </c>
      <c r="BO211" s="64">
        <f t="shared" si="34"/>
        <v>0.72115384615384626</v>
      </c>
      <c r="BP211" s="64">
        <f t="shared" si="35"/>
        <v>0.72527472527472536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620</v>
      </c>
      <c r="Y213" s="584">
        <f t="shared" si="31"/>
        <v>621.6</v>
      </c>
      <c r="Z213" s="36">
        <f t="shared" si="36"/>
        <v>1.6860900000000001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685.1</v>
      </c>
      <c r="BN213" s="64">
        <f t="shared" si="33"/>
        <v>686.86800000000005</v>
      </c>
      <c r="BO213" s="64">
        <f t="shared" si="34"/>
        <v>1.4194139194139197</v>
      </c>
      <c r="BP213" s="64">
        <f t="shared" si="35"/>
        <v>1.4230769230769231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720</v>
      </c>
      <c r="Y214" s="584">
        <f t="shared" si="31"/>
        <v>720</v>
      </c>
      <c r="Z214" s="36">
        <f t="shared" si="36"/>
        <v>1.9530000000000001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795.6</v>
      </c>
      <c r="BN214" s="64">
        <f t="shared" si="33"/>
        <v>795.6</v>
      </c>
      <c r="BO214" s="64">
        <f t="shared" si="34"/>
        <v>1.6483516483516485</v>
      </c>
      <c r="BP214" s="64">
        <f t="shared" si="35"/>
        <v>1.6483516483516485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186</v>
      </c>
      <c r="Y215" s="584">
        <f t="shared" si="31"/>
        <v>187.2</v>
      </c>
      <c r="Z215" s="36">
        <f t="shared" si="36"/>
        <v>0.50778000000000001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205.53000000000003</v>
      </c>
      <c r="BN215" s="64">
        <f t="shared" si="33"/>
        <v>206.85600000000002</v>
      </c>
      <c r="BO215" s="64">
        <f t="shared" si="34"/>
        <v>0.42582417582417587</v>
      </c>
      <c r="BP215" s="64">
        <f t="shared" si="35"/>
        <v>0.4285714285714286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248</v>
      </c>
      <c r="Y216" s="584">
        <f t="shared" si="31"/>
        <v>249.6</v>
      </c>
      <c r="Z216" s="36">
        <f t="shared" si="36"/>
        <v>0.67703999999999998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274.66000000000003</v>
      </c>
      <c r="BN216" s="64">
        <f t="shared" si="33"/>
        <v>276.43200000000002</v>
      </c>
      <c r="BO216" s="64">
        <f t="shared" si="34"/>
        <v>0.56776556776556786</v>
      </c>
      <c r="BP216" s="64">
        <f t="shared" si="35"/>
        <v>0.57142857142857151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71</v>
      </c>
      <c r="Q217" s="613"/>
      <c r="R217" s="613"/>
      <c r="S217" s="613"/>
      <c r="T217" s="613"/>
      <c r="U217" s="613"/>
      <c r="V217" s="614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918.11781609195407</v>
      </c>
      <c r="Y217" s="585">
        <f>IFERROR(Y208/H208,"0")+IFERROR(Y209/H209,"0")+IFERROR(Y210/H210,"0")+IFERROR(Y211/H211,"0")+IFERROR(Y212/H212,"0")+IFERROR(Y213/H213,"0")+IFERROR(Y214/H214,"0")+IFERROR(Y215/H215,"0")+IFERROR(Y216/H216,"0")</f>
        <v>921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6.5942700000000007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71</v>
      </c>
      <c r="Q218" s="613"/>
      <c r="R218" s="613"/>
      <c r="S218" s="613"/>
      <c r="T218" s="613"/>
      <c r="U218" s="613"/>
      <c r="V218" s="614"/>
      <c r="W218" s="37" t="s">
        <v>69</v>
      </c>
      <c r="X218" s="585">
        <f>IFERROR(SUM(X208:X216),"0")</f>
        <v>2504</v>
      </c>
      <c r="Y218" s="585">
        <f>IFERROR(SUM(Y208:Y216),"0")</f>
        <v>2512.7999999999997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19</v>
      </c>
      <c r="Y220" s="584">
        <f>IFERROR(IF(X220="",0,CEILING((X220/$H220),1)*$H220),"")</f>
        <v>19.2</v>
      </c>
      <c r="Z220" s="36">
        <f>IFERROR(IF(Y220=0,"",ROUNDUP(Y220/H220,0)*0.00651),"")</f>
        <v>5.2080000000000001E-2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20.995000000000005</v>
      </c>
      <c r="BN220" s="64">
        <f>IFERROR(Y220*I220/H220,"0")</f>
        <v>21.216000000000001</v>
      </c>
      <c r="BO220" s="64">
        <f>IFERROR(1/J220*(X220/H220),"0")</f>
        <v>4.3498168498168503E-2</v>
      </c>
      <c r="BP220" s="64">
        <f>IFERROR(1/J220*(Y220/H220),"0")</f>
        <v>4.3956043956043959E-2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58</v>
      </c>
      <c r="Y221" s="584">
        <f>IFERROR(IF(X221="",0,CEILING((X221/$H221),1)*$H221),"")</f>
        <v>60</v>
      </c>
      <c r="Z221" s="36">
        <f>IFERROR(IF(Y221=0,"",ROUNDUP(Y221/H221,0)*0.00651),"")</f>
        <v>0.16275000000000001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64.09</v>
      </c>
      <c r="BN221" s="64">
        <f>IFERROR(Y221*I221/H221,"0")</f>
        <v>66.300000000000011</v>
      </c>
      <c r="BO221" s="64">
        <f>IFERROR(1/J221*(X221/H221),"0")</f>
        <v>0.13278388278388281</v>
      </c>
      <c r="BP221" s="64">
        <f>IFERROR(1/J221*(Y221/H221),"0")</f>
        <v>0.13736263736263737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85">
        <f>IFERROR(X220/H220,"0")+IFERROR(X221/H221,"0")</f>
        <v>32.083333333333336</v>
      </c>
      <c r="Y222" s="585">
        <f>IFERROR(Y220/H220,"0")+IFERROR(Y221/H221,"0")</f>
        <v>33</v>
      </c>
      <c r="Z222" s="585">
        <f>IFERROR(IF(Z220="",0,Z220),"0")+IFERROR(IF(Z221="",0,Z221),"0")</f>
        <v>0.21483000000000002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85">
        <f>IFERROR(SUM(X220:X221),"0")</f>
        <v>77</v>
      </c>
      <c r="Y223" s="585">
        <f>IFERROR(SUM(Y220:Y221),"0")</f>
        <v>79.2</v>
      </c>
      <c r="Z223" s="37"/>
      <c r="AA223" s="586"/>
      <c r="AB223" s="586"/>
      <c r="AC223" s="586"/>
    </row>
    <row r="224" spans="1:68" ht="16.5" customHeight="1" x14ac:dyDescent="0.25">
      <c r="A224" s="622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100</v>
      </c>
      <c r="Y226" s="584">
        <f t="shared" ref="Y226:Y232" si="37">IFERROR(IF(X226="",0,CEILING((X226/$H226),1)*$H226),"")</f>
        <v>104.39999999999999</v>
      </c>
      <c r="Z226" s="36">
        <f>IFERROR(IF(Y226=0,"",ROUNDUP(Y226/H226,0)*0.01898),"")</f>
        <v>0.17082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103.75</v>
      </c>
      <c r="BN226" s="64">
        <f t="shared" ref="BN226:BN232" si="39">IFERROR(Y226*I226/H226,"0")</f>
        <v>108.315</v>
      </c>
      <c r="BO226" s="64">
        <f t="shared" ref="BO226:BO232" si="40">IFERROR(1/J226*(X226/H226),"0")</f>
        <v>0.13469827586206898</v>
      </c>
      <c r="BP226" s="64">
        <f t="shared" ref="BP226:BP232" si="41">IFERROR(1/J226*(Y226/H226),"0")</f>
        <v>0.140625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71</v>
      </c>
      <c r="Q233" s="613"/>
      <c r="R233" s="613"/>
      <c r="S233" s="613"/>
      <c r="T233" s="613"/>
      <c r="U233" s="613"/>
      <c r="V233" s="614"/>
      <c r="W233" s="37" t="s">
        <v>72</v>
      </c>
      <c r="X233" s="585">
        <f>IFERROR(X226/H226,"0")+IFERROR(X227/H227,"0")+IFERROR(X228/H228,"0")+IFERROR(X229/H229,"0")+IFERROR(X230/H230,"0")+IFERROR(X231/H231,"0")+IFERROR(X232/H232,"0")</f>
        <v>8.6206896551724146</v>
      </c>
      <c r="Y233" s="585">
        <f>IFERROR(Y226/H226,"0")+IFERROR(Y227/H227,"0")+IFERROR(Y228/H228,"0")+IFERROR(Y229/H229,"0")+IFERROR(Y230/H230,"0")+IFERROR(Y231/H231,"0")+IFERROR(Y232/H232,"0")</f>
        <v>9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0.17082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71</v>
      </c>
      <c r="Q234" s="613"/>
      <c r="R234" s="613"/>
      <c r="S234" s="613"/>
      <c r="T234" s="613"/>
      <c r="U234" s="613"/>
      <c r="V234" s="614"/>
      <c r="W234" s="37" t="s">
        <v>69</v>
      </c>
      <c r="X234" s="585">
        <f>IFERROR(SUM(X226:X232),"0")</f>
        <v>100</v>
      </c>
      <c r="Y234" s="585">
        <f>IFERROR(SUM(Y226:Y232),"0")</f>
        <v>104.39999999999999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87">
        <v>4680115885981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87">
        <v>4680115885721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71</v>
      </c>
      <c r="Q238" s="613"/>
      <c r="R238" s="613"/>
      <c r="S238" s="613"/>
      <c r="T238" s="613"/>
      <c r="U238" s="613"/>
      <c r="V238" s="614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71</v>
      </c>
      <c r="Q239" s="613"/>
      <c r="R239" s="613"/>
      <c r="S239" s="613"/>
      <c r="T239" s="613"/>
      <c r="U239" s="613"/>
      <c r="V239" s="614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3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71</v>
      </c>
      <c r="Q243" s="613"/>
      <c r="R243" s="613"/>
      <c r="S243" s="613"/>
      <c r="T243" s="613"/>
      <c r="U243" s="613"/>
      <c r="V243" s="614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71</v>
      </c>
      <c r="Q244" s="613"/>
      <c r="R244" s="613"/>
      <c r="S244" s="613"/>
      <c r="T244" s="613"/>
      <c r="U244" s="613"/>
      <c r="V244" s="614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1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71</v>
      </c>
      <c r="Q252" s="613"/>
      <c r="R252" s="613"/>
      <c r="S252" s="613"/>
      <c r="T252" s="613"/>
      <c r="U252" s="613"/>
      <c r="V252" s="614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71</v>
      </c>
      <c r="Q253" s="613"/>
      <c r="R253" s="613"/>
      <c r="S253" s="613"/>
      <c r="T253" s="613"/>
      <c r="U253" s="613"/>
      <c r="V253" s="614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71</v>
      </c>
      <c r="Q261" s="613"/>
      <c r="R261" s="613"/>
      <c r="S261" s="613"/>
      <c r="T261" s="613"/>
      <c r="U261" s="613"/>
      <c r="V261" s="614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71</v>
      </c>
      <c r="Q262" s="613"/>
      <c r="R262" s="613"/>
      <c r="S262" s="613"/>
      <c r="T262" s="613"/>
      <c r="U262" s="613"/>
      <c r="V262" s="614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22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79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71</v>
      </c>
      <c r="Q269" s="613"/>
      <c r="R269" s="613"/>
      <c r="S269" s="613"/>
      <c r="T269" s="613"/>
      <c r="U269" s="613"/>
      <c r="V269" s="614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71</v>
      </c>
      <c r="Q270" s="613"/>
      <c r="R270" s="613"/>
      <c r="S270" s="613"/>
      <c r="T270" s="613"/>
      <c r="U270" s="613"/>
      <c r="V270" s="614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33</v>
      </c>
      <c r="Y274" s="584">
        <f>IFERROR(IF(X274="",0,CEILING((X274/$H274),1)*$H274),"")</f>
        <v>33.6</v>
      </c>
      <c r="Z274" s="36">
        <f>IFERROR(IF(Y274=0,"",ROUNDUP(Y274/H274,0)*0.00651),"")</f>
        <v>9.1139999999999999E-2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36.465000000000003</v>
      </c>
      <c r="BN274" s="64">
        <f>IFERROR(Y274*I274/H274,"0")</f>
        <v>37.128000000000007</v>
      </c>
      <c r="BO274" s="64">
        <f>IFERROR(1/J274*(X274/H274),"0")</f>
        <v>7.5549450549450559E-2</v>
      </c>
      <c r="BP274" s="64">
        <f>IFERROR(1/J274*(Y274/H274),"0")</f>
        <v>7.6923076923076941E-2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158</v>
      </c>
      <c r="Y275" s="584">
        <f>IFERROR(IF(X275="",0,CEILING((X275/$H275),1)*$H275),"")</f>
        <v>158.4</v>
      </c>
      <c r="Z275" s="36">
        <f>IFERROR(IF(Y275=0,"",ROUNDUP(Y275/H275,0)*0.00651),"")</f>
        <v>0.42965999999999999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169.85</v>
      </c>
      <c r="BN275" s="64">
        <f>IFERROR(Y275*I275/H275,"0")</f>
        <v>170.28000000000003</v>
      </c>
      <c r="BO275" s="64">
        <f>IFERROR(1/J275*(X275/H275),"0")</f>
        <v>0.36172161172161182</v>
      </c>
      <c r="BP275" s="64">
        <f>IFERROR(1/J275*(Y275/H275),"0")</f>
        <v>0.36263736263736268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71</v>
      </c>
      <c r="Q276" s="613"/>
      <c r="R276" s="613"/>
      <c r="S276" s="613"/>
      <c r="T276" s="613"/>
      <c r="U276" s="613"/>
      <c r="V276" s="614"/>
      <c r="W276" s="37" t="s">
        <v>72</v>
      </c>
      <c r="X276" s="585">
        <f>IFERROR(X273/H273,"0")+IFERROR(X274/H274,"0")+IFERROR(X275/H275,"0")</f>
        <v>79.583333333333343</v>
      </c>
      <c r="Y276" s="585">
        <f>IFERROR(Y273/H273,"0")+IFERROR(Y274/H274,"0")+IFERROR(Y275/H275,"0")</f>
        <v>80</v>
      </c>
      <c r="Z276" s="585">
        <f>IFERROR(IF(Z273="",0,Z273),"0")+IFERROR(IF(Z274="",0,Z274),"0")+IFERROR(IF(Z275="",0,Z275),"0")</f>
        <v>0.52079999999999993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71</v>
      </c>
      <c r="Q277" s="613"/>
      <c r="R277" s="613"/>
      <c r="S277" s="613"/>
      <c r="T277" s="613"/>
      <c r="U277" s="613"/>
      <c r="V277" s="614"/>
      <c r="W277" s="37" t="s">
        <v>69</v>
      </c>
      <c r="X277" s="585">
        <f>IFERROR(SUM(X273:X275),"0")</f>
        <v>191</v>
      </c>
      <c r="Y277" s="585">
        <f>IFERROR(SUM(Y273:Y275),"0")</f>
        <v>192</v>
      </c>
      <c r="Z277" s="37"/>
      <c r="AA277" s="586"/>
      <c r="AB277" s="586"/>
      <c r="AC277" s="586"/>
    </row>
    <row r="278" spans="1:68" ht="16.5" customHeight="1" x14ac:dyDescent="0.25">
      <c r="A278" s="622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71</v>
      </c>
      <c r="Q285" s="613"/>
      <c r="R285" s="613"/>
      <c r="S285" s="613"/>
      <c r="T285" s="613"/>
      <c r="U285" s="613"/>
      <c r="V285" s="614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71</v>
      </c>
      <c r="Q286" s="613"/>
      <c r="R286" s="613"/>
      <c r="S286" s="613"/>
      <c r="T286" s="613"/>
      <c r="U286" s="613"/>
      <c r="V286" s="614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71</v>
      </c>
      <c r="Q300" s="613"/>
      <c r="R300" s="613"/>
      <c r="S300" s="613"/>
      <c r="T300" s="613"/>
      <c r="U300" s="613"/>
      <c r="V300" s="614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71</v>
      </c>
      <c r="Q301" s="613"/>
      <c r="R301" s="613"/>
      <c r="S301" s="613"/>
      <c r="T301" s="613"/>
      <c r="U301" s="613"/>
      <c r="V301" s="614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11</v>
      </c>
      <c r="Y309" s="584">
        <f t="shared" si="53"/>
        <v>12.6</v>
      </c>
      <c r="Z309" s="36">
        <f>IFERROR(IF(Y309=0,"",ROUNDUP(Y309/H309,0)*0.00651),"")</f>
        <v>4.5569999999999999E-2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12.393333333333333</v>
      </c>
      <c r="BN309" s="64">
        <f t="shared" si="55"/>
        <v>14.196</v>
      </c>
      <c r="BO309" s="64">
        <f t="shared" si="56"/>
        <v>3.3577533577533576E-2</v>
      </c>
      <c r="BP309" s="64">
        <f t="shared" si="57"/>
        <v>3.8461538461538464E-2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71</v>
      </c>
      <c r="Q310" s="613"/>
      <c r="R310" s="613"/>
      <c r="S310" s="613"/>
      <c r="T310" s="613"/>
      <c r="U310" s="613"/>
      <c r="V310" s="614"/>
      <c r="W310" s="37" t="s">
        <v>72</v>
      </c>
      <c r="X310" s="585">
        <f>IFERROR(X303/H303,"0")+IFERROR(X304/H304,"0")+IFERROR(X305/H305,"0")+IFERROR(X306/H306,"0")+IFERROR(X307/H307,"0")+IFERROR(X308/H308,"0")+IFERROR(X309/H309,"0")</f>
        <v>6.1111111111111107</v>
      </c>
      <c r="Y310" s="585">
        <f>IFERROR(Y303/H303,"0")+IFERROR(Y304/H304,"0")+IFERROR(Y305/H305,"0")+IFERROR(Y306/H306,"0")+IFERROR(Y307/H307,"0")+IFERROR(Y308/H308,"0")+IFERROR(Y309/H309,"0")</f>
        <v>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4.5569999999999999E-2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71</v>
      </c>
      <c r="Q311" s="613"/>
      <c r="R311" s="613"/>
      <c r="S311" s="613"/>
      <c r="T311" s="613"/>
      <c r="U311" s="613"/>
      <c r="V311" s="614"/>
      <c r="W311" s="37" t="s">
        <v>69</v>
      </c>
      <c r="X311" s="585">
        <f>IFERROR(SUM(X303:X309),"0")</f>
        <v>11</v>
      </c>
      <c r="Y311" s="585">
        <f>IFERROR(SUM(Y303:Y309),"0")</f>
        <v>12.6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71</v>
      </c>
      <c r="Q318" s="613"/>
      <c r="R318" s="613"/>
      <c r="S318" s="613"/>
      <c r="T318" s="613"/>
      <c r="U318" s="613"/>
      <c r="V318" s="614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71</v>
      </c>
      <c r="Q319" s="613"/>
      <c r="R319" s="613"/>
      <c r="S319" s="613"/>
      <c r="T319" s="613"/>
      <c r="U319" s="613"/>
      <c r="V319" s="614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112</v>
      </c>
      <c r="Y321" s="584">
        <f>IFERROR(IF(X321="",0,CEILING((X321/$H321),1)*$H321),"")</f>
        <v>117.60000000000001</v>
      </c>
      <c r="Z321" s="36">
        <f>IFERROR(IF(Y321=0,"",ROUNDUP(Y321/H321,0)*0.01898),"")</f>
        <v>0.26572000000000001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118.92</v>
      </c>
      <c r="BN321" s="64">
        <f>IFERROR(Y321*I321/H321,"0")</f>
        <v>124.86600000000001</v>
      </c>
      <c r="BO321" s="64">
        <f>IFERROR(1/J321*(X321/H321),"0")</f>
        <v>0.20833333333333331</v>
      </c>
      <c r="BP321" s="64">
        <f>IFERROR(1/J321*(Y321/H321),"0")</f>
        <v>0.21875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250</v>
      </c>
      <c r="Y322" s="584">
        <f>IFERROR(IF(X322="",0,CEILING((X322/$H322),1)*$H322),"")</f>
        <v>257.39999999999998</v>
      </c>
      <c r="Z322" s="36">
        <f>IFERROR(IF(Y322=0,"",ROUNDUP(Y322/H322,0)*0.01898),"")</f>
        <v>0.62634000000000001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266.63461538461542</v>
      </c>
      <c r="BN322" s="64">
        <f>IFERROR(Y322*I322/H322,"0")</f>
        <v>274.52700000000004</v>
      </c>
      <c r="BO322" s="64">
        <f>IFERROR(1/J322*(X322/H322),"0")</f>
        <v>0.50080128205128205</v>
      </c>
      <c r="BP322" s="64">
        <f>IFERROR(1/J322*(Y322/H322),"0")</f>
        <v>0.515625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77</v>
      </c>
      <c r="Y323" s="584">
        <f>IFERROR(IF(X323="",0,CEILING((X323/$H323),1)*$H323),"")</f>
        <v>84</v>
      </c>
      <c r="Z323" s="36">
        <f>IFERROR(IF(Y323=0,"",ROUNDUP(Y323/H323,0)*0.01898),"")</f>
        <v>0.1898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81.757500000000007</v>
      </c>
      <c r="BN323" s="64">
        <f>IFERROR(Y323*I323/H323,"0")</f>
        <v>89.19</v>
      </c>
      <c r="BO323" s="64">
        <f>IFERROR(1/J323*(X323/H323),"0")</f>
        <v>0.14322916666666666</v>
      </c>
      <c r="BP323" s="64">
        <f>IFERROR(1/J323*(Y323/H323),"0")</f>
        <v>0.15625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71</v>
      </c>
      <c r="Q324" s="613"/>
      <c r="R324" s="613"/>
      <c r="S324" s="613"/>
      <c r="T324" s="613"/>
      <c r="U324" s="613"/>
      <c r="V324" s="614"/>
      <c r="W324" s="37" t="s">
        <v>72</v>
      </c>
      <c r="X324" s="585">
        <f>IFERROR(X321/H321,"0")+IFERROR(X322/H322,"0")+IFERROR(X323/H323,"0")</f>
        <v>54.551282051282051</v>
      </c>
      <c r="Y324" s="585">
        <f>IFERROR(Y321/H321,"0")+IFERROR(Y322/H322,"0")+IFERROR(Y323/H323,"0")</f>
        <v>57</v>
      </c>
      <c r="Z324" s="585">
        <f>IFERROR(IF(Z321="",0,Z321),"0")+IFERROR(IF(Z322="",0,Z322),"0")+IFERROR(IF(Z323="",0,Z323),"0")</f>
        <v>1.08186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71</v>
      </c>
      <c r="Q325" s="613"/>
      <c r="R325" s="613"/>
      <c r="S325" s="613"/>
      <c r="T325" s="613"/>
      <c r="U325" s="613"/>
      <c r="V325" s="614"/>
      <c r="W325" s="37" t="s">
        <v>69</v>
      </c>
      <c r="X325" s="585">
        <f>IFERROR(SUM(X321:X323),"0")</f>
        <v>439</v>
      </c>
      <c r="Y325" s="585">
        <f>IFERROR(SUM(Y321:Y323),"0")</f>
        <v>459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87">
        <v>4680115886476</v>
      </c>
      <c r="E327" s="588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45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87">
        <v>4607091388381</v>
      </c>
      <c r="E328" s="588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21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2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1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1.1294117647058823</v>
      </c>
      <c r="BN331" s="64">
        <f>IFERROR(Y331*I331/H331,"0")</f>
        <v>2.88</v>
      </c>
      <c r="BO331" s="64">
        <f>IFERROR(1/J331*(X331/H331),"0")</f>
        <v>2.1547080370609788E-3</v>
      </c>
      <c r="BP331" s="64">
        <f>IFERROR(1/J331*(Y331/H331),"0")</f>
        <v>5.4945054945054949E-3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71</v>
      </c>
      <c r="Q332" s="613"/>
      <c r="R332" s="613"/>
      <c r="S332" s="613"/>
      <c r="T332" s="613"/>
      <c r="U332" s="613"/>
      <c r="V332" s="614"/>
      <c r="W332" s="37" t="s">
        <v>72</v>
      </c>
      <c r="X332" s="585">
        <f>IFERROR(X327/H327,"0")+IFERROR(X328/H328,"0")+IFERROR(X329/H329,"0")+IFERROR(X330/H330,"0")+IFERROR(X331/H331,"0")</f>
        <v>0.39215686274509809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71</v>
      </c>
      <c r="Q333" s="613"/>
      <c r="R333" s="613"/>
      <c r="S333" s="613"/>
      <c r="T333" s="613"/>
      <c r="U333" s="613"/>
      <c r="V333" s="614"/>
      <c r="W333" s="37" t="s">
        <v>69</v>
      </c>
      <c r="X333" s="585">
        <f>IFERROR(SUM(X327:X331),"0")</f>
        <v>1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71</v>
      </c>
      <c r="Q338" s="613"/>
      <c r="R338" s="613"/>
      <c r="S338" s="613"/>
      <c r="T338" s="613"/>
      <c r="U338" s="613"/>
      <c r="V338" s="614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71</v>
      </c>
      <c r="Q339" s="613"/>
      <c r="R339" s="613"/>
      <c r="S339" s="613"/>
      <c r="T339" s="613"/>
      <c r="U339" s="613"/>
      <c r="V339" s="614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36</v>
      </c>
      <c r="Y342" s="584">
        <f>IFERROR(IF(X342="",0,CEILING((X342/$H342),1)*$H342),"")</f>
        <v>40.5</v>
      </c>
      <c r="Z342" s="36">
        <f>IFERROR(IF(Y342=0,"",ROUNDUP(Y342/H342,0)*0.01898),"")</f>
        <v>9.4899999999999998E-2</v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38.306666666666665</v>
      </c>
      <c r="BN342" s="64">
        <f>IFERROR(Y342*I342/H342,"0")</f>
        <v>43.095000000000006</v>
      </c>
      <c r="BO342" s="64">
        <f>IFERROR(1/J342*(X342/H342),"0")</f>
        <v>6.9444444444444448E-2</v>
      </c>
      <c r="BP342" s="64">
        <f>IFERROR(1/J342*(Y342/H342),"0")</f>
        <v>7.8125E-2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71</v>
      </c>
      <c r="Q345" s="613"/>
      <c r="R345" s="613"/>
      <c r="S345" s="613"/>
      <c r="T345" s="613"/>
      <c r="U345" s="613"/>
      <c r="V345" s="614"/>
      <c r="W345" s="37" t="s">
        <v>72</v>
      </c>
      <c r="X345" s="585">
        <f>IFERROR(X342/H342,"0")+IFERROR(X343/H343,"0")+IFERROR(X344/H344,"0")</f>
        <v>4.4444444444444446</v>
      </c>
      <c r="Y345" s="585">
        <f>IFERROR(Y342/H342,"0")+IFERROR(Y343/H343,"0")+IFERROR(Y344/H344,"0")</f>
        <v>5</v>
      </c>
      <c r="Z345" s="585">
        <f>IFERROR(IF(Z342="",0,Z342),"0")+IFERROR(IF(Z343="",0,Z343),"0")+IFERROR(IF(Z344="",0,Z344),"0")</f>
        <v>9.4899999999999998E-2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71</v>
      </c>
      <c r="Q346" s="613"/>
      <c r="R346" s="613"/>
      <c r="S346" s="613"/>
      <c r="T346" s="613"/>
      <c r="U346" s="613"/>
      <c r="V346" s="614"/>
      <c r="W346" s="37" t="s">
        <v>69</v>
      </c>
      <c r="X346" s="585">
        <f>IFERROR(SUM(X342:X344),"0")</f>
        <v>36</v>
      </c>
      <c r="Y346" s="585">
        <f>IFERROR(SUM(Y342:Y344),"0")</f>
        <v>40.5</v>
      </c>
      <c r="Z346" s="37"/>
      <c r="AA346" s="586"/>
      <c r="AB346" s="586"/>
      <c r="AC346" s="586"/>
    </row>
    <row r="347" spans="1:68" ht="27.75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1000</v>
      </c>
      <c r="Y350" s="584">
        <f t="shared" ref="Y350:Y356" si="58">IFERROR(IF(X350="",0,CEILING((X350/$H350),1)*$H350),"")</f>
        <v>1005</v>
      </c>
      <c r="Z350" s="36">
        <f>IFERROR(IF(Y350=0,"",ROUNDUP(Y350/H350,0)*0.02175),"")</f>
        <v>1.4572499999999999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1032</v>
      </c>
      <c r="BN350" s="64">
        <f t="shared" ref="BN350:BN356" si="60">IFERROR(Y350*I350/H350,"0")</f>
        <v>1037.1600000000001</v>
      </c>
      <c r="BO350" s="64">
        <f t="shared" ref="BO350:BO356" si="61">IFERROR(1/J350*(X350/H350),"0")</f>
        <v>1.3888888888888888</v>
      </c>
      <c r="BP350" s="64">
        <f t="shared" ref="BP350:BP356" si="62">IFERROR(1/J350*(Y350/H350),"0")</f>
        <v>1.3958333333333333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71</v>
      </c>
      <c r="Q357" s="613"/>
      <c r="R357" s="613"/>
      <c r="S357" s="613"/>
      <c r="T357" s="613"/>
      <c r="U357" s="613"/>
      <c r="V357" s="614"/>
      <c r="W357" s="37" t="s">
        <v>72</v>
      </c>
      <c r="X357" s="585">
        <f>IFERROR(X350/H350,"0")+IFERROR(X351/H351,"0")+IFERROR(X352/H352,"0")+IFERROR(X353/H353,"0")+IFERROR(X354/H354,"0")+IFERROR(X355/H355,"0")+IFERROR(X356/H356,"0")</f>
        <v>66.666666666666671</v>
      </c>
      <c r="Y357" s="585">
        <f>IFERROR(Y350/H350,"0")+IFERROR(Y351/H351,"0")+IFERROR(Y352/H352,"0")+IFERROR(Y353/H353,"0")+IFERROR(Y354/H354,"0")+IFERROR(Y355/H355,"0")+IFERROR(Y356/H356,"0")</f>
        <v>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1.4572499999999999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71</v>
      </c>
      <c r="Q358" s="613"/>
      <c r="R358" s="613"/>
      <c r="S358" s="613"/>
      <c r="T358" s="613"/>
      <c r="U358" s="613"/>
      <c r="V358" s="614"/>
      <c r="W358" s="37" t="s">
        <v>69</v>
      </c>
      <c r="X358" s="585">
        <f>IFERROR(SUM(X350:X356),"0")</f>
        <v>1000</v>
      </c>
      <c r="Y358" s="585">
        <f>IFERROR(SUM(Y350:Y356),"0")</f>
        <v>1005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71</v>
      </c>
      <c r="Q362" s="613"/>
      <c r="R362" s="613"/>
      <c r="S362" s="613"/>
      <c r="T362" s="613"/>
      <c r="U362" s="613"/>
      <c r="V362" s="614"/>
      <c r="W362" s="37" t="s">
        <v>72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71</v>
      </c>
      <c r="Q363" s="613"/>
      <c r="R363" s="613"/>
      <c r="S363" s="613"/>
      <c r="T363" s="613"/>
      <c r="U363" s="613"/>
      <c r="V363" s="614"/>
      <c r="W363" s="37" t="s">
        <v>69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61</v>
      </c>
      <c r="Y366" s="584">
        <f>IFERROR(IF(X366="",0,CEILING((X366/$H366),1)*$H366),"")</f>
        <v>63</v>
      </c>
      <c r="Z366" s="36">
        <f>IFERROR(IF(Y366=0,"",ROUNDUP(Y366/H366,0)*0.01898),"")</f>
        <v>0.13286000000000001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64.51766666666667</v>
      </c>
      <c r="BN366" s="64">
        <f>IFERROR(Y366*I366/H366,"0")</f>
        <v>66.632999999999996</v>
      </c>
      <c r="BO366" s="64">
        <f>IFERROR(1/J366*(X366/H366),"0")</f>
        <v>0.10590277777777778</v>
      </c>
      <c r="BP366" s="64">
        <f>IFERROR(1/J366*(Y366/H366),"0")</f>
        <v>0.109375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71</v>
      </c>
      <c r="Q367" s="613"/>
      <c r="R367" s="613"/>
      <c r="S367" s="613"/>
      <c r="T367" s="613"/>
      <c r="U367" s="613"/>
      <c r="V367" s="614"/>
      <c r="W367" s="37" t="s">
        <v>72</v>
      </c>
      <c r="X367" s="585">
        <f>IFERROR(X365/H365,"0")+IFERROR(X366/H366,"0")</f>
        <v>6.7777777777777777</v>
      </c>
      <c r="Y367" s="585">
        <f>IFERROR(Y365/H365,"0")+IFERROR(Y366/H366,"0")</f>
        <v>7</v>
      </c>
      <c r="Z367" s="585">
        <f>IFERROR(IF(Z365="",0,Z365),"0")+IFERROR(IF(Z366="",0,Z366),"0")</f>
        <v>0.13286000000000001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71</v>
      </c>
      <c r="Q368" s="613"/>
      <c r="R368" s="613"/>
      <c r="S368" s="613"/>
      <c r="T368" s="613"/>
      <c r="U368" s="613"/>
      <c r="V368" s="614"/>
      <c r="W368" s="37" t="s">
        <v>69</v>
      </c>
      <c r="X368" s="585">
        <f>IFERROR(SUM(X365:X366),"0")</f>
        <v>61</v>
      </c>
      <c r="Y368" s="585">
        <f>IFERROR(SUM(Y365:Y366),"0")</f>
        <v>63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151</v>
      </c>
      <c r="Y370" s="584">
        <f>IFERROR(IF(X370="",0,CEILING((X370/$H370),1)*$H370),"")</f>
        <v>153</v>
      </c>
      <c r="Z370" s="36">
        <f>IFERROR(IF(Y370=0,"",ROUNDUP(Y370/H370,0)*0.01898),"")</f>
        <v>0.32266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159.70766666666665</v>
      </c>
      <c r="BN370" s="64">
        <f>IFERROR(Y370*I370/H370,"0")</f>
        <v>161.82299999999998</v>
      </c>
      <c r="BO370" s="64">
        <f>IFERROR(1/J370*(X370/H370),"0")</f>
        <v>0.26215277777777779</v>
      </c>
      <c r="BP370" s="64">
        <f>IFERROR(1/J370*(Y370/H370),"0")</f>
        <v>0.265625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71</v>
      </c>
      <c r="Q371" s="613"/>
      <c r="R371" s="613"/>
      <c r="S371" s="613"/>
      <c r="T371" s="613"/>
      <c r="U371" s="613"/>
      <c r="V371" s="614"/>
      <c r="W371" s="37" t="s">
        <v>72</v>
      </c>
      <c r="X371" s="585">
        <f>IFERROR(X370/H370,"0")</f>
        <v>16.777777777777779</v>
      </c>
      <c r="Y371" s="585">
        <f>IFERROR(Y370/H370,"0")</f>
        <v>17</v>
      </c>
      <c r="Z371" s="585">
        <f>IFERROR(IF(Z370="",0,Z370),"0")</f>
        <v>0.32266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71</v>
      </c>
      <c r="Q372" s="613"/>
      <c r="R372" s="613"/>
      <c r="S372" s="613"/>
      <c r="T372" s="613"/>
      <c r="U372" s="613"/>
      <c r="V372" s="614"/>
      <c r="W372" s="37" t="s">
        <v>69</v>
      </c>
      <c r="X372" s="585">
        <f>IFERROR(SUM(X370:X370),"0")</f>
        <v>151</v>
      </c>
      <c r="Y372" s="585">
        <f>IFERROR(SUM(Y370:Y370),"0")</f>
        <v>153</v>
      </c>
      <c r="Z372" s="37"/>
      <c r="AA372" s="586"/>
      <c r="AB372" s="586"/>
      <c r="AC372" s="586"/>
    </row>
    <row r="373" spans="1:68" ht="16.5" customHeight="1" x14ac:dyDescent="0.25">
      <c r="A373" s="622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71</v>
      </c>
      <c r="Q379" s="613"/>
      <c r="R379" s="613"/>
      <c r="S379" s="613"/>
      <c r="T379" s="613"/>
      <c r="U379" s="613"/>
      <c r="V379" s="614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71</v>
      </c>
      <c r="Q380" s="613"/>
      <c r="R380" s="613"/>
      <c r="S380" s="613"/>
      <c r="T380" s="613"/>
      <c r="U380" s="613"/>
      <c r="V380" s="614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1873</v>
      </c>
      <c r="Y386" s="584">
        <f>IFERROR(IF(X386="",0,CEILING((X386/$H386),1)*$H386),"")</f>
        <v>1881</v>
      </c>
      <c r="Z386" s="36">
        <f>IFERROR(IF(Y386=0,"",ROUNDUP(Y386/H386,0)*0.01898),"")</f>
        <v>3.9668200000000002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1981.0096666666666</v>
      </c>
      <c r="BN386" s="64">
        <f>IFERROR(Y386*I386/H386,"0")</f>
        <v>1989.4710000000002</v>
      </c>
      <c r="BO386" s="64">
        <f>IFERROR(1/J386*(X386/H386),"0")</f>
        <v>3.2517361111111112</v>
      </c>
      <c r="BP386" s="64">
        <f>IFERROR(1/J386*(Y386/H386),"0")</f>
        <v>3.265625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71</v>
      </c>
      <c r="Q388" s="613"/>
      <c r="R388" s="613"/>
      <c r="S388" s="613"/>
      <c r="T388" s="613"/>
      <c r="U388" s="613"/>
      <c r="V388" s="614"/>
      <c r="W388" s="37" t="s">
        <v>72</v>
      </c>
      <c r="X388" s="585">
        <f>IFERROR(X386/H386,"0")+IFERROR(X387/H387,"0")</f>
        <v>208.11111111111111</v>
      </c>
      <c r="Y388" s="585">
        <f>IFERROR(Y386/H386,"0")+IFERROR(Y387/H387,"0")</f>
        <v>209</v>
      </c>
      <c r="Z388" s="585">
        <f>IFERROR(IF(Z386="",0,Z386),"0")+IFERROR(IF(Z387="",0,Z387),"0")</f>
        <v>3.9668200000000002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71</v>
      </c>
      <c r="Q389" s="613"/>
      <c r="R389" s="613"/>
      <c r="S389" s="613"/>
      <c r="T389" s="613"/>
      <c r="U389" s="613"/>
      <c r="V389" s="614"/>
      <c r="W389" s="37" t="s">
        <v>69</v>
      </c>
      <c r="X389" s="585">
        <f>IFERROR(SUM(X386:X387),"0")</f>
        <v>1873</v>
      </c>
      <c r="Y389" s="585">
        <f>IFERROR(SUM(Y386:Y387),"0")</f>
        <v>1881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71</v>
      </c>
      <c r="Q392" s="613"/>
      <c r="R392" s="613"/>
      <c r="S392" s="613"/>
      <c r="T392" s="613"/>
      <c r="U392" s="613"/>
      <c r="V392" s="614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71</v>
      </c>
      <c r="Q393" s="613"/>
      <c r="R393" s="613"/>
      <c r="S393" s="613"/>
      <c r="T393" s="613"/>
      <c r="U393" s="613"/>
      <c r="V393" s="614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3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3.1857142857142855</v>
      </c>
      <c r="BN405" s="64">
        <f t="shared" si="65"/>
        <v>4.46</v>
      </c>
      <c r="BO405" s="64">
        <f t="shared" si="66"/>
        <v>6.1050061050061059E-3</v>
      </c>
      <c r="BP405" s="64">
        <f t="shared" si="67"/>
        <v>8.5470085470085479E-3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71</v>
      </c>
      <c r="Q407" s="613"/>
      <c r="R407" s="613"/>
      <c r="S407" s="613"/>
      <c r="T407" s="613"/>
      <c r="U407" s="613"/>
      <c r="V407" s="614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1.4285714285714286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71</v>
      </c>
      <c r="Q408" s="613"/>
      <c r="R408" s="613"/>
      <c r="S408" s="613"/>
      <c r="T408" s="613"/>
      <c r="U408" s="613"/>
      <c r="V408" s="614"/>
      <c r="W408" s="37" t="s">
        <v>69</v>
      </c>
      <c r="X408" s="585">
        <f>IFERROR(SUM(X397:X406),"0")</f>
        <v>3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71</v>
      </c>
      <c r="Q412" s="613"/>
      <c r="R412" s="613"/>
      <c r="S412" s="613"/>
      <c r="T412" s="613"/>
      <c r="U412" s="613"/>
      <c r="V412" s="614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71</v>
      </c>
      <c r="Q413" s="613"/>
      <c r="R413" s="613"/>
      <c r="S413" s="613"/>
      <c r="T413" s="613"/>
      <c r="U413" s="613"/>
      <c r="V413" s="614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71</v>
      </c>
      <c r="Q418" s="613"/>
      <c r="R418" s="613"/>
      <c r="S418" s="613"/>
      <c r="T418" s="613"/>
      <c r="U418" s="613"/>
      <c r="V418" s="614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71</v>
      </c>
      <c r="Q419" s="613"/>
      <c r="R419" s="613"/>
      <c r="S419" s="613"/>
      <c r="T419" s="613"/>
      <c r="U419" s="613"/>
      <c r="V419" s="614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71</v>
      </c>
      <c r="Q425" s="613"/>
      <c r="R425" s="613"/>
      <c r="S425" s="613"/>
      <c r="T425" s="613"/>
      <c r="U425" s="613"/>
      <c r="V425" s="614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71</v>
      </c>
      <c r="Q426" s="613"/>
      <c r="R426" s="613"/>
      <c r="S426" s="613"/>
      <c r="T426" s="613"/>
      <c r="U426" s="613"/>
      <c r="V426" s="614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22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71</v>
      </c>
      <c r="Q430" s="613"/>
      <c r="R430" s="613"/>
      <c r="S430" s="613"/>
      <c r="T430" s="613"/>
      <c r="U430" s="613"/>
      <c r="V430" s="614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71</v>
      </c>
      <c r="Q431" s="613"/>
      <c r="R431" s="613"/>
      <c r="S431" s="613"/>
      <c r="T431" s="613"/>
      <c r="U431" s="613"/>
      <c r="V431" s="614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150</v>
      </c>
      <c r="Y440" s="584">
        <f t="shared" ref="Y440:Y454" si="69">IFERROR(IF(X440="",0,CEILING((X440/$H440),1)*$H440),"")</f>
        <v>153.12</v>
      </c>
      <c r="Z440" s="36">
        <f t="shared" ref="Z440:Z446" si="70">IFERROR(IF(Y440=0,"",ROUNDUP(Y440/H440,0)*0.01196),"")</f>
        <v>0.34683999999999998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160.22727272727272</v>
      </c>
      <c r="BN440" s="64">
        <f t="shared" ref="BN440:BN454" si="72">IFERROR(Y440*I440/H440,"0")</f>
        <v>163.56</v>
      </c>
      <c r="BO440" s="64">
        <f t="shared" ref="BO440:BO454" si="73">IFERROR(1/J440*(X440/H440),"0")</f>
        <v>0.27316433566433568</v>
      </c>
      <c r="BP440" s="64">
        <f t="shared" ref="BP440:BP454" si="74">IFERROR(1/J440*(Y440/H440),"0")</f>
        <v>0.27884615384615385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40</v>
      </c>
      <c r="Y441" s="584">
        <f t="shared" si="69"/>
        <v>42.24</v>
      </c>
      <c r="Z441" s="36">
        <f t="shared" si="70"/>
        <v>9.5680000000000001E-2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42.727272727272727</v>
      </c>
      <c r="BN441" s="64">
        <f t="shared" si="72"/>
        <v>45.12</v>
      </c>
      <c r="BO441" s="64">
        <f t="shared" si="73"/>
        <v>7.2843822843822847E-2</v>
      </c>
      <c r="BP441" s="64">
        <f t="shared" si="74"/>
        <v>7.6923076923076927E-2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87">
        <v>4607091383522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0" t="s">
        <v>675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7">
        <v>4680115885226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9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700</v>
      </c>
      <c r="Y443" s="584">
        <f t="shared" si="69"/>
        <v>702.24</v>
      </c>
      <c r="Z443" s="36">
        <f t="shared" si="70"/>
        <v>1.5906800000000001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747.72727272727275</v>
      </c>
      <c r="BN443" s="64">
        <f t="shared" si="72"/>
        <v>750.11999999999989</v>
      </c>
      <c r="BO443" s="64">
        <f t="shared" si="73"/>
        <v>1.2747668997668997</v>
      </c>
      <c r="BP443" s="64">
        <f t="shared" si="74"/>
        <v>1.278846153846154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784</v>
      </c>
      <c r="Y445" s="584">
        <f t="shared" si="69"/>
        <v>786.72</v>
      </c>
      <c r="Z445" s="36">
        <f t="shared" si="70"/>
        <v>1.7820400000000001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837.45454545454527</v>
      </c>
      <c r="BN445" s="64">
        <f t="shared" si="72"/>
        <v>840.36</v>
      </c>
      <c r="BO445" s="64">
        <f t="shared" si="73"/>
        <v>1.4277389277389276</v>
      </c>
      <c r="BP445" s="64">
        <f t="shared" si="74"/>
        <v>1.4326923076923077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87">
        <v>4680115880603</v>
      </c>
      <c r="E448" s="588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87">
        <v>4680115880603</v>
      </c>
      <c r="E449" s="588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24</v>
      </c>
      <c r="Y449" s="584">
        <f t="shared" si="69"/>
        <v>25.2</v>
      </c>
      <c r="Z449" s="36">
        <f>IFERROR(IF(Y449=0,"",ROUNDUP(Y449/H449,0)*0.00902),"")</f>
        <v>6.3140000000000002E-2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25.4</v>
      </c>
      <c r="BN449" s="64">
        <f t="shared" si="72"/>
        <v>26.669999999999998</v>
      </c>
      <c r="BO449" s="64">
        <f t="shared" si="73"/>
        <v>5.0505050505050504E-2</v>
      </c>
      <c r="BP449" s="64">
        <f t="shared" si="74"/>
        <v>5.3030303030303032E-2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87">
        <v>4607091389982</v>
      </c>
      <c r="E453" s="588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87">
        <v>4607091389982</v>
      </c>
      <c r="E454" s="588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9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71</v>
      </c>
      <c r="Q455" s="613"/>
      <c r="R455" s="613"/>
      <c r="S455" s="613"/>
      <c r="T455" s="613"/>
      <c r="U455" s="613"/>
      <c r="V455" s="614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323.71212121212119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326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3.8783800000000004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71</v>
      </c>
      <c r="Q456" s="613"/>
      <c r="R456" s="613"/>
      <c r="S456" s="613"/>
      <c r="T456" s="613"/>
      <c r="U456" s="613"/>
      <c r="V456" s="614"/>
      <c r="W456" s="37" t="s">
        <v>69</v>
      </c>
      <c r="X456" s="585">
        <f>IFERROR(SUM(X440:X454),"0")</f>
        <v>1698</v>
      </c>
      <c r="Y456" s="585">
        <f>IFERROR(SUM(Y440:Y454),"0")</f>
        <v>1709.5200000000002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71</v>
      </c>
      <c r="Q461" s="613"/>
      <c r="R461" s="613"/>
      <c r="S461" s="613"/>
      <c r="T461" s="613"/>
      <c r="U461" s="613"/>
      <c r="V461" s="614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71</v>
      </c>
      <c r="Q462" s="613"/>
      <c r="R462" s="613"/>
      <c r="S462" s="613"/>
      <c r="T462" s="613"/>
      <c r="U462" s="613"/>
      <c r="V462" s="614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300</v>
      </c>
      <c r="Y464" s="584">
        <f t="shared" ref="Y464:Y470" si="75">IFERROR(IF(X464="",0,CEILING((X464/$H464),1)*$H464),"")</f>
        <v>300.96000000000004</v>
      </c>
      <c r="Z464" s="36">
        <f>IFERROR(IF(Y464=0,"",ROUNDUP(Y464/H464,0)*0.01196),"")</f>
        <v>0.68171999999999999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320.45454545454544</v>
      </c>
      <c r="BN464" s="64">
        <f t="shared" ref="BN464:BN470" si="77">IFERROR(Y464*I464/H464,"0")</f>
        <v>321.48</v>
      </c>
      <c r="BO464" s="64">
        <f t="shared" ref="BO464:BO470" si="78">IFERROR(1/J464*(X464/H464),"0")</f>
        <v>0.54632867132867136</v>
      </c>
      <c r="BP464" s="64">
        <f t="shared" ref="BP464:BP470" si="79">IFERROR(1/J464*(Y464/H464),"0")</f>
        <v>0.54807692307692313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300</v>
      </c>
      <c r="Y466" s="584">
        <f t="shared" si="75"/>
        <v>300.96000000000004</v>
      </c>
      <c r="Z466" s="36">
        <f>IFERROR(IF(Y466=0,"",ROUNDUP(Y466/H466,0)*0.01196),"")</f>
        <v>0.68171999999999999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320.45454545454544</v>
      </c>
      <c r="BN466" s="64">
        <f t="shared" si="77"/>
        <v>321.48</v>
      </c>
      <c r="BO466" s="64">
        <f t="shared" si="78"/>
        <v>0.54632867132867136</v>
      </c>
      <c r="BP466" s="64">
        <f t="shared" si="79"/>
        <v>0.54807692307692313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87">
        <v>4680115882072</v>
      </c>
      <c r="E467" s="588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87">
        <v>4680115882072</v>
      </c>
      <c r="E468" s="588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71</v>
      </c>
      <c r="Q471" s="613"/>
      <c r="R471" s="613"/>
      <c r="S471" s="613"/>
      <c r="T471" s="613"/>
      <c r="U471" s="613"/>
      <c r="V471" s="614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113.63636363636363</v>
      </c>
      <c r="Y471" s="585">
        <f>IFERROR(Y464/H464,"0")+IFERROR(Y465/H465,"0")+IFERROR(Y466/H466,"0")+IFERROR(Y467/H467,"0")+IFERROR(Y468/H468,"0")+IFERROR(Y469/H469,"0")+IFERROR(Y470/H470,"0")</f>
        <v>114.00000000000001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1.36344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71</v>
      </c>
      <c r="Q472" s="613"/>
      <c r="R472" s="613"/>
      <c r="S472" s="613"/>
      <c r="T472" s="613"/>
      <c r="U472" s="613"/>
      <c r="V472" s="614"/>
      <c r="W472" s="37" t="s">
        <v>69</v>
      </c>
      <c r="X472" s="585">
        <f>IFERROR(SUM(X464:X470),"0")</f>
        <v>600</v>
      </c>
      <c r="Y472" s="585">
        <f>IFERROR(SUM(Y464:Y470),"0")</f>
        <v>601.92000000000007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71</v>
      </c>
      <c r="Q477" s="613"/>
      <c r="R477" s="613"/>
      <c r="S477" s="613"/>
      <c r="T477" s="613"/>
      <c r="U477" s="613"/>
      <c r="V477" s="614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71</v>
      </c>
      <c r="Q478" s="613"/>
      <c r="R478" s="613"/>
      <c r="S478" s="613"/>
      <c r="T478" s="613"/>
      <c r="U478" s="613"/>
      <c r="V478" s="614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74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7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5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1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71</v>
      </c>
      <c r="Q486" s="613"/>
      <c r="R486" s="613"/>
      <c r="S486" s="613"/>
      <c r="T486" s="613"/>
      <c r="U486" s="613"/>
      <c r="V486" s="614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71</v>
      </c>
      <c r="Q487" s="613"/>
      <c r="R487" s="613"/>
      <c r="S487" s="613"/>
      <c r="T487" s="613"/>
      <c r="U487" s="613"/>
      <c r="V487" s="614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87">
        <v>4640242180519</v>
      </c>
      <c r="E489" s="588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9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87">
        <v>4640242180519</v>
      </c>
      <c r="E490" s="588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698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1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1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4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71</v>
      </c>
      <c r="Q498" s="613"/>
      <c r="R498" s="613"/>
      <c r="S498" s="613"/>
      <c r="T498" s="613"/>
      <c r="U498" s="613"/>
      <c r="V498" s="614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71</v>
      </c>
      <c r="Q499" s="613"/>
      <c r="R499" s="613"/>
      <c r="S499" s="613"/>
      <c r="T499" s="613"/>
      <c r="U499" s="613"/>
      <c r="V499" s="614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0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7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71</v>
      </c>
      <c r="Q504" s="613"/>
      <c r="R504" s="613"/>
      <c r="S504" s="613"/>
      <c r="T504" s="613"/>
      <c r="U504" s="613"/>
      <c r="V504" s="614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71</v>
      </c>
      <c r="Q505" s="613"/>
      <c r="R505" s="613"/>
      <c r="S505" s="613"/>
      <c r="T505" s="613"/>
      <c r="U505" s="613"/>
      <c r="V505" s="614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87">
        <v>4640242180120</v>
      </c>
      <c r="E507" s="588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21" t="s">
        <v>784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87">
        <v>4640242180120</v>
      </c>
      <c r="E508" s="588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62" t="s">
        <v>787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87">
        <v>4640242180137</v>
      </c>
      <c r="E509" s="588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47" t="s">
        <v>790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87">
        <v>4640242180137</v>
      </c>
      <c r="E510" s="588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630" t="s">
        <v>793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71</v>
      </c>
      <c r="Q511" s="613"/>
      <c r="R511" s="613"/>
      <c r="S511" s="613"/>
      <c r="T511" s="613"/>
      <c r="U511" s="613"/>
      <c r="V511" s="614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71</v>
      </c>
      <c r="Q512" s="613"/>
      <c r="R512" s="613"/>
      <c r="S512" s="613"/>
      <c r="T512" s="613"/>
      <c r="U512" s="613"/>
      <c r="V512" s="614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794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2" t="s">
        <v>797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71</v>
      </c>
      <c r="Q516" s="613"/>
      <c r="R516" s="613"/>
      <c r="S516" s="613"/>
      <c r="T516" s="613"/>
      <c r="U516" s="613"/>
      <c r="V516" s="614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71</v>
      </c>
      <c r="Q517" s="613"/>
      <c r="R517" s="613"/>
      <c r="S517" s="613"/>
      <c r="T517" s="613"/>
      <c r="U517" s="613"/>
      <c r="V517" s="614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799</v>
      </c>
      <c r="Q518" s="633"/>
      <c r="R518" s="633"/>
      <c r="S518" s="633"/>
      <c r="T518" s="633"/>
      <c r="U518" s="633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14517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14644.390000000001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800</v>
      </c>
      <c r="Q519" s="633"/>
      <c r="R519" s="633"/>
      <c r="S519" s="633"/>
      <c r="T519" s="633"/>
      <c r="U519" s="633"/>
      <c r="V519" s="611"/>
      <c r="W519" s="37" t="s">
        <v>69</v>
      </c>
      <c r="X519" s="585">
        <f>IFERROR(SUM(BM22:BM515),"0")</f>
        <v>15405.087834290456</v>
      </c>
      <c r="Y519" s="585">
        <f>IFERROR(SUM(BN22:BN515),"0")</f>
        <v>15540.085999999998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801</v>
      </c>
      <c r="Q520" s="633"/>
      <c r="R520" s="633"/>
      <c r="S520" s="633"/>
      <c r="T520" s="633"/>
      <c r="U520" s="633"/>
      <c r="V520" s="611"/>
      <c r="W520" s="37" t="s">
        <v>802</v>
      </c>
      <c r="X520" s="38">
        <f>ROUNDUP(SUM(BO22:BO515),0)</f>
        <v>26</v>
      </c>
      <c r="Y520" s="38">
        <f>ROUNDUP(SUM(BP22:BP515),0)</f>
        <v>27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803</v>
      </c>
      <c r="Q521" s="633"/>
      <c r="R521" s="633"/>
      <c r="S521" s="633"/>
      <c r="T521" s="633"/>
      <c r="U521" s="633"/>
      <c r="V521" s="611"/>
      <c r="W521" s="37" t="s">
        <v>69</v>
      </c>
      <c r="X521" s="585">
        <f>GrossWeightTotal+PalletQtyTotal*25</f>
        <v>16055.087834290456</v>
      </c>
      <c r="Y521" s="585">
        <f>GrossWeightTotalR+PalletQtyTotalR*25</f>
        <v>16215.085999999998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804</v>
      </c>
      <c r="Q522" s="633"/>
      <c r="R522" s="633"/>
      <c r="S522" s="633"/>
      <c r="T522" s="633"/>
      <c r="U522" s="633"/>
      <c r="V522" s="611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2984.2466484758575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3008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805</v>
      </c>
      <c r="Q523" s="633"/>
      <c r="R523" s="633"/>
      <c r="S523" s="633"/>
      <c r="T523" s="633"/>
      <c r="U523" s="633"/>
      <c r="V523" s="611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30.927149999999997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616" t="s">
        <v>100</v>
      </c>
      <c r="D525" s="642"/>
      <c r="E525" s="642"/>
      <c r="F525" s="642"/>
      <c r="G525" s="642"/>
      <c r="H525" s="643"/>
      <c r="I525" s="616" t="s">
        <v>258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550</v>
      </c>
      <c r="U525" s="643"/>
      <c r="V525" s="616" t="s">
        <v>607</v>
      </c>
      <c r="W525" s="642"/>
      <c r="X525" s="642"/>
      <c r="Y525" s="643"/>
      <c r="Z525" s="580" t="s">
        <v>666</v>
      </c>
      <c r="AA525" s="616" t="s">
        <v>736</v>
      </c>
      <c r="AB525" s="643"/>
      <c r="AC525" s="52"/>
      <c r="AF525" s="581"/>
    </row>
    <row r="526" spans="1:68" ht="14.25" customHeight="1" thickTop="1" x14ac:dyDescent="0.2">
      <c r="A526" s="694" t="s">
        <v>808</v>
      </c>
      <c r="B526" s="616" t="s">
        <v>62</v>
      </c>
      <c r="C526" s="616" t="s">
        <v>101</v>
      </c>
      <c r="D526" s="616" t="s">
        <v>116</v>
      </c>
      <c r="E526" s="616" t="s">
        <v>176</v>
      </c>
      <c r="F526" s="616" t="s">
        <v>199</v>
      </c>
      <c r="G526" s="616" t="s">
        <v>234</v>
      </c>
      <c r="H526" s="616" t="s">
        <v>100</v>
      </c>
      <c r="I526" s="616" t="s">
        <v>259</v>
      </c>
      <c r="J526" s="616" t="s">
        <v>299</v>
      </c>
      <c r="K526" s="616" t="s">
        <v>360</v>
      </c>
      <c r="L526" s="616" t="s">
        <v>403</v>
      </c>
      <c r="M526" s="616" t="s">
        <v>419</v>
      </c>
      <c r="N526" s="581"/>
      <c r="O526" s="616" t="s">
        <v>432</v>
      </c>
      <c r="P526" s="616" t="s">
        <v>442</v>
      </c>
      <c r="Q526" s="616" t="s">
        <v>449</v>
      </c>
      <c r="R526" s="616" t="s">
        <v>454</v>
      </c>
      <c r="S526" s="616" t="s">
        <v>540</v>
      </c>
      <c r="T526" s="616" t="s">
        <v>551</v>
      </c>
      <c r="U526" s="616" t="s">
        <v>585</v>
      </c>
      <c r="V526" s="616" t="s">
        <v>608</v>
      </c>
      <c r="W526" s="616" t="s">
        <v>640</v>
      </c>
      <c r="X526" s="616" t="s">
        <v>658</v>
      </c>
      <c r="Y526" s="616" t="s">
        <v>662</v>
      </c>
      <c r="Z526" s="616" t="s">
        <v>666</v>
      </c>
      <c r="AA526" s="616" t="s">
        <v>736</v>
      </c>
      <c r="AB526" s="616" t="s">
        <v>794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1152.4000000000001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505.8</v>
      </c>
      <c r="E528" s="46">
        <f>IFERROR(Y89*1,"0")+IFERROR(Y90*1,"0")+IFERROR(Y91*1,"0")+IFERROR(Y95*1,"0")+IFERROR(Y96*1,"0")+IFERROR(Y97*1,"0")+IFERROR(Y98*1,"0")+IFERROR(Y99*1,"0")+IFERROR(Y100*1,"0")</f>
        <v>542.70000000000005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608.4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387.9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4213.4999999999991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104.39999999999999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192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474.15000000000003</v>
      </c>
      <c r="S528" s="46">
        <f>IFERROR(Y342*1,"0")+IFERROR(Y343*1,"0")+IFERROR(Y344*1,"0")</f>
        <v>40.5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2226</v>
      </c>
      <c r="U528" s="46">
        <f>IFERROR(Y375*1,"0")+IFERROR(Y376*1,"0")+IFERROR(Y377*1,"0")+IFERROR(Y378*1,"0")+IFERROR(Y382*1,"0")+IFERROR(Y386*1,"0")+IFERROR(Y387*1,"0")+IFERROR(Y391*1,"0")</f>
        <v>1881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2311.4400000000005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