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09E399D-CCEE-4720-8992-FABD77672C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Z58" i="1" l="1"/>
  <c r="Z139" i="1"/>
  <c r="Z71" i="1"/>
  <c r="Z92" i="1"/>
  <c r="Y24" i="1"/>
  <c r="Y32" i="1"/>
  <c r="Y44" i="1"/>
  <c r="Y59" i="1"/>
  <c r="Y65" i="1"/>
  <c r="Y71" i="1"/>
  <c r="Y81" i="1"/>
  <c r="Y85" i="1"/>
  <c r="Y92" i="1"/>
  <c r="Y101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BP316" i="1"/>
  <c r="BN316" i="1"/>
  <c r="Z316" i="1"/>
  <c r="BP377" i="1"/>
  <c r="BN377" i="1"/>
  <c r="Z377" i="1"/>
  <c r="F52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BN90" i="1"/>
  <c r="Y93" i="1"/>
  <c r="Z95" i="1"/>
  <c r="Z101" i="1" s="1"/>
  <c r="BN95" i="1"/>
  <c r="BP95" i="1"/>
  <c r="Z97" i="1"/>
  <c r="BN97" i="1"/>
  <c r="Z99" i="1"/>
  <c r="BN99" i="1"/>
  <c r="Y110" i="1"/>
  <c r="Z106" i="1"/>
  <c r="Z109" i="1" s="1"/>
  <c r="BN106" i="1"/>
  <c r="BP107" i="1"/>
  <c r="BN107" i="1"/>
  <c r="Y109" i="1"/>
  <c r="BP113" i="1"/>
  <c r="BN113" i="1"/>
  <c r="Z113" i="1"/>
  <c r="Z115" i="1" s="1"/>
  <c r="Y124" i="1"/>
  <c r="BP121" i="1"/>
  <c r="BN121" i="1"/>
  <c r="Z121" i="1"/>
  <c r="Y128" i="1"/>
  <c r="Y134" i="1"/>
  <c r="BP138" i="1"/>
  <c r="BN138" i="1"/>
  <c r="Z138" i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Y277" i="1"/>
  <c r="BP296" i="1"/>
  <c r="BN296" i="1"/>
  <c r="Z296" i="1"/>
  <c r="Y300" i="1"/>
  <c r="Z310" i="1"/>
  <c r="BP304" i="1"/>
  <c r="BN304" i="1"/>
  <c r="Z304" i="1"/>
  <c r="Y310" i="1"/>
  <c r="BP308" i="1"/>
  <c r="BN308" i="1"/>
  <c r="Z308" i="1"/>
  <c r="Y332" i="1"/>
  <c r="BP327" i="1"/>
  <c r="BN327" i="1"/>
  <c r="Z327" i="1"/>
  <c r="Y333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Y346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Y362" i="1"/>
  <c r="BP422" i="1"/>
  <c r="BN422" i="1"/>
  <c r="Z422" i="1"/>
  <c r="Z425" i="1" s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Y244" i="1"/>
  <c r="Y252" i="1"/>
  <c r="BP246" i="1"/>
  <c r="BN246" i="1"/>
  <c r="Z246" i="1"/>
  <c r="Z252" i="1" s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Z300" i="1" s="1"/>
  <c r="BP298" i="1"/>
  <c r="BN298" i="1"/>
  <c r="Z298" i="1"/>
  <c r="Y311" i="1"/>
  <c r="BP306" i="1"/>
  <c r="BN306" i="1"/>
  <c r="Z306" i="1"/>
  <c r="Z318" i="1"/>
  <c r="BP314" i="1"/>
  <c r="BN314" i="1"/>
  <c r="Z314" i="1"/>
  <c r="Y318" i="1"/>
  <c r="BP322" i="1"/>
  <c r="BN322" i="1"/>
  <c r="Z322" i="1"/>
  <c r="Z324" i="1" s="1"/>
  <c r="BP328" i="1"/>
  <c r="BN328" i="1"/>
  <c r="Z328" i="1"/>
  <c r="BP331" i="1"/>
  <c r="BN331" i="1"/>
  <c r="Z331" i="1"/>
  <c r="Y338" i="1"/>
  <c r="BP335" i="1"/>
  <c r="BN335" i="1"/>
  <c r="Z335" i="1"/>
  <c r="Z338" i="1" s="1"/>
  <c r="BP344" i="1"/>
  <c r="BN344" i="1"/>
  <c r="Z344" i="1"/>
  <c r="T528" i="1"/>
  <c r="Y357" i="1"/>
  <c r="BP350" i="1"/>
  <c r="BN350" i="1"/>
  <c r="Z350" i="1"/>
  <c r="Z357" i="1" s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55" i="1" l="1"/>
  <c r="Z407" i="1"/>
  <c r="Z477" i="1"/>
  <c r="Z461" i="1"/>
  <c r="Z261" i="1"/>
  <c r="Y520" i="1"/>
  <c r="Y518" i="1"/>
  <c r="Z379" i="1"/>
  <c r="Z504" i="1"/>
  <c r="Z332" i="1"/>
  <c r="Z276" i="1"/>
  <c r="Z269" i="1"/>
  <c r="Z32" i="1"/>
  <c r="Z523" i="1" s="1"/>
  <c r="Y522" i="1"/>
  <c r="Y519" i="1"/>
  <c r="Y521" i="1" s="1"/>
  <c r="Z217" i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<sst xmlns="http://schemas.openxmlformats.org/spreadsheetml/2006/main" count="2342" uniqueCount="846">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</sst>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9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350</v>
      </c>
      <c r="Y53" s="584">
        <f t="shared" si="6"/>
        <v>356.40000000000003</v>
      </c>
      <c r="Z53" s="36">
        <f>IFERROR(IF(Y53=0,"",ROUNDUP(Y53/H53,0)*0.01898),"")</f>
        <v>0.62634000000000001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364.09722222222217</v>
      </c>
      <c r="BN53" s="64">
        <f t="shared" si="8"/>
        <v>370.755</v>
      </c>
      <c r="BO53" s="64">
        <f t="shared" si="9"/>
        <v>0.5063657407407407</v>
      </c>
      <c r="BP53" s="64">
        <f t="shared" si="10"/>
        <v>0.515625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67.5</v>
      </c>
      <c r="Y57" s="584">
        <f t="shared" si="6"/>
        <v>67.5</v>
      </c>
      <c r="Z57" s="36">
        <f>IFERROR(IF(Y57=0,"",ROUNDUP(Y57/H57,0)*0.00902),"")</f>
        <v>0.1353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70.650000000000006</v>
      </c>
      <c r="BN57" s="64">
        <f t="shared" si="8"/>
        <v>70.650000000000006</v>
      </c>
      <c r="BO57" s="64">
        <f t="shared" si="9"/>
        <v>0.11363636363636365</v>
      </c>
      <c r="BP57" s="64">
        <f t="shared" si="10"/>
        <v>0.11363636363636365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47.407407407407405</v>
      </c>
      <c r="Y58" s="585">
        <f>IFERROR(Y52/H52,"0")+IFERROR(Y53/H53,"0")+IFERROR(Y54/H54,"0")+IFERROR(Y55/H55,"0")+IFERROR(Y56/H56,"0")+IFERROR(Y57/H57,"0")</f>
        <v>48</v>
      </c>
      <c r="Z58" s="585">
        <f>IFERROR(IF(Z52="",0,Z52),"0")+IFERROR(IF(Z53="",0,Z53),"0")+IFERROR(IF(Z54="",0,Z54),"0")+IFERROR(IF(Z55="",0,Z55),"0")+IFERROR(IF(Z56="",0,Z56),"0")+IFERROR(IF(Z57="",0,Z57),"0")</f>
        <v>0.76163999999999998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417.5</v>
      </c>
      <c r="Y59" s="585">
        <f>IFERROR(SUM(Y52:Y57),"0")</f>
        <v>423.90000000000003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100</v>
      </c>
      <c r="Y61" s="58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9.2592592592592595</v>
      </c>
      <c r="Y65" s="585">
        <f>IFERROR(Y61/H61,"0")+IFERROR(Y62/H62,"0")+IFERROR(Y63/H63,"0")+IFERROR(Y64/H64,"0")</f>
        <v>10</v>
      </c>
      <c r="Z65" s="585">
        <f>IFERROR(IF(Z61="",0,Z61),"0")+IFERROR(IF(Z62="",0,Z62),"0")+IFERROR(IF(Z63="",0,Z63),"0")+IFERROR(IF(Z64="",0,Z64),"0")</f>
        <v>0.1898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100</v>
      </c>
      <c r="Y66" s="585">
        <f>IFERROR(SUM(Y61:Y64),"0")</f>
        <v>108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100</v>
      </c>
      <c r="Y76" s="584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11.904761904761905</v>
      </c>
      <c r="Y80" s="585">
        <f>IFERROR(Y74/H74,"0")+IFERROR(Y75/H75,"0")+IFERROR(Y76/H76,"0")+IFERROR(Y77/H77,"0")+IFERROR(Y78/H78,"0")+IFERROR(Y79/H79,"0")</f>
        <v>12</v>
      </c>
      <c r="Z80" s="585">
        <f>IFERROR(IF(Z74="",0,Z74),"0")+IFERROR(IF(Z75="",0,Z75),"0")+IFERROR(IF(Z76="",0,Z76),"0")+IFERROR(IF(Z77="",0,Z77),"0")+IFERROR(IF(Z78="",0,Z78),"0")+IFERROR(IF(Z79="",0,Z79),"0")</f>
        <v>0.22776000000000002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100</v>
      </c>
      <c r="Y81" s="585">
        <f>IFERROR(SUM(Y74:Y79),"0")</f>
        <v>100.80000000000001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300</v>
      </c>
      <c r="Y321" s="584">
        <f>IFERROR(IF(X321="",0,CEILING((X321/$H321),1)*$H321),"")</f>
        <v>302.40000000000003</v>
      </c>
      <c r="Z321" s="36">
        <f>IFERROR(IF(Y321=0,"",ROUNDUP(Y321/H321,0)*0.01898),"")</f>
        <v>0.68328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318.53571428571428</v>
      </c>
      <c r="BN321" s="64">
        <f>IFERROR(Y321*I321/H321,"0")</f>
        <v>321.084</v>
      </c>
      <c r="BO321" s="64">
        <f>IFERROR(1/J321*(X321/H321),"0")</f>
        <v>0.5580357142857143</v>
      </c>
      <c r="BP321" s="64">
        <f>IFERROR(1/J321*(Y321/H321),"0")</f>
        <v>0.5625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35.714285714285715</v>
      </c>
      <c r="Y324" s="585">
        <f>IFERROR(Y321/H321,"0")+IFERROR(Y322/H322,"0")+IFERROR(Y323/H323,"0")</f>
        <v>36</v>
      </c>
      <c r="Z324" s="585">
        <f>IFERROR(IF(Z321="",0,Z321),"0")+IFERROR(IF(Z322="",0,Z322),"0")+IFERROR(IF(Z323="",0,Z323),"0")</f>
        <v>0.68328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300</v>
      </c>
      <c r="Y325" s="585">
        <f>IFERROR(SUM(Y321:Y323),"0")</f>
        <v>302.40000000000003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3000</v>
      </c>
      <c r="Y350" s="584">
        <f t="shared" ref="Y350:Y356" si="58">IFERROR(IF(X350="",0,CEILING((X350/$H350),1)*$H350),"")</f>
        <v>3000</v>
      </c>
      <c r="Z350" s="36">
        <f>IFERROR(IF(Y350=0,"",ROUNDUP(Y350/H350,0)*0.02175),"")</f>
        <v>4.3499999999999996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3096</v>
      </c>
      <c r="BN350" s="64">
        <f t="shared" ref="BN350:BN356" si="60">IFERROR(Y350*I350/H350,"0")</f>
        <v>3096</v>
      </c>
      <c r="BO350" s="64">
        <f t="shared" ref="BO350:BO356" si="61">IFERROR(1/J350*(X350/H350),"0")</f>
        <v>4.1666666666666661</v>
      </c>
      <c r="BP350" s="64">
        <f t="shared" ref="BP350:BP356" si="62">IFERROR(1/J350*(Y350/H350),"0")</f>
        <v>4.1666666666666661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1700</v>
      </c>
      <c r="Y351" s="584">
        <f t="shared" si="58"/>
        <v>1710</v>
      </c>
      <c r="Z351" s="36">
        <f>IFERROR(IF(Y351=0,"",ROUNDUP(Y351/H351,0)*0.02175),"")</f>
        <v>2.4794999999999998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1754.4</v>
      </c>
      <c r="BN351" s="64">
        <f t="shared" si="60"/>
        <v>1764.72</v>
      </c>
      <c r="BO351" s="64">
        <f t="shared" si="61"/>
        <v>2.3611111111111107</v>
      </c>
      <c r="BP351" s="64">
        <f t="shared" si="62"/>
        <v>2.375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2000</v>
      </c>
      <c r="Y352" s="584">
        <f t="shared" si="58"/>
        <v>2010</v>
      </c>
      <c r="Z352" s="36">
        <f>IFERROR(IF(Y352=0,"",ROUNDUP(Y352/H352,0)*0.02175),"")</f>
        <v>2.9144999999999999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2064</v>
      </c>
      <c r="BN352" s="64">
        <f t="shared" si="60"/>
        <v>2074.3200000000002</v>
      </c>
      <c r="BO352" s="64">
        <f t="shared" si="61"/>
        <v>2.7777777777777777</v>
      </c>
      <c r="BP352" s="64">
        <f t="shared" si="62"/>
        <v>2.7916666666666665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446.66666666666663</v>
      </c>
      <c r="Y357" s="585">
        <f>IFERROR(Y350/H350,"0")+IFERROR(Y351/H351,"0")+IFERROR(Y352/H352,"0")+IFERROR(Y353/H353,"0")+IFERROR(Y354/H354,"0")+IFERROR(Y355/H355,"0")+IFERROR(Y356/H356,"0")</f>
        <v>448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9.7439999999999998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6700</v>
      </c>
      <c r="Y358" s="585">
        <f>IFERROR(SUM(Y350:Y356),"0")</f>
        <v>6720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2300</v>
      </c>
      <c r="Y360" s="584">
        <f>IFERROR(IF(X360="",0,CEILING((X360/$H360),1)*$H360),"")</f>
        <v>2310</v>
      </c>
      <c r="Z360" s="36">
        <f>IFERROR(IF(Y360=0,"",ROUNDUP(Y360/H360,0)*0.02175),"")</f>
        <v>3.3494999999999999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2373.6</v>
      </c>
      <c r="BN360" s="64">
        <f>IFERROR(Y360*I360/H360,"0")</f>
        <v>2383.92</v>
      </c>
      <c r="BO360" s="64">
        <f>IFERROR(1/J360*(X360/H360),"0")</f>
        <v>3.1944444444444446</v>
      </c>
      <c r="BP360" s="64">
        <f>IFERROR(1/J360*(Y360/H360),"0")</f>
        <v>3.208333333333333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153.33333333333334</v>
      </c>
      <c r="Y362" s="585">
        <f>IFERROR(Y360/H360,"0")+IFERROR(Y361/H361,"0")</f>
        <v>154</v>
      </c>
      <c r="Z362" s="585">
        <f>IFERROR(IF(Z360="",0,Z360),"0")+IFERROR(IF(Z361="",0,Z361),"0")</f>
        <v>3.3494999999999999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2300</v>
      </c>
      <c r="Y363" s="585">
        <f>IFERROR(SUM(Y360:Y361),"0")</f>
        <v>2310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300</v>
      </c>
      <c r="Y370" s="584">
        <f>IFERROR(IF(X370="",0,CEILING((X370/$H370),1)*$H370),"")</f>
        <v>306</v>
      </c>
      <c r="Z370" s="36">
        <f>IFERROR(IF(Y370=0,"",ROUNDUP(Y370/H370,0)*0.01898),"")</f>
        <v>0.64532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317.29999999999995</v>
      </c>
      <c r="BN370" s="64">
        <f>IFERROR(Y370*I370/H370,"0")</f>
        <v>323.64599999999996</v>
      </c>
      <c r="BO370" s="64">
        <f>IFERROR(1/J370*(X370/H370),"0")</f>
        <v>0.52083333333333337</v>
      </c>
      <c r="BP370" s="64">
        <f>IFERROR(1/J370*(Y370/H370),"0")</f>
        <v>0.53125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33.333333333333336</v>
      </c>
      <c r="Y371" s="585">
        <f>IFERROR(Y370/H370,"0")</f>
        <v>34</v>
      </c>
      <c r="Z371" s="585">
        <f>IFERROR(IF(Z370="",0,Z370),"0")</f>
        <v>0.64532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300</v>
      </c>
      <c r="Y372" s="585">
        <f>IFERROR(SUM(Y370:Y370),"0")</f>
        <v>306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150</v>
      </c>
      <c r="Y382" s="584">
        <f>IFERROR(IF(X382="",0,CEILING((X382/$H382),1)*$H382),"")</f>
        <v>153.29999999999998</v>
      </c>
      <c r="Z382" s="36">
        <f>IFERROR(IF(Y382=0,"",ROUNDUP(Y382/H382,0)*0.00902),"")</f>
        <v>0.31569999999999998</v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159.24657534246575</v>
      </c>
      <c r="BN382" s="64">
        <f>IFERROR(Y382*I382/H382,"0")</f>
        <v>162.75</v>
      </c>
      <c r="BO382" s="64">
        <f>IFERROR(1/J382*(X382/H382),"0")</f>
        <v>0.25944375259443753</v>
      </c>
      <c r="BP382" s="64">
        <f>IFERROR(1/J382*(Y382/H382),"0")</f>
        <v>0.26515151515151514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34.246575342465754</v>
      </c>
      <c r="Y383" s="585">
        <f>IFERROR(Y382/H382,"0")</f>
        <v>35</v>
      </c>
      <c r="Z383" s="585">
        <f>IFERROR(IF(Z382="",0,Z382),"0")</f>
        <v>0.31569999999999998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150</v>
      </c>
      <c r="Y384" s="585">
        <f>IFERROR(SUM(Y382:Y382),"0")</f>
        <v>153.29999999999998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500</v>
      </c>
      <c r="Y445" s="584">
        <f t="shared" si="69"/>
        <v>501.6</v>
      </c>
      <c r="Z445" s="36">
        <f t="shared" si="70"/>
        <v>1.1362000000000001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534.09090909090912</v>
      </c>
      <c r="BN445" s="64">
        <f t="shared" si="72"/>
        <v>535.79999999999995</v>
      </c>
      <c r="BO445" s="64">
        <f t="shared" si="73"/>
        <v>0.91054778554778548</v>
      </c>
      <c r="BP445" s="64">
        <f t="shared" si="74"/>
        <v>0.91346153846153855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94.696969696969688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1.1362000000000001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500</v>
      </c>
      <c r="Y456" s="585">
        <f>IFERROR(SUM(Y440:Y454),"0")</f>
        <v>501.6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450</v>
      </c>
      <c r="Y458" s="584">
        <f>IFERROR(IF(X458="",0,CEILING((X458/$H458),1)*$H458),"")</f>
        <v>454.08000000000004</v>
      </c>
      <c r="Z458" s="36">
        <f>IFERROR(IF(Y458=0,"",ROUNDUP(Y458/H458,0)*0.01196),"")</f>
        <v>1.0285599999999999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480.68181818181819</v>
      </c>
      <c r="BN458" s="64">
        <f>IFERROR(Y458*I458/H458,"0")</f>
        <v>485.03999999999996</v>
      </c>
      <c r="BO458" s="64">
        <f>IFERROR(1/J458*(X458/H458),"0")</f>
        <v>0.81949300699300698</v>
      </c>
      <c r="BP458" s="64">
        <f>IFERROR(1/J458*(Y458/H458),"0")</f>
        <v>0.82692307692307698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85.22727272727272</v>
      </c>
      <c r="Y461" s="585">
        <f>IFERROR(Y458/H458,"0")+IFERROR(Y459/H459,"0")+IFERROR(Y460/H460,"0")</f>
        <v>86</v>
      </c>
      <c r="Z461" s="585">
        <f>IFERROR(IF(Z458="",0,Z458),"0")+IFERROR(IF(Z459="",0,Z459),"0")+IFERROR(IF(Z460="",0,Z460),"0")</f>
        <v>1.0285599999999999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450</v>
      </c>
      <c r="Y462" s="585">
        <f>IFERROR(SUM(Y458:Y460),"0")</f>
        <v>454.08000000000004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180</v>
      </c>
      <c r="Y464" s="584">
        <f t="shared" ref="Y464:Y470" si="75">IFERROR(IF(X464="",0,CEILING((X464/$H464),1)*$H464),"")</f>
        <v>184.8</v>
      </c>
      <c r="Z464" s="36">
        <f>IFERROR(IF(Y464=0,"",ROUNDUP(Y464/H464,0)*0.01196),"")</f>
        <v>0.41860000000000003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192.27272727272725</v>
      </c>
      <c r="BN464" s="64">
        <f t="shared" ref="BN464:BN470" si="77">IFERROR(Y464*I464/H464,"0")</f>
        <v>197.39999999999998</v>
      </c>
      <c r="BO464" s="64">
        <f t="shared" ref="BO464:BO470" si="78">IFERROR(1/J464*(X464/H464),"0")</f>
        <v>0.32779720279720276</v>
      </c>
      <c r="BP464" s="64">
        <f t="shared" ref="BP464:BP470" si="79">IFERROR(1/J464*(Y464/H464),"0")</f>
        <v>0.33653846153846156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150</v>
      </c>
      <c r="Y465" s="584">
        <f t="shared" si="75"/>
        <v>153.12</v>
      </c>
      <c r="Z465" s="36">
        <f>IFERROR(IF(Y465=0,"",ROUNDUP(Y465/H465,0)*0.01196),"")</f>
        <v>0.34683999999999998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160.22727272727272</v>
      </c>
      <c r="BN465" s="64">
        <f t="shared" si="77"/>
        <v>163.56</v>
      </c>
      <c r="BO465" s="64">
        <f t="shared" si="78"/>
        <v>0.27316433566433568</v>
      </c>
      <c r="BP465" s="64">
        <f t="shared" si="79"/>
        <v>0.27884615384615385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250</v>
      </c>
      <c r="Y466" s="584">
        <f t="shared" si="75"/>
        <v>253.44</v>
      </c>
      <c r="Z466" s="36">
        <f>IFERROR(IF(Y466=0,"",ROUNDUP(Y466/H466,0)*0.01196),"")</f>
        <v>0.57408000000000003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267.04545454545456</v>
      </c>
      <c r="BN466" s="64">
        <f t="shared" si="77"/>
        <v>270.71999999999997</v>
      </c>
      <c r="BO466" s="64">
        <f t="shared" si="78"/>
        <v>0.45527389277389274</v>
      </c>
      <c r="BP466" s="64">
        <f t="shared" si="79"/>
        <v>0.46153846153846156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109.84848484848484</v>
      </c>
      <c r="Y471" s="585">
        <f>IFERROR(Y464/H464,"0")+IFERROR(Y465/H465,"0")+IFERROR(Y466/H466,"0")+IFERROR(Y467/H467,"0")+IFERROR(Y468/H468,"0")+IFERROR(Y469/H469,"0")+IFERROR(Y470/H470,"0")</f>
        <v>112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1.33952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580</v>
      </c>
      <c r="Y472" s="585">
        <f>IFERROR(SUM(Y464:Y470),"0")</f>
        <v>591.36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11897.5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11971.44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12362.211185732076</v>
      </c>
      <c r="Y519" s="585">
        <f>IFERROR(SUM(BN22:BN515),"0")</f>
        <v>12439.599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18</v>
      </c>
      <c r="Y520" s="38">
        <f>ROUNDUP(SUM(BP22:BP515),0)</f>
        <v>18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12812.211185732076</v>
      </c>
      <c r="Y521" s="585">
        <f>GrossWeightTotalR+PalletQtyTotalR*25</f>
        <v>12889.599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1061.6383502342408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1070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19.421279999999999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632.70000000000005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302.40000000000003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9336</v>
      </c>
      <c r="U528" s="46">
        <f>IFERROR(Y375*1,"0")+IFERROR(Y376*1,"0")+IFERROR(Y377*1,"0")+IFERROR(Y378*1,"0")+IFERROR(Y382*1,"0")+IFERROR(Y386*1,"0")+IFERROR(Y387*1,"0")+IFERROR(Y391*1,"0")</f>
        <v>153.29999999999998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1547.04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2025-06-27T07:12:45Z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