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CDB9B1-D629-46DF-962B-D11914968F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BP476" i="1" s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P466" i="1" s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BP318" i="1" s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Z239" i="1" s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X226" i="1"/>
  <c r="X225" i="1"/>
  <c r="BO224" i="1"/>
  <c r="BM224" i="1"/>
  <c r="Y224" i="1"/>
  <c r="BP224" i="1" s="1"/>
  <c r="P224" i="1"/>
  <c r="BO223" i="1"/>
  <c r="BM223" i="1"/>
  <c r="Y223" i="1"/>
  <c r="Y225" i="1" s="1"/>
  <c r="P223" i="1"/>
  <c r="X221" i="1"/>
  <c r="X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Y164" i="1" s="1"/>
  <c r="P163" i="1"/>
  <c r="X159" i="1"/>
  <c r="X158" i="1"/>
  <c r="BO157" i="1"/>
  <c r="BM157" i="1"/>
  <c r="Y157" i="1"/>
  <c r="BP157" i="1" s="1"/>
  <c r="P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2" i="1"/>
  <c r="X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Z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N65" i="1"/>
  <c r="BM65" i="1"/>
  <c r="Z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28" i="1" l="1"/>
  <c r="BN28" i="1"/>
  <c r="Z157" i="1"/>
  <c r="BN157" i="1"/>
  <c r="Z163" i="1"/>
  <c r="Z164" i="1" s="1"/>
  <c r="BN163" i="1"/>
  <c r="BP163" i="1"/>
  <c r="Z167" i="1"/>
  <c r="BN167" i="1"/>
  <c r="Z224" i="1"/>
  <c r="BN224" i="1"/>
  <c r="Z229" i="1"/>
  <c r="BN229" i="1"/>
  <c r="Z318" i="1"/>
  <c r="BN318" i="1"/>
  <c r="Z407" i="1"/>
  <c r="BN407" i="1"/>
  <c r="Z466" i="1"/>
  <c r="BN466" i="1"/>
  <c r="Z48" i="1"/>
  <c r="Z49" i="1" s="1"/>
  <c r="BN48" i="1"/>
  <c r="BP48" i="1"/>
  <c r="Y49" i="1"/>
  <c r="Z53" i="1"/>
  <c r="BN53" i="1"/>
  <c r="Z85" i="1"/>
  <c r="BN85" i="1"/>
  <c r="Z100" i="1"/>
  <c r="BN100" i="1"/>
  <c r="Z129" i="1"/>
  <c r="BN129" i="1"/>
  <c r="Z175" i="1"/>
  <c r="BN175" i="1"/>
  <c r="Z212" i="1"/>
  <c r="BN212" i="1"/>
  <c r="Z248" i="1"/>
  <c r="BN248" i="1"/>
  <c r="Z308" i="1"/>
  <c r="BN308" i="1"/>
  <c r="Z328" i="1"/>
  <c r="BN328" i="1"/>
  <c r="Z380" i="1"/>
  <c r="BN380" i="1"/>
  <c r="Z426" i="1"/>
  <c r="BN426" i="1"/>
  <c r="Z456" i="1"/>
  <c r="BN456" i="1"/>
  <c r="Z476" i="1"/>
  <c r="BN476" i="1"/>
  <c r="BP77" i="1"/>
  <c r="BN77" i="1"/>
  <c r="Z77" i="1"/>
  <c r="BP97" i="1"/>
  <c r="BN97" i="1"/>
  <c r="Z97" i="1"/>
  <c r="BP123" i="1"/>
  <c r="BN123" i="1"/>
  <c r="Z123" i="1"/>
  <c r="BP171" i="1"/>
  <c r="BN171" i="1"/>
  <c r="Z171" i="1"/>
  <c r="BP204" i="1"/>
  <c r="BN204" i="1"/>
  <c r="Z204" i="1"/>
  <c r="BP233" i="1"/>
  <c r="BN233" i="1"/>
  <c r="Z233" i="1"/>
  <c r="BP302" i="1"/>
  <c r="BN302" i="1"/>
  <c r="Z302" i="1"/>
  <c r="BP322" i="1"/>
  <c r="BN322" i="1"/>
  <c r="Z322" i="1"/>
  <c r="BP359" i="1"/>
  <c r="BN359" i="1"/>
  <c r="Z359" i="1"/>
  <c r="BP415" i="1"/>
  <c r="BN415" i="1"/>
  <c r="Z415" i="1"/>
  <c r="BP452" i="1"/>
  <c r="BN452" i="1"/>
  <c r="Z452" i="1"/>
  <c r="BP470" i="1"/>
  <c r="BN470" i="1"/>
  <c r="Z470" i="1"/>
  <c r="BP507" i="1"/>
  <c r="BN507" i="1"/>
  <c r="Z507" i="1"/>
  <c r="X522" i="1"/>
  <c r="Y32" i="1"/>
  <c r="Z42" i="1"/>
  <c r="BN42" i="1"/>
  <c r="Z57" i="1"/>
  <c r="BN57" i="1"/>
  <c r="BP92" i="1"/>
  <c r="BN92" i="1"/>
  <c r="Z92" i="1"/>
  <c r="BP107" i="1"/>
  <c r="BN107" i="1"/>
  <c r="Z107" i="1"/>
  <c r="BP146" i="1"/>
  <c r="BN146" i="1"/>
  <c r="Z146" i="1"/>
  <c r="BP181" i="1"/>
  <c r="BN181" i="1"/>
  <c r="Z181" i="1"/>
  <c r="BP216" i="1"/>
  <c r="BN216" i="1"/>
  <c r="Z216" i="1"/>
  <c r="BP257" i="1"/>
  <c r="BN257" i="1"/>
  <c r="Z257" i="1"/>
  <c r="BP312" i="1"/>
  <c r="BN312" i="1"/>
  <c r="Z312" i="1"/>
  <c r="BP340" i="1"/>
  <c r="BN340" i="1"/>
  <c r="Z340" i="1"/>
  <c r="BP403" i="1"/>
  <c r="BN403" i="1"/>
  <c r="Z403" i="1"/>
  <c r="Y532" i="1"/>
  <c r="Y434" i="1"/>
  <c r="BP433" i="1"/>
  <c r="BN433" i="1"/>
  <c r="Z433" i="1"/>
  <c r="Z434" i="1" s="1"/>
  <c r="Z532" i="1"/>
  <c r="Y439" i="1"/>
  <c r="BP438" i="1"/>
  <c r="BN438" i="1"/>
  <c r="Z438" i="1"/>
  <c r="Z439" i="1" s="1"/>
  <c r="BP444" i="1"/>
  <c r="BN444" i="1"/>
  <c r="Z444" i="1"/>
  <c r="BP462" i="1"/>
  <c r="BN462" i="1"/>
  <c r="Z462" i="1"/>
  <c r="Y509" i="1"/>
  <c r="Y508" i="1"/>
  <c r="BP506" i="1"/>
  <c r="BN506" i="1"/>
  <c r="Z506" i="1"/>
  <c r="Z508" i="1" s="1"/>
  <c r="BP109" i="1"/>
  <c r="BN109" i="1"/>
  <c r="BP121" i="1"/>
  <c r="BN121" i="1"/>
  <c r="Z121" i="1"/>
  <c r="BP136" i="1"/>
  <c r="BN136" i="1"/>
  <c r="Z136" i="1"/>
  <c r="BP140" i="1"/>
  <c r="BN140" i="1"/>
  <c r="Z140" i="1"/>
  <c r="BP169" i="1"/>
  <c r="BN169" i="1"/>
  <c r="Z169" i="1"/>
  <c r="BP179" i="1"/>
  <c r="BN179" i="1"/>
  <c r="Z179" i="1"/>
  <c r="BP202" i="1"/>
  <c r="BN202" i="1"/>
  <c r="Z202" i="1"/>
  <c r="BP214" i="1"/>
  <c r="BN214" i="1"/>
  <c r="Z214" i="1"/>
  <c r="BP231" i="1"/>
  <c r="BN231" i="1"/>
  <c r="Z231" i="1"/>
  <c r="BP250" i="1"/>
  <c r="BN250" i="1"/>
  <c r="Z250" i="1"/>
  <c r="BP300" i="1"/>
  <c r="BN300" i="1"/>
  <c r="Z300" i="1"/>
  <c r="BP310" i="1"/>
  <c r="BN310" i="1"/>
  <c r="Z310" i="1"/>
  <c r="BP320" i="1"/>
  <c r="BN320" i="1"/>
  <c r="Z320" i="1"/>
  <c r="BP334" i="1"/>
  <c r="BN334" i="1"/>
  <c r="Z334" i="1"/>
  <c r="BP357" i="1"/>
  <c r="BN357" i="1"/>
  <c r="Z357" i="1"/>
  <c r="BP391" i="1"/>
  <c r="BN391" i="1"/>
  <c r="Z391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BP428" i="1"/>
  <c r="BN428" i="1"/>
  <c r="Z428" i="1"/>
  <c r="BP450" i="1"/>
  <c r="BN450" i="1"/>
  <c r="Z450" i="1"/>
  <c r="Y464" i="1"/>
  <c r="BP460" i="1"/>
  <c r="BN460" i="1"/>
  <c r="Z460" i="1"/>
  <c r="Y463" i="1"/>
  <c r="Z22" i="1"/>
  <c r="Z23" i="1" s="1"/>
  <c r="BN22" i="1"/>
  <c r="BP22" i="1"/>
  <c r="Z26" i="1"/>
  <c r="BN26" i="1"/>
  <c r="BP26" i="1"/>
  <c r="Z30" i="1"/>
  <c r="BN30" i="1"/>
  <c r="C532" i="1"/>
  <c r="Z44" i="1"/>
  <c r="BN44" i="1"/>
  <c r="Z55" i="1"/>
  <c r="BN55" i="1"/>
  <c r="Z63" i="1"/>
  <c r="BN63" i="1"/>
  <c r="Z69" i="1"/>
  <c r="BN69" i="1"/>
  <c r="BP69" i="1"/>
  <c r="Z75" i="1"/>
  <c r="BN75" i="1"/>
  <c r="BP75" i="1"/>
  <c r="Z79" i="1"/>
  <c r="BN79" i="1"/>
  <c r="Z90" i="1"/>
  <c r="BN90" i="1"/>
  <c r="Y104" i="1"/>
  <c r="Z102" i="1"/>
  <c r="BN102" i="1"/>
  <c r="Z109" i="1"/>
  <c r="BP125" i="1"/>
  <c r="BN125" i="1"/>
  <c r="Z125" i="1"/>
  <c r="Y152" i="1"/>
  <c r="BP151" i="1"/>
  <c r="BN151" i="1"/>
  <c r="Z151" i="1"/>
  <c r="Z152" i="1" s="1"/>
  <c r="Y159" i="1"/>
  <c r="BP155" i="1"/>
  <c r="BN155" i="1"/>
  <c r="Z155" i="1"/>
  <c r="BP173" i="1"/>
  <c r="BN173" i="1"/>
  <c r="Z173" i="1"/>
  <c r="Y187" i="1"/>
  <c r="Y186" i="1"/>
  <c r="BP185" i="1"/>
  <c r="BN185" i="1"/>
  <c r="Z185" i="1"/>
  <c r="Z186" i="1" s="1"/>
  <c r="BP190" i="1"/>
  <c r="BN190" i="1"/>
  <c r="Z190" i="1"/>
  <c r="BP206" i="1"/>
  <c r="BN206" i="1"/>
  <c r="Z206" i="1"/>
  <c r="BP218" i="1"/>
  <c r="BN218" i="1"/>
  <c r="Z218" i="1"/>
  <c r="BP259" i="1"/>
  <c r="BN259" i="1"/>
  <c r="Z259" i="1"/>
  <c r="BP304" i="1"/>
  <c r="BN304" i="1"/>
  <c r="Z304" i="1"/>
  <c r="BP314" i="1"/>
  <c r="BN314" i="1"/>
  <c r="Z314" i="1"/>
  <c r="Y330" i="1"/>
  <c r="Y329" i="1"/>
  <c r="BP326" i="1"/>
  <c r="BN326" i="1"/>
  <c r="Z326" i="1"/>
  <c r="BP472" i="1"/>
  <c r="BN472" i="1"/>
  <c r="Z472" i="1"/>
  <c r="BP495" i="1"/>
  <c r="BN495" i="1"/>
  <c r="Z495" i="1"/>
  <c r="BP497" i="1"/>
  <c r="BN497" i="1"/>
  <c r="Z497" i="1"/>
  <c r="AC532" i="1"/>
  <c r="Y520" i="1"/>
  <c r="BP519" i="1"/>
  <c r="BN519" i="1"/>
  <c r="Z519" i="1"/>
  <c r="Z520" i="1" s="1"/>
  <c r="Y131" i="1"/>
  <c r="Y324" i="1"/>
  <c r="BP347" i="1"/>
  <c r="BN347" i="1"/>
  <c r="Z347" i="1"/>
  <c r="BP365" i="1"/>
  <c r="BN365" i="1"/>
  <c r="Z365" i="1"/>
  <c r="BP369" i="1"/>
  <c r="BN369" i="1"/>
  <c r="Z369" i="1"/>
  <c r="BP405" i="1"/>
  <c r="BN405" i="1"/>
  <c r="Z405" i="1"/>
  <c r="Y422" i="1"/>
  <c r="X532" i="1"/>
  <c r="BP420" i="1"/>
  <c r="BN420" i="1"/>
  <c r="Z420" i="1"/>
  <c r="BP446" i="1"/>
  <c r="BN446" i="1"/>
  <c r="Z446" i="1"/>
  <c r="BP454" i="1"/>
  <c r="BN454" i="1"/>
  <c r="Z454" i="1"/>
  <c r="BP468" i="1"/>
  <c r="BN468" i="1"/>
  <c r="Z468" i="1"/>
  <c r="BP478" i="1"/>
  <c r="BN478" i="1"/>
  <c r="Z478" i="1"/>
  <c r="Y484" i="1"/>
  <c r="Y483" i="1"/>
  <c r="BP482" i="1"/>
  <c r="BN482" i="1"/>
  <c r="Z482" i="1"/>
  <c r="Z483" i="1" s="1"/>
  <c r="Y499" i="1"/>
  <c r="Y498" i="1"/>
  <c r="BP494" i="1"/>
  <c r="BN494" i="1"/>
  <c r="Z494" i="1"/>
  <c r="BP496" i="1"/>
  <c r="BN496" i="1"/>
  <c r="Z496" i="1"/>
  <c r="Y480" i="1"/>
  <c r="Y479" i="1"/>
  <c r="Y33" i="1"/>
  <c r="H9" i="1"/>
  <c r="A10" i="1"/>
  <c r="Y37" i="1"/>
  <c r="Y45" i="1"/>
  <c r="Y60" i="1"/>
  <c r="Y66" i="1"/>
  <c r="Y72" i="1"/>
  <c r="Y82" i="1"/>
  <c r="Y86" i="1"/>
  <c r="Y93" i="1"/>
  <c r="Y103" i="1"/>
  <c r="BP108" i="1"/>
  <c r="BN108" i="1"/>
  <c r="Z108" i="1"/>
  <c r="BP116" i="1"/>
  <c r="BN116" i="1"/>
  <c r="Z116" i="1"/>
  <c r="Y118" i="1"/>
  <c r="Y127" i="1"/>
  <c r="BP120" i="1"/>
  <c r="BN120" i="1"/>
  <c r="Z120" i="1"/>
  <c r="BP124" i="1"/>
  <c r="BN124" i="1"/>
  <c r="Z124" i="1"/>
  <c r="BP141" i="1"/>
  <c r="BN141" i="1"/>
  <c r="Z141" i="1"/>
  <c r="Z142" i="1" s="1"/>
  <c r="Y143" i="1"/>
  <c r="Y148" i="1"/>
  <c r="BP145" i="1"/>
  <c r="BN145" i="1"/>
  <c r="Z145" i="1"/>
  <c r="BP168" i="1"/>
  <c r="BN168" i="1"/>
  <c r="Z168" i="1"/>
  <c r="BP172" i="1"/>
  <c r="BN172" i="1"/>
  <c r="Z172" i="1"/>
  <c r="Y176" i="1"/>
  <c r="BP180" i="1"/>
  <c r="BN180" i="1"/>
  <c r="Z180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4" i="1"/>
  <c r="X52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32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BN70" i="1"/>
  <c r="Z76" i="1"/>
  <c r="BN76" i="1"/>
  <c r="Z78" i="1"/>
  <c r="BN78" i="1"/>
  <c r="Z80" i="1"/>
  <c r="BN80" i="1"/>
  <c r="Z84" i="1"/>
  <c r="BN84" i="1"/>
  <c r="BP84" i="1"/>
  <c r="E532" i="1"/>
  <c r="Z91" i="1"/>
  <c r="BN91" i="1"/>
  <c r="Y94" i="1"/>
  <c r="Z96" i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Y142" i="1"/>
  <c r="Y147" i="1"/>
  <c r="BP156" i="1"/>
  <c r="BN156" i="1"/>
  <c r="Z156" i="1"/>
  <c r="Z158" i="1" s="1"/>
  <c r="Y177" i="1"/>
  <c r="BP170" i="1"/>
  <c r="BN170" i="1"/>
  <c r="Z170" i="1"/>
  <c r="BP174" i="1"/>
  <c r="BN174" i="1"/>
  <c r="Z174" i="1"/>
  <c r="Y183" i="1"/>
  <c r="Y182" i="1"/>
  <c r="BP191" i="1"/>
  <c r="BN191" i="1"/>
  <c r="Z191" i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Z315" i="1" s="1"/>
  <c r="BP319" i="1"/>
  <c r="BN319" i="1"/>
  <c r="Z319" i="1"/>
  <c r="Y323" i="1"/>
  <c r="BP327" i="1"/>
  <c r="BN327" i="1"/>
  <c r="Z327" i="1"/>
  <c r="BP333" i="1"/>
  <c r="BN333" i="1"/>
  <c r="Z333" i="1"/>
  <c r="BP341" i="1"/>
  <c r="BN341" i="1"/>
  <c r="Z341" i="1"/>
  <c r="T532" i="1"/>
  <c r="Y349" i="1"/>
  <c r="BP346" i="1"/>
  <c r="BN346" i="1"/>
  <c r="Z346" i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BP449" i="1"/>
  <c r="BN449" i="1"/>
  <c r="Z449" i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Y474" i="1"/>
  <c r="BP469" i="1"/>
  <c r="BN469" i="1"/>
  <c r="Z469" i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323" i="1" l="1"/>
  <c r="Z137" i="1"/>
  <c r="Z117" i="1"/>
  <c r="Z86" i="1"/>
  <c r="Z182" i="1"/>
  <c r="Z515" i="1"/>
  <c r="Z479" i="1"/>
  <c r="Z429" i="1"/>
  <c r="Z392" i="1"/>
  <c r="Z349" i="1"/>
  <c r="Z305" i="1"/>
  <c r="Z416" i="1"/>
  <c r="Z371" i="1"/>
  <c r="Z93" i="1"/>
  <c r="Z72" i="1"/>
  <c r="Z147" i="1"/>
  <c r="Z457" i="1"/>
  <c r="Z81" i="1"/>
  <c r="Z59" i="1"/>
  <c r="Y524" i="1"/>
  <c r="Z32" i="1"/>
  <c r="Z235" i="1"/>
  <c r="Z208" i="1"/>
  <c r="Z463" i="1"/>
  <c r="Z473" i="1"/>
  <c r="Z329" i="1"/>
  <c r="Z411" i="1"/>
  <c r="Z192" i="1"/>
  <c r="Z176" i="1"/>
  <c r="Y523" i="1"/>
  <c r="Z111" i="1"/>
  <c r="Y526" i="1"/>
  <c r="Z498" i="1"/>
  <c r="Y525" i="1"/>
  <c r="Z503" i="1"/>
  <c r="Z383" i="1"/>
  <c r="Z276" i="1"/>
  <c r="Z261" i="1"/>
  <c r="X525" i="1"/>
  <c r="Z126" i="1"/>
  <c r="Z491" i="1"/>
  <c r="Z361" i="1"/>
  <c r="Z342" i="1"/>
  <c r="Z336" i="1"/>
  <c r="Z269" i="1"/>
  <c r="Z252" i="1"/>
  <c r="Z220" i="1"/>
  <c r="Z103" i="1"/>
  <c r="Z66" i="1"/>
  <c r="Z45" i="1"/>
  <c r="Y522" i="1"/>
  <c r="Z527" i="1" l="1"/>
</calcChain>
</file>

<file path=xl/sharedStrings.xml><?xml version="1.0" encoding="utf-8"?>
<sst xmlns="http://schemas.openxmlformats.org/spreadsheetml/2006/main" count="2327" uniqueCount="839">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</sst>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6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4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737" t="s">
        <v>0</v>
      </c>
      <c r="E1" s="615"/>
      <c r="F1" s="615"/>
      <c r="G1" s="12" t="s">
        <v>1</v>
      </c>
      <c r="H1" s="737" t="s">
        <v>2</v>
      </c>
      <c r="I1" s="615"/>
      <c r="J1" s="615"/>
      <c r="K1" s="615"/>
      <c r="L1" s="615"/>
      <c r="M1" s="615"/>
      <c r="N1" s="615"/>
      <c r="O1" s="615"/>
      <c r="P1" s="615"/>
      <c r="Q1" s="615"/>
      <c r="R1" s="898" t="s">
        <v>3</v>
      </c>
      <c r="S1" s="615"/>
      <c r="T1" s="6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8"/>
      <c r="R2" s="598"/>
      <c r="S2" s="598"/>
      <c r="T2" s="598"/>
      <c r="U2" s="598"/>
      <c r="V2" s="598"/>
      <c r="W2" s="598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8"/>
      <c r="Q3" s="598"/>
      <c r="R3" s="598"/>
      <c r="S3" s="598"/>
      <c r="T3" s="598"/>
      <c r="U3" s="598"/>
      <c r="V3" s="598"/>
      <c r="W3" s="598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811" t="s">
        <v>8</v>
      </c>
      <c r="B5" s="585"/>
      <c r="C5" s="586"/>
      <c r="D5" s="702"/>
      <c r="E5" s="704"/>
      <c r="F5" s="647" t="s">
        <v>9</v>
      </c>
      <c r="G5" s="586"/>
      <c r="H5" s="702" t="s">
        <v>838</v>
      </c>
      <c r="I5" s="703"/>
      <c r="J5" s="703"/>
      <c r="K5" s="703"/>
      <c r="L5" s="703"/>
      <c r="M5" s="704"/>
      <c r="N5" s="58"/>
      <c r="P5" s="24" t="s">
        <v>10</v>
      </c>
      <c r="Q5" s="620">
        <v>45812</v>
      </c>
      <c r="R5" s="621"/>
      <c r="T5" s="781" t="s">
        <v>11</v>
      </c>
      <c r="U5" s="724"/>
      <c r="V5" s="786" t="s">
        <v>12</v>
      </c>
      <c r="W5" s="621"/>
      <c r="AB5" s="51"/>
      <c r="AC5" s="51"/>
      <c r="AD5" s="51"/>
      <c r="AE5" s="51"/>
    </row>
    <row r="6" spans="1:32" s="571" customFormat="1" ht="24" customHeight="1" x14ac:dyDescent="0.2">
      <c r="A6" s="811" t="s">
        <v>13</v>
      </c>
      <c r="B6" s="585"/>
      <c r="C6" s="586"/>
      <c r="D6" s="706" t="s">
        <v>815</v>
      </c>
      <c r="E6" s="707"/>
      <c r="F6" s="707"/>
      <c r="G6" s="707"/>
      <c r="H6" s="707"/>
      <c r="I6" s="707"/>
      <c r="J6" s="707"/>
      <c r="K6" s="707"/>
      <c r="L6" s="707"/>
      <c r="M6" s="621"/>
      <c r="N6" s="59"/>
      <c r="P6" s="24" t="s">
        <v>15</v>
      </c>
      <c r="Q6" s="628" t="str">
        <f>IF(Q5=0," ",CHOOSE(WEEKDAY(Q5,2),"Понедельник","Вторник","Среда","Четверг","Пятница","Суббота","Воскресенье"))</f>
        <v>Среда</v>
      </c>
      <c r="R6" s="588"/>
      <c r="T6" s="793" t="s">
        <v>16</v>
      </c>
      <c r="U6" s="724"/>
      <c r="V6" s="744" t="s">
        <v>17</v>
      </c>
      <c r="W6" s="745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906" t="str">
        <f>IFERROR(VLOOKUP(DeliveryAddress,Table,3,0),1)</f>
        <v>5</v>
      </c>
      <c r="E7" s="907"/>
      <c r="F7" s="907"/>
      <c r="G7" s="907"/>
      <c r="H7" s="907"/>
      <c r="I7" s="907"/>
      <c r="J7" s="907"/>
      <c r="K7" s="907"/>
      <c r="L7" s="907"/>
      <c r="M7" s="788"/>
      <c r="N7" s="60"/>
      <c r="P7" s="24"/>
      <c r="Q7" s="42"/>
      <c r="R7" s="42"/>
      <c r="T7" s="598"/>
      <c r="U7" s="724"/>
      <c r="V7" s="746"/>
      <c r="W7" s="747"/>
      <c r="AB7" s="51"/>
      <c r="AC7" s="51"/>
      <c r="AD7" s="51"/>
      <c r="AE7" s="51"/>
    </row>
    <row r="8" spans="1:32" s="571" customFormat="1" ht="25.5" customHeight="1" x14ac:dyDescent="0.2">
      <c r="A8" s="607" t="s">
        <v>18</v>
      </c>
      <c r="B8" s="604"/>
      <c r="C8" s="605"/>
      <c r="D8" s="876"/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19</v>
      </c>
      <c r="Q8" s="787">
        <v>0.41666666666666669</v>
      </c>
      <c r="R8" s="788"/>
      <c r="T8" s="598"/>
      <c r="U8" s="724"/>
      <c r="V8" s="746"/>
      <c r="W8" s="747"/>
      <c r="AB8" s="51"/>
      <c r="AC8" s="51"/>
      <c r="AD8" s="51"/>
      <c r="AE8" s="51"/>
    </row>
    <row r="9" spans="1:32" s="571" customFormat="1" ht="39.950000000000003" customHeight="1" x14ac:dyDescent="0.2">
      <c r="A9" s="6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661"/>
      <c r="E9" s="662"/>
      <c r="F9" s="6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94" t="str">
        <f>IF(AND($A$9="Тип доверенности/получателя при получении в адресе перегруза:",$D$9="Разовая доверенность"),"Введите ФИО","")</f>
        <v/>
      </c>
      <c r="I9" s="662"/>
      <c r="J9" s="6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2"/>
      <c r="L9" s="662"/>
      <c r="M9" s="662"/>
      <c r="N9" s="569"/>
      <c r="P9" s="26" t="s">
        <v>20</v>
      </c>
      <c r="Q9" s="915"/>
      <c r="R9" s="649"/>
      <c r="T9" s="598"/>
      <c r="U9" s="724"/>
      <c r="V9" s="748"/>
      <c r="W9" s="749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6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661"/>
      <c r="E10" s="662"/>
      <c r="F10" s="6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720" t="str">
        <f>IFERROR(VLOOKUP($D$10,Proxy,2,FALSE),"")</f>
        <v/>
      </c>
      <c r="I10" s="598"/>
      <c r="J10" s="598"/>
      <c r="K10" s="598"/>
      <c r="L10" s="598"/>
      <c r="M10" s="598"/>
      <c r="N10" s="570"/>
      <c r="P10" s="26" t="s">
        <v>21</v>
      </c>
      <c r="Q10" s="794"/>
      <c r="R10" s="795"/>
      <c r="U10" s="24" t="s">
        <v>22</v>
      </c>
      <c r="V10" s="904" t="s">
        <v>23</v>
      </c>
      <c r="W10" s="745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6"/>
      <c r="R11" s="621"/>
      <c r="U11" s="24" t="s">
        <v>26</v>
      </c>
      <c r="V11" s="648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697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787"/>
      <c r="R12" s="788"/>
      <c r="S12" s="23"/>
      <c r="U12" s="24"/>
      <c r="V12" s="615"/>
      <c r="W12" s="598"/>
      <c r="AB12" s="51"/>
      <c r="AC12" s="51"/>
      <c r="AD12" s="51"/>
      <c r="AE12" s="51"/>
    </row>
    <row r="13" spans="1:32" s="571" customFormat="1" ht="23.25" customHeight="1" x14ac:dyDescent="0.2">
      <c r="A13" s="697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697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97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816" t="s">
        <v>34</v>
      </c>
      <c r="Q15" s="615"/>
      <c r="R15" s="615"/>
      <c r="S15" s="615"/>
      <c r="T15" s="6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7"/>
      <c r="Q16" s="817"/>
      <c r="R16" s="817"/>
      <c r="S16" s="817"/>
      <c r="T16" s="8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9" t="s">
        <v>35</v>
      </c>
      <c r="B17" s="589" t="s">
        <v>36</v>
      </c>
      <c r="C17" s="806" t="s">
        <v>37</v>
      </c>
      <c r="D17" s="589" t="s">
        <v>38</v>
      </c>
      <c r="E17" s="590"/>
      <c r="F17" s="589" t="s">
        <v>39</v>
      </c>
      <c r="G17" s="589" t="s">
        <v>40</v>
      </c>
      <c r="H17" s="589" t="s">
        <v>41</v>
      </c>
      <c r="I17" s="589" t="s">
        <v>42</v>
      </c>
      <c r="J17" s="589" t="s">
        <v>43</v>
      </c>
      <c r="K17" s="589" t="s">
        <v>44</v>
      </c>
      <c r="L17" s="589" t="s">
        <v>45</v>
      </c>
      <c r="M17" s="589" t="s">
        <v>46</v>
      </c>
      <c r="N17" s="589" t="s">
        <v>47</v>
      </c>
      <c r="O17" s="589" t="s">
        <v>48</v>
      </c>
      <c r="P17" s="589" t="s">
        <v>49</v>
      </c>
      <c r="Q17" s="850"/>
      <c r="R17" s="850"/>
      <c r="S17" s="850"/>
      <c r="T17" s="590"/>
      <c r="U17" s="619" t="s">
        <v>50</v>
      </c>
      <c r="V17" s="586"/>
      <c r="W17" s="589" t="s">
        <v>51</v>
      </c>
      <c r="X17" s="589" t="s">
        <v>52</v>
      </c>
      <c r="Y17" s="616" t="s">
        <v>53</v>
      </c>
      <c r="Z17" s="695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639"/>
      <c r="AF17" s="640"/>
      <c r="AG17" s="66"/>
      <c r="BD17" s="65" t="s">
        <v>59</v>
      </c>
    </row>
    <row r="18" spans="1:68" ht="14.25" customHeight="1" x14ac:dyDescent="0.2">
      <c r="A18" s="600"/>
      <c r="B18" s="600"/>
      <c r="C18" s="600"/>
      <c r="D18" s="591"/>
      <c r="E18" s="592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591"/>
      <c r="Q18" s="851"/>
      <c r="R18" s="851"/>
      <c r="S18" s="851"/>
      <c r="T18" s="592"/>
      <c r="U18" s="67" t="s">
        <v>60</v>
      </c>
      <c r="V18" s="67" t="s">
        <v>61</v>
      </c>
      <c r="W18" s="600"/>
      <c r="X18" s="600"/>
      <c r="Y18" s="617"/>
      <c r="Z18" s="696"/>
      <c r="AA18" s="701"/>
      <c r="AB18" s="701"/>
      <c r="AC18" s="701"/>
      <c r="AD18" s="641"/>
      <c r="AE18" s="642"/>
      <c r="AF18" s="643"/>
      <c r="AG18" s="66"/>
      <c r="BD18" s="65"/>
    </row>
    <row r="19" spans="1:68" ht="27.75" hidden="1" customHeight="1" x14ac:dyDescent="0.2">
      <c r="A19" s="698" t="s">
        <v>62</v>
      </c>
      <c r="B19" s="699"/>
      <c r="C19" s="699"/>
      <c r="D19" s="699"/>
      <c r="E19" s="699"/>
      <c r="F19" s="699"/>
      <c r="G19" s="699"/>
      <c r="H19" s="699"/>
      <c r="I19" s="699"/>
      <c r="J19" s="699"/>
      <c r="K19" s="699"/>
      <c r="L19" s="699"/>
      <c r="M19" s="699"/>
      <c r="N19" s="699"/>
      <c r="O19" s="699"/>
      <c r="P19" s="699"/>
      <c r="Q19" s="699"/>
      <c r="R19" s="699"/>
      <c r="S19" s="699"/>
      <c r="T19" s="699"/>
      <c r="U19" s="699"/>
      <c r="V19" s="699"/>
      <c r="W19" s="699"/>
      <c r="X19" s="699"/>
      <c r="Y19" s="699"/>
      <c r="Z19" s="699"/>
      <c r="AA19" s="48"/>
      <c r="AB19" s="48"/>
      <c r="AC19" s="48"/>
    </row>
    <row r="20" spans="1:68" ht="16.5" hidden="1" customHeight="1" x14ac:dyDescent="0.25">
      <c r="A20" s="602" t="s">
        <v>62</v>
      </c>
      <c r="B20" s="598"/>
      <c r="C20" s="598"/>
      <c r="D20" s="598"/>
      <c r="E20" s="598"/>
      <c r="F20" s="598"/>
      <c r="G20" s="598"/>
      <c r="H20" s="598"/>
      <c r="I20" s="598"/>
      <c r="J20" s="598"/>
      <c r="K20" s="598"/>
      <c r="L20" s="598"/>
      <c r="M20" s="598"/>
      <c r="N20" s="598"/>
      <c r="O20" s="598"/>
      <c r="P20" s="598"/>
      <c r="Q20" s="598"/>
      <c r="R20" s="598"/>
      <c r="S20" s="598"/>
      <c r="T20" s="598"/>
      <c r="U20" s="598"/>
      <c r="V20" s="598"/>
      <c r="W20" s="598"/>
      <c r="X20" s="598"/>
      <c r="Y20" s="598"/>
      <c r="Z20" s="598"/>
      <c r="AA20" s="572"/>
      <c r="AB20" s="572"/>
      <c r="AC20" s="572"/>
    </row>
    <row r="21" spans="1:68" ht="14.25" hidden="1" customHeight="1" x14ac:dyDescent="0.25">
      <c r="A21" s="597" t="s">
        <v>63</v>
      </c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573"/>
      <c r="AB21" s="573"/>
      <c r="AC21" s="57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13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10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11"/>
      <c r="P23" s="603" t="s">
        <v>71</v>
      </c>
      <c r="Q23" s="604"/>
      <c r="R23" s="604"/>
      <c r="S23" s="604"/>
      <c r="T23" s="604"/>
      <c r="U23" s="604"/>
      <c r="V23" s="605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11"/>
      <c r="P24" s="603" t="s">
        <v>71</v>
      </c>
      <c r="Q24" s="604"/>
      <c r="R24" s="604"/>
      <c r="S24" s="604"/>
      <c r="T24" s="604"/>
      <c r="U24" s="604"/>
      <c r="V24" s="605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97" t="s">
        <v>73</v>
      </c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573"/>
      <c r="AB25" s="573"/>
      <c r="AC25" s="57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1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79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10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11"/>
      <c r="P32" s="603" t="s">
        <v>71</v>
      </c>
      <c r="Q32" s="604"/>
      <c r="R32" s="604"/>
      <c r="S32" s="604"/>
      <c r="T32" s="604"/>
      <c r="U32" s="604"/>
      <c r="V32" s="605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11"/>
      <c r="P33" s="603" t="s">
        <v>71</v>
      </c>
      <c r="Q33" s="604"/>
      <c r="R33" s="604"/>
      <c r="S33" s="604"/>
      <c r="T33" s="604"/>
      <c r="U33" s="604"/>
      <c r="V33" s="605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97" t="s">
        <v>94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573"/>
      <c r="AB34" s="573"/>
      <c r="AC34" s="57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10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11"/>
      <c r="P36" s="603" t="s">
        <v>71</v>
      </c>
      <c r="Q36" s="604"/>
      <c r="R36" s="604"/>
      <c r="S36" s="604"/>
      <c r="T36" s="604"/>
      <c r="U36" s="604"/>
      <c r="V36" s="605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11"/>
      <c r="P37" s="603" t="s">
        <v>71</v>
      </c>
      <c r="Q37" s="604"/>
      <c r="R37" s="604"/>
      <c r="S37" s="604"/>
      <c r="T37" s="604"/>
      <c r="U37" s="604"/>
      <c r="V37" s="605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98" t="s">
        <v>100</v>
      </c>
      <c r="B38" s="699"/>
      <c r="C38" s="699"/>
      <c r="D38" s="699"/>
      <c r="E38" s="699"/>
      <c r="F38" s="699"/>
      <c r="G38" s="699"/>
      <c r="H38" s="699"/>
      <c r="I38" s="699"/>
      <c r="J38" s="699"/>
      <c r="K38" s="699"/>
      <c r="L38" s="699"/>
      <c r="M38" s="699"/>
      <c r="N38" s="699"/>
      <c r="O38" s="699"/>
      <c r="P38" s="699"/>
      <c r="Q38" s="699"/>
      <c r="R38" s="699"/>
      <c r="S38" s="699"/>
      <c r="T38" s="699"/>
      <c r="U38" s="699"/>
      <c r="V38" s="699"/>
      <c r="W38" s="699"/>
      <c r="X38" s="699"/>
      <c r="Y38" s="699"/>
      <c r="Z38" s="699"/>
      <c r="AA38" s="48"/>
      <c r="AB38" s="48"/>
      <c r="AC38" s="48"/>
    </row>
    <row r="39" spans="1:68" ht="16.5" hidden="1" customHeight="1" x14ac:dyDescent="0.25">
      <c r="A39" s="602" t="s">
        <v>101</v>
      </c>
      <c r="B39" s="598"/>
      <c r="C39" s="598"/>
      <c r="D39" s="598"/>
      <c r="E39" s="598"/>
      <c r="F39" s="598"/>
      <c r="G39" s="598"/>
      <c r="H39" s="598"/>
      <c r="I39" s="598"/>
      <c r="J39" s="598"/>
      <c r="K39" s="598"/>
      <c r="L39" s="598"/>
      <c r="M39" s="598"/>
      <c r="N39" s="598"/>
      <c r="O39" s="598"/>
      <c r="P39" s="598"/>
      <c r="Q39" s="598"/>
      <c r="R39" s="598"/>
      <c r="S39" s="598"/>
      <c r="T39" s="598"/>
      <c r="U39" s="598"/>
      <c r="V39" s="598"/>
      <c r="W39" s="598"/>
      <c r="X39" s="598"/>
      <c r="Y39" s="598"/>
      <c r="Z39" s="598"/>
      <c r="AA39" s="572"/>
      <c r="AB39" s="572"/>
      <c r="AC39" s="572"/>
    </row>
    <row r="40" spans="1:68" ht="14.25" hidden="1" customHeight="1" x14ac:dyDescent="0.25">
      <c r="A40" s="597" t="s">
        <v>102</v>
      </c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7">
        <v>480</v>
      </c>
      <c r="Y41" s="578">
        <f>IFERROR(IF(X41="",0,CEILING((X41/$H41),1)*$H41),"")</f>
        <v>486.00000000000006</v>
      </c>
      <c r="Z41" s="36">
        <f>IFERROR(IF(Y41=0,"",ROUNDUP(Y41/H41,0)*0.01898),"")</f>
        <v>0.85409999999999997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499.33333333333326</v>
      </c>
      <c r="BN41" s="64">
        <f>IFERROR(Y41*I41/H41,"0")</f>
        <v>505.57499999999999</v>
      </c>
      <c r="BO41" s="64">
        <f>IFERROR(1/J41*(X41/H41),"0")</f>
        <v>0.69444444444444442</v>
      </c>
      <c r="BP41" s="64">
        <f>IFERROR(1/J41*(Y41/H41),"0")</f>
        <v>0.703125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69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87">
        <v>4680115883949</v>
      </c>
      <c r="E44" s="588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10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11"/>
      <c r="P45" s="603" t="s">
        <v>71</v>
      </c>
      <c r="Q45" s="604"/>
      <c r="R45" s="604"/>
      <c r="S45" s="604"/>
      <c r="T45" s="604"/>
      <c r="U45" s="604"/>
      <c r="V45" s="605"/>
      <c r="W45" s="37" t="s">
        <v>72</v>
      </c>
      <c r="X45" s="579">
        <f>IFERROR(X41/H41,"0")+IFERROR(X42/H42,"0")+IFERROR(X43/H43,"0")+IFERROR(X44/H44,"0")</f>
        <v>44.444444444444443</v>
      </c>
      <c r="Y45" s="579">
        <f>IFERROR(Y41/H41,"0")+IFERROR(Y42/H42,"0")+IFERROR(Y43/H43,"0")+IFERROR(Y44/H44,"0")</f>
        <v>45</v>
      </c>
      <c r="Z45" s="579">
        <f>IFERROR(IF(Z41="",0,Z41),"0")+IFERROR(IF(Z42="",0,Z42),"0")+IFERROR(IF(Z43="",0,Z43),"0")+IFERROR(IF(Z44="",0,Z44),"0")</f>
        <v>0.85409999999999997</v>
      </c>
      <c r="AA45" s="580"/>
      <c r="AB45" s="580"/>
      <c r="AC45" s="580"/>
    </row>
    <row r="46" spans="1:68" x14ac:dyDescent="0.2">
      <c r="A46" s="598"/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8"/>
      <c r="M46" s="598"/>
      <c r="N46" s="598"/>
      <c r="O46" s="611"/>
      <c r="P46" s="603" t="s">
        <v>71</v>
      </c>
      <c r="Q46" s="604"/>
      <c r="R46" s="604"/>
      <c r="S46" s="604"/>
      <c r="T46" s="604"/>
      <c r="U46" s="604"/>
      <c r="V46" s="605"/>
      <c r="W46" s="37" t="s">
        <v>69</v>
      </c>
      <c r="X46" s="579">
        <f>IFERROR(SUM(X41:X44),"0")</f>
        <v>480</v>
      </c>
      <c r="Y46" s="579">
        <f>IFERROR(SUM(Y41:Y44),"0")</f>
        <v>486.00000000000006</v>
      </c>
      <c r="Z46" s="37"/>
      <c r="AA46" s="580"/>
      <c r="AB46" s="580"/>
      <c r="AC46" s="580"/>
    </row>
    <row r="47" spans="1:68" ht="14.25" hidden="1" customHeight="1" x14ac:dyDescent="0.25">
      <c r="A47" s="597" t="s">
        <v>73</v>
      </c>
      <c r="B47" s="598"/>
      <c r="C47" s="598"/>
      <c r="D47" s="598"/>
      <c r="E47" s="598"/>
      <c r="F47" s="598"/>
      <c r="G47" s="598"/>
      <c r="H47" s="598"/>
      <c r="I47" s="598"/>
      <c r="J47" s="598"/>
      <c r="K47" s="598"/>
      <c r="L47" s="598"/>
      <c r="M47" s="598"/>
      <c r="N47" s="598"/>
      <c r="O47" s="598"/>
      <c r="P47" s="598"/>
      <c r="Q47" s="598"/>
      <c r="R47" s="598"/>
      <c r="S47" s="598"/>
      <c r="T47" s="598"/>
      <c r="U47" s="598"/>
      <c r="V47" s="598"/>
      <c r="W47" s="598"/>
      <c r="X47" s="598"/>
      <c r="Y47" s="598"/>
      <c r="Z47" s="598"/>
      <c r="AA47" s="573"/>
      <c r="AB47" s="573"/>
      <c r="AC47" s="573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87">
        <v>4680115884915</v>
      </c>
      <c r="E48" s="588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10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11"/>
      <c r="P49" s="603" t="s">
        <v>71</v>
      </c>
      <c r="Q49" s="604"/>
      <c r="R49" s="604"/>
      <c r="S49" s="604"/>
      <c r="T49" s="604"/>
      <c r="U49" s="604"/>
      <c r="V49" s="605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98"/>
      <c r="B50" s="598"/>
      <c r="C50" s="598"/>
      <c r="D50" s="598"/>
      <c r="E50" s="598"/>
      <c r="F50" s="598"/>
      <c r="G50" s="598"/>
      <c r="H50" s="598"/>
      <c r="I50" s="598"/>
      <c r="J50" s="598"/>
      <c r="K50" s="598"/>
      <c r="L50" s="598"/>
      <c r="M50" s="598"/>
      <c r="N50" s="598"/>
      <c r="O50" s="611"/>
      <c r="P50" s="603" t="s">
        <v>71</v>
      </c>
      <c r="Q50" s="604"/>
      <c r="R50" s="604"/>
      <c r="S50" s="604"/>
      <c r="T50" s="604"/>
      <c r="U50" s="604"/>
      <c r="V50" s="605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602" t="s">
        <v>119</v>
      </c>
      <c r="B51" s="598"/>
      <c r="C51" s="598"/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598"/>
      <c r="T51" s="598"/>
      <c r="U51" s="598"/>
      <c r="V51" s="598"/>
      <c r="W51" s="598"/>
      <c r="X51" s="598"/>
      <c r="Y51" s="598"/>
      <c r="Z51" s="598"/>
      <c r="AA51" s="572"/>
      <c r="AB51" s="572"/>
      <c r="AC51" s="572"/>
    </row>
    <row r="52" spans="1:68" ht="14.25" hidden="1" customHeight="1" x14ac:dyDescent="0.25">
      <c r="A52" s="597" t="s">
        <v>102</v>
      </c>
      <c r="B52" s="598"/>
      <c r="C52" s="598"/>
      <c r="D52" s="598"/>
      <c r="E52" s="598"/>
      <c r="F52" s="598"/>
      <c r="G52" s="598"/>
      <c r="H52" s="598"/>
      <c r="I52" s="598"/>
      <c r="J52" s="598"/>
      <c r="K52" s="598"/>
      <c r="L52" s="598"/>
      <c r="M52" s="598"/>
      <c r="N52" s="598"/>
      <c r="O52" s="598"/>
      <c r="P52" s="598"/>
      <c r="Q52" s="598"/>
      <c r="R52" s="598"/>
      <c r="S52" s="598"/>
      <c r="T52" s="598"/>
      <c r="U52" s="598"/>
      <c r="V52" s="598"/>
      <c r="W52" s="598"/>
      <c r="X52" s="598"/>
      <c r="Y52" s="598"/>
      <c r="Z52" s="598"/>
      <c r="AA52" s="573"/>
      <c r="AB52" s="573"/>
      <c r="AC52" s="573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87">
        <v>4680115885882</v>
      </c>
      <c r="E53" s="588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8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7">
        <v>4680115881426</v>
      </c>
      <c r="E54" s="588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65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7">
        <v>300</v>
      </c>
      <c r="Y54" s="578">
        <f t="shared" si="6"/>
        <v>302.40000000000003</v>
      </c>
      <c r="Z54" s="36">
        <f>IFERROR(IF(Y54=0,"",ROUNDUP(Y54/H54,0)*0.01898),"")</f>
        <v>0.53144000000000002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312.08333333333331</v>
      </c>
      <c r="BN54" s="64">
        <f t="shared" si="8"/>
        <v>314.58000000000004</v>
      </c>
      <c r="BO54" s="64">
        <f t="shared" si="9"/>
        <v>0.43402777777777773</v>
      </c>
      <c r="BP54" s="64">
        <f t="shared" si="10"/>
        <v>0.4375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87">
        <v>4680115880283</v>
      </c>
      <c r="E55" s="588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87">
        <v>4680115881525</v>
      </c>
      <c r="E56" s="588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87">
        <v>4680115885899</v>
      </c>
      <c r="E57" s="588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65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87">
        <v>4680115881419</v>
      </c>
      <c r="E58" s="588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10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11"/>
      <c r="P59" s="603" t="s">
        <v>71</v>
      </c>
      <c r="Q59" s="604"/>
      <c r="R59" s="604"/>
      <c r="S59" s="604"/>
      <c r="T59" s="604"/>
      <c r="U59" s="604"/>
      <c r="V59" s="605"/>
      <c r="W59" s="37" t="s">
        <v>72</v>
      </c>
      <c r="X59" s="579">
        <f>IFERROR(X53/H53,"0")+IFERROR(X54/H54,"0")+IFERROR(X55/H55,"0")+IFERROR(X56/H56,"0")+IFERROR(X57/H57,"0")+IFERROR(X58/H58,"0")</f>
        <v>27.777777777777775</v>
      </c>
      <c r="Y59" s="579">
        <f>IFERROR(Y53/H53,"0")+IFERROR(Y54/H54,"0")+IFERROR(Y55/H55,"0")+IFERROR(Y56/H56,"0")+IFERROR(Y57/H57,"0")+IFERROR(Y58/H58,"0")</f>
        <v>28</v>
      </c>
      <c r="Z59" s="579">
        <f>IFERROR(IF(Z53="",0,Z53),"0")+IFERROR(IF(Z54="",0,Z54),"0")+IFERROR(IF(Z55="",0,Z55),"0")+IFERROR(IF(Z56="",0,Z56),"0")+IFERROR(IF(Z57="",0,Z57),"0")+IFERROR(IF(Z58="",0,Z58),"0")</f>
        <v>0.53144000000000002</v>
      </c>
      <c r="AA59" s="580"/>
      <c r="AB59" s="580"/>
      <c r="AC59" s="580"/>
    </row>
    <row r="60" spans="1:68" x14ac:dyDescent="0.2">
      <c r="A60" s="598"/>
      <c r="B60" s="598"/>
      <c r="C60" s="598"/>
      <c r="D60" s="598"/>
      <c r="E60" s="598"/>
      <c r="F60" s="598"/>
      <c r="G60" s="598"/>
      <c r="H60" s="598"/>
      <c r="I60" s="598"/>
      <c r="J60" s="598"/>
      <c r="K60" s="598"/>
      <c r="L60" s="598"/>
      <c r="M60" s="598"/>
      <c r="N60" s="598"/>
      <c r="O60" s="611"/>
      <c r="P60" s="603" t="s">
        <v>71</v>
      </c>
      <c r="Q60" s="604"/>
      <c r="R60" s="604"/>
      <c r="S60" s="604"/>
      <c r="T60" s="604"/>
      <c r="U60" s="604"/>
      <c r="V60" s="605"/>
      <c r="W60" s="37" t="s">
        <v>69</v>
      </c>
      <c r="X60" s="579">
        <f>IFERROR(SUM(X53:X58),"0")</f>
        <v>300</v>
      </c>
      <c r="Y60" s="579">
        <f>IFERROR(SUM(Y53:Y58),"0")</f>
        <v>302.40000000000003</v>
      </c>
      <c r="Z60" s="37"/>
      <c r="AA60" s="580"/>
      <c r="AB60" s="580"/>
      <c r="AC60" s="580"/>
    </row>
    <row r="61" spans="1:68" ht="14.25" hidden="1" customHeight="1" x14ac:dyDescent="0.25">
      <c r="A61" s="597" t="s">
        <v>137</v>
      </c>
      <c r="B61" s="598"/>
      <c r="C61" s="598"/>
      <c r="D61" s="598"/>
      <c r="E61" s="598"/>
      <c r="F61" s="598"/>
      <c r="G61" s="598"/>
      <c r="H61" s="598"/>
      <c r="I61" s="598"/>
      <c r="J61" s="598"/>
      <c r="K61" s="598"/>
      <c r="L61" s="598"/>
      <c r="M61" s="598"/>
      <c r="N61" s="598"/>
      <c r="O61" s="598"/>
      <c r="P61" s="598"/>
      <c r="Q61" s="598"/>
      <c r="R61" s="598"/>
      <c r="S61" s="598"/>
      <c r="T61" s="598"/>
      <c r="U61" s="598"/>
      <c r="V61" s="598"/>
      <c r="W61" s="598"/>
      <c r="X61" s="598"/>
      <c r="Y61" s="598"/>
      <c r="Z61" s="598"/>
      <c r="AA61" s="573"/>
      <c r="AB61" s="573"/>
      <c r="AC61" s="573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7">
        <v>4680115881440</v>
      </c>
      <c r="E62" s="588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7">
        <v>100</v>
      </c>
      <c r="Y62" s="578">
        <f>IFERROR(IF(X62="",0,CEILING((X62/$H62),1)*$H62),"")</f>
        <v>108</v>
      </c>
      <c r="Z62" s="36">
        <f>IFERROR(IF(Y62=0,"",ROUNDUP(Y62/H62,0)*0.01898),"")</f>
        <v>0.1898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104.02777777777777</v>
      </c>
      <c r="BN62" s="64">
        <f>IFERROR(Y62*I62/H62,"0")</f>
        <v>112.34999999999998</v>
      </c>
      <c r="BO62" s="64">
        <f>IFERROR(1/J62*(X62/H62),"0")</f>
        <v>0.14467592592592593</v>
      </c>
      <c r="BP62" s="64">
        <f>IFERROR(1/J62*(Y62/H62),"0")</f>
        <v>0.15625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87">
        <v>4680115882751</v>
      </c>
      <c r="E63" s="588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87">
        <v>4680115885950</v>
      </c>
      <c r="E64" s="588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87">
        <v>4680115881433</v>
      </c>
      <c r="E65" s="588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6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10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11"/>
      <c r="P66" s="603" t="s">
        <v>71</v>
      </c>
      <c r="Q66" s="604"/>
      <c r="R66" s="604"/>
      <c r="S66" s="604"/>
      <c r="T66" s="604"/>
      <c r="U66" s="604"/>
      <c r="V66" s="605"/>
      <c r="W66" s="37" t="s">
        <v>72</v>
      </c>
      <c r="X66" s="579">
        <f>IFERROR(X62/H62,"0")+IFERROR(X63/H63,"0")+IFERROR(X64/H64,"0")+IFERROR(X65/H65,"0")</f>
        <v>9.2592592592592595</v>
      </c>
      <c r="Y66" s="579">
        <f>IFERROR(Y62/H62,"0")+IFERROR(Y63/H63,"0")+IFERROR(Y64/H64,"0")+IFERROR(Y65/H65,"0")</f>
        <v>10</v>
      </c>
      <c r="Z66" s="579">
        <f>IFERROR(IF(Z62="",0,Z62),"0")+IFERROR(IF(Z63="",0,Z63),"0")+IFERROR(IF(Z64="",0,Z64),"0")+IFERROR(IF(Z65="",0,Z65),"0")</f>
        <v>0.1898</v>
      </c>
      <c r="AA66" s="580"/>
      <c r="AB66" s="580"/>
      <c r="AC66" s="580"/>
    </row>
    <row r="67" spans="1:68" x14ac:dyDescent="0.2">
      <c r="A67" s="598"/>
      <c r="B67" s="598"/>
      <c r="C67" s="598"/>
      <c r="D67" s="598"/>
      <c r="E67" s="598"/>
      <c r="F67" s="598"/>
      <c r="G67" s="598"/>
      <c r="H67" s="598"/>
      <c r="I67" s="598"/>
      <c r="J67" s="598"/>
      <c r="K67" s="598"/>
      <c r="L67" s="598"/>
      <c r="M67" s="598"/>
      <c r="N67" s="598"/>
      <c r="O67" s="611"/>
      <c r="P67" s="603" t="s">
        <v>71</v>
      </c>
      <c r="Q67" s="604"/>
      <c r="R67" s="604"/>
      <c r="S67" s="604"/>
      <c r="T67" s="604"/>
      <c r="U67" s="604"/>
      <c r="V67" s="605"/>
      <c r="W67" s="37" t="s">
        <v>69</v>
      </c>
      <c r="X67" s="579">
        <f>IFERROR(SUM(X62:X65),"0")</f>
        <v>100</v>
      </c>
      <c r="Y67" s="579">
        <f>IFERROR(SUM(Y62:Y65),"0")</f>
        <v>108</v>
      </c>
      <c r="Z67" s="37"/>
      <c r="AA67" s="580"/>
      <c r="AB67" s="580"/>
      <c r="AC67" s="580"/>
    </row>
    <row r="68" spans="1:68" ht="14.25" hidden="1" customHeight="1" x14ac:dyDescent="0.25">
      <c r="A68" s="597" t="s">
        <v>63</v>
      </c>
      <c r="B68" s="598"/>
      <c r="C68" s="598"/>
      <c r="D68" s="598"/>
      <c r="E68" s="598"/>
      <c r="F68" s="598"/>
      <c r="G68" s="598"/>
      <c r="H68" s="598"/>
      <c r="I68" s="598"/>
      <c r="J68" s="598"/>
      <c r="K68" s="598"/>
      <c r="L68" s="598"/>
      <c r="M68" s="598"/>
      <c r="N68" s="598"/>
      <c r="O68" s="598"/>
      <c r="P68" s="598"/>
      <c r="Q68" s="598"/>
      <c r="R68" s="598"/>
      <c r="S68" s="598"/>
      <c r="T68" s="598"/>
      <c r="U68" s="598"/>
      <c r="V68" s="598"/>
      <c r="W68" s="598"/>
      <c r="X68" s="598"/>
      <c r="Y68" s="598"/>
      <c r="Z68" s="598"/>
      <c r="AA68" s="573"/>
      <c r="AB68" s="573"/>
      <c r="AC68" s="573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87">
        <v>4680115885073</v>
      </c>
      <c r="E69" s="588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87">
        <v>4680115885059</v>
      </c>
      <c r="E70" s="588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87">
        <v>4680115885097</v>
      </c>
      <c r="E71" s="588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5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10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11"/>
      <c r="P72" s="603" t="s">
        <v>71</v>
      </c>
      <c r="Q72" s="604"/>
      <c r="R72" s="604"/>
      <c r="S72" s="604"/>
      <c r="T72" s="604"/>
      <c r="U72" s="604"/>
      <c r="V72" s="605"/>
      <c r="W72" s="37" t="s">
        <v>72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98"/>
      <c r="B73" s="598"/>
      <c r="C73" s="598"/>
      <c r="D73" s="598"/>
      <c r="E73" s="598"/>
      <c r="F73" s="598"/>
      <c r="G73" s="598"/>
      <c r="H73" s="598"/>
      <c r="I73" s="598"/>
      <c r="J73" s="598"/>
      <c r="K73" s="598"/>
      <c r="L73" s="598"/>
      <c r="M73" s="598"/>
      <c r="N73" s="598"/>
      <c r="O73" s="611"/>
      <c r="P73" s="603" t="s">
        <v>71</v>
      </c>
      <c r="Q73" s="604"/>
      <c r="R73" s="604"/>
      <c r="S73" s="604"/>
      <c r="T73" s="604"/>
      <c r="U73" s="604"/>
      <c r="V73" s="605"/>
      <c r="W73" s="37" t="s">
        <v>69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97" t="s">
        <v>73</v>
      </c>
      <c r="B74" s="598"/>
      <c r="C74" s="598"/>
      <c r="D74" s="598"/>
      <c r="E74" s="598"/>
      <c r="F74" s="598"/>
      <c r="G74" s="598"/>
      <c r="H74" s="598"/>
      <c r="I74" s="598"/>
      <c r="J74" s="598"/>
      <c r="K74" s="598"/>
      <c r="L74" s="598"/>
      <c r="M74" s="598"/>
      <c r="N74" s="598"/>
      <c r="O74" s="598"/>
      <c r="P74" s="598"/>
      <c r="Q74" s="598"/>
      <c r="R74" s="598"/>
      <c r="S74" s="598"/>
      <c r="T74" s="598"/>
      <c r="U74" s="598"/>
      <c r="V74" s="598"/>
      <c r="W74" s="598"/>
      <c r="X74" s="598"/>
      <c r="Y74" s="598"/>
      <c r="Z74" s="598"/>
      <c r="AA74" s="573"/>
      <c r="AB74" s="573"/>
      <c r="AC74" s="573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87">
        <v>4680115881891</v>
      </c>
      <c r="E75" s="588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6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87">
        <v>4680115885769</v>
      </c>
      <c r="E76" s="588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87">
        <v>4680115884410</v>
      </c>
      <c r="E77" s="588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87">
        <v>4680115884311</v>
      </c>
      <c r="E78" s="588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8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87">
        <v>4680115885929</v>
      </c>
      <c r="E79" s="588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8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87">
        <v>4680115884403</v>
      </c>
      <c r="E80" s="588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71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10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11"/>
      <c r="P81" s="603" t="s">
        <v>71</v>
      </c>
      <c r="Q81" s="604"/>
      <c r="R81" s="604"/>
      <c r="S81" s="604"/>
      <c r="T81" s="604"/>
      <c r="U81" s="604"/>
      <c r="V81" s="605"/>
      <c r="W81" s="37" t="s">
        <v>72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98"/>
      <c r="B82" s="598"/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8"/>
      <c r="N82" s="598"/>
      <c r="O82" s="611"/>
      <c r="P82" s="603" t="s">
        <v>71</v>
      </c>
      <c r="Q82" s="604"/>
      <c r="R82" s="604"/>
      <c r="S82" s="604"/>
      <c r="T82" s="604"/>
      <c r="U82" s="604"/>
      <c r="V82" s="605"/>
      <c r="W82" s="37" t="s">
        <v>69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97" t="s">
        <v>172</v>
      </c>
      <c r="B83" s="598"/>
      <c r="C83" s="598"/>
      <c r="D83" s="598"/>
      <c r="E83" s="598"/>
      <c r="F83" s="598"/>
      <c r="G83" s="598"/>
      <c r="H83" s="598"/>
      <c r="I83" s="598"/>
      <c r="J83" s="598"/>
      <c r="K83" s="598"/>
      <c r="L83" s="598"/>
      <c r="M83" s="598"/>
      <c r="N83" s="598"/>
      <c r="O83" s="598"/>
      <c r="P83" s="598"/>
      <c r="Q83" s="598"/>
      <c r="R83" s="598"/>
      <c r="S83" s="598"/>
      <c r="T83" s="598"/>
      <c r="U83" s="598"/>
      <c r="V83" s="598"/>
      <c r="W83" s="598"/>
      <c r="X83" s="598"/>
      <c r="Y83" s="598"/>
      <c r="Z83" s="598"/>
      <c r="AA83" s="573"/>
      <c r="AB83" s="573"/>
      <c r="AC83" s="573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87">
        <v>4680115881532</v>
      </c>
      <c r="E84" s="588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7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87">
        <v>4680115881464</v>
      </c>
      <c r="E85" s="588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6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10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11"/>
      <c r="P86" s="603" t="s">
        <v>71</v>
      </c>
      <c r="Q86" s="604"/>
      <c r="R86" s="604"/>
      <c r="S86" s="604"/>
      <c r="T86" s="604"/>
      <c r="U86" s="604"/>
      <c r="V86" s="605"/>
      <c r="W86" s="37" t="s">
        <v>72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98"/>
      <c r="B87" s="598"/>
      <c r="C87" s="598"/>
      <c r="D87" s="598"/>
      <c r="E87" s="598"/>
      <c r="F87" s="598"/>
      <c r="G87" s="598"/>
      <c r="H87" s="598"/>
      <c r="I87" s="598"/>
      <c r="J87" s="598"/>
      <c r="K87" s="598"/>
      <c r="L87" s="598"/>
      <c r="M87" s="598"/>
      <c r="N87" s="598"/>
      <c r="O87" s="611"/>
      <c r="P87" s="603" t="s">
        <v>71</v>
      </c>
      <c r="Q87" s="604"/>
      <c r="R87" s="604"/>
      <c r="S87" s="604"/>
      <c r="T87" s="604"/>
      <c r="U87" s="604"/>
      <c r="V87" s="605"/>
      <c r="W87" s="37" t="s">
        <v>69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602" t="s">
        <v>179</v>
      </c>
      <c r="B88" s="598"/>
      <c r="C88" s="598"/>
      <c r="D88" s="598"/>
      <c r="E88" s="598"/>
      <c r="F88" s="598"/>
      <c r="G88" s="598"/>
      <c r="H88" s="598"/>
      <c r="I88" s="598"/>
      <c r="J88" s="598"/>
      <c r="K88" s="598"/>
      <c r="L88" s="598"/>
      <c r="M88" s="598"/>
      <c r="N88" s="598"/>
      <c r="O88" s="598"/>
      <c r="P88" s="598"/>
      <c r="Q88" s="598"/>
      <c r="R88" s="598"/>
      <c r="S88" s="598"/>
      <c r="T88" s="598"/>
      <c r="U88" s="598"/>
      <c r="V88" s="598"/>
      <c r="W88" s="598"/>
      <c r="X88" s="598"/>
      <c r="Y88" s="598"/>
      <c r="Z88" s="598"/>
      <c r="AA88" s="572"/>
      <c r="AB88" s="572"/>
      <c r="AC88" s="572"/>
    </row>
    <row r="89" spans="1:68" ht="14.25" hidden="1" customHeight="1" x14ac:dyDescent="0.25">
      <c r="A89" s="597" t="s">
        <v>102</v>
      </c>
      <c r="B89" s="598"/>
      <c r="C89" s="598"/>
      <c r="D89" s="598"/>
      <c r="E89" s="598"/>
      <c r="F89" s="598"/>
      <c r="G89" s="598"/>
      <c r="H89" s="598"/>
      <c r="I89" s="598"/>
      <c r="J89" s="598"/>
      <c r="K89" s="598"/>
      <c r="L89" s="598"/>
      <c r="M89" s="598"/>
      <c r="N89" s="598"/>
      <c r="O89" s="598"/>
      <c r="P89" s="598"/>
      <c r="Q89" s="598"/>
      <c r="R89" s="598"/>
      <c r="S89" s="598"/>
      <c r="T89" s="598"/>
      <c r="U89" s="598"/>
      <c r="V89" s="598"/>
      <c r="W89" s="598"/>
      <c r="X89" s="598"/>
      <c r="Y89" s="598"/>
      <c r="Z89" s="598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7">
        <v>4680115881327</v>
      </c>
      <c r="E90" s="588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7">
        <v>300</v>
      </c>
      <c r="Y90" s="578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87">
        <v>4680115881518</v>
      </c>
      <c r="E91" s="588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87">
        <v>4680115881303</v>
      </c>
      <c r="E92" s="588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90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10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11"/>
      <c r="P93" s="603" t="s">
        <v>71</v>
      </c>
      <c r="Q93" s="604"/>
      <c r="R93" s="604"/>
      <c r="S93" s="604"/>
      <c r="T93" s="604"/>
      <c r="U93" s="604"/>
      <c r="V93" s="605"/>
      <c r="W93" s="37" t="s">
        <v>72</v>
      </c>
      <c r="X93" s="579">
        <f>IFERROR(X90/H90,"0")+IFERROR(X91/H91,"0")+IFERROR(X92/H92,"0")</f>
        <v>27.777777777777775</v>
      </c>
      <c r="Y93" s="579">
        <f>IFERROR(Y90/H90,"0")+IFERROR(Y91/H91,"0")+IFERROR(Y92/H92,"0")</f>
        <v>28</v>
      </c>
      <c r="Z93" s="579">
        <f>IFERROR(IF(Z90="",0,Z90),"0")+IFERROR(IF(Z91="",0,Z91),"0")+IFERROR(IF(Z92="",0,Z92),"0")</f>
        <v>0.53144000000000002</v>
      </c>
      <c r="AA93" s="580"/>
      <c r="AB93" s="580"/>
      <c r="AC93" s="580"/>
    </row>
    <row r="94" spans="1:68" x14ac:dyDescent="0.2">
      <c r="A94" s="598"/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8"/>
      <c r="O94" s="611"/>
      <c r="P94" s="603" t="s">
        <v>71</v>
      </c>
      <c r="Q94" s="604"/>
      <c r="R94" s="604"/>
      <c r="S94" s="604"/>
      <c r="T94" s="604"/>
      <c r="U94" s="604"/>
      <c r="V94" s="605"/>
      <c r="W94" s="37" t="s">
        <v>69</v>
      </c>
      <c r="X94" s="579">
        <f>IFERROR(SUM(X90:X92),"0")</f>
        <v>300</v>
      </c>
      <c r="Y94" s="579">
        <f>IFERROR(SUM(Y90:Y92),"0")</f>
        <v>302.40000000000003</v>
      </c>
      <c r="Z94" s="37"/>
      <c r="AA94" s="580"/>
      <c r="AB94" s="580"/>
      <c r="AC94" s="580"/>
    </row>
    <row r="95" spans="1:68" ht="14.25" hidden="1" customHeight="1" x14ac:dyDescent="0.25">
      <c r="A95" s="597" t="s">
        <v>73</v>
      </c>
      <c r="B95" s="598"/>
      <c r="C95" s="598"/>
      <c r="D95" s="598"/>
      <c r="E95" s="598"/>
      <c r="F95" s="598"/>
      <c r="G95" s="598"/>
      <c r="H95" s="598"/>
      <c r="I95" s="598"/>
      <c r="J95" s="598"/>
      <c r="K95" s="598"/>
      <c r="L95" s="598"/>
      <c r="M95" s="598"/>
      <c r="N95" s="598"/>
      <c r="O95" s="598"/>
      <c r="P95" s="598"/>
      <c r="Q95" s="598"/>
      <c r="R95" s="598"/>
      <c r="S95" s="598"/>
      <c r="T95" s="598"/>
      <c r="U95" s="598"/>
      <c r="V95" s="598"/>
      <c r="W95" s="598"/>
      <c r="X95" s="598"/>
      <c r="Y95" s="598"/>
      <c r="Z95" s="598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7">
        <v>4607091386967</v>
      </c>
      <c r="E96" s="588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39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7">
        <v>480</v>
      </c>
      <c r="Y96" s="578">
        <f t="shared" ref="Y96:Y102" si="16">IFERROR(IF(X96="",0,CEILING((X96/$H96),1)*$H96),"")</f>
        <v>486</v>
      </c>
      <c r="Z96" s="36">
        <f>IFERROR(IF(Y96=0,"",ROUNDUP(Y96/H96,0)*0.01898),"")</f>
        <v>1.1388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510.75555555555559</v>
      </c>
      <c r="BN96" s="64">
        <f t="shared" ref="BN96:BN102" si="18">IFERROR(Y96*I96/H96,"0")</f>
        <v>517.14</v>
      </c>
      <c r="BO96" s="64">
        <f t="shared" ref="BO96:BO102" si="19">IFERROR(1/J96*(X96/H96),"0")</f>
        <v>0.92592592592592593</v>
      </c>
      <c r="BP96" s="64">
        <f t="shared" ref="BP96:BP102" si="20">IFERROR(1/J96*(Y96/H96),"0")</f>
        <v>0.9375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87">
        <v>4607091386967</v>
      </c>
      <c r="E97" s="588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88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87">
        <v>4680115884953</v>
      </c>
      <c r="E98" s="588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87">
        <v>4607091385731</v>
      </c>
      <c r="E99" s="588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90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7">
        <v>225</v>
      </c>
      <c r="Y99" s="578">
        <f t="shared" si="16"/>
        <v>226.8</v>
      </c>
      <c r="Z99" s="36">
        <f>IFERROR(IF(Y99=0,"",ROUNDUP(Y99/H99,0)*0.00651),"")</f>
        <v>0.54683999999999999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246</v>
      </c>
      <c r="BN99" s="64">
        <f t="shared" si="18"/>
        <v>247.96799999999999</v>
      </c>
      <c r="BO99" s="64">
        <f t="shared" si="19"/>
        <v>0.45787545787545786</v>
      </c>
      <c r="BP99" s="64">
        <f t="shared" si="20"/>
        <v>0.46153846153846156</v>
      </c>
    </row>
    <row r="100" spans="1:68" ht="27" hidden="1" customHeight="1" x14ac:dyDescent="0.25">
      <c r="A100" s="54" t="s">
        <v>195</v>
      </c>
      <c r="B100" s="54" t="s">
        <v>198</v>
      </c>
      <c r="C100" s="31">
        <v>4301051718</v>
      </c>
      <c r="D100" s="587">
        <v>4607091385731</v>
      </c>
      <c r="E100" s="588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8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87">
        <v>4680115880894</v>
      </c>
      <c r="E101" s="588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6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4301051687</v>
      </c>
      <c r="D102" s="587">
        <v>4680115880214</v>
      </c>
      <c r="E102" s="588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64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610"/>
      <c r="B103" s="598"/>
      <c r="C103" s="598"/>
      <c r="D103" s="598"/>
      <c r="E103" s="598"/>
      <c r="F103" s="598"/>
      <c r="G103" s="598"/>
      <c r="H103" s="598"/>
      <c r="I103" s="598"/>
      <c r="J103" s="598"/>
      <c r="K103" s="598"/>
      <c r="L103" s="598"/>
      <c r="M103" s="598"/>
      <c r="N103" s="598"/>
      <c r="O103" s="611"/>
      <c r="P103" s="603" t="s">
        <v>71</v>
      </c>
      <c r="Q103" s="604"/>
      <c r="R103" s="604"/>
      <c r="S103" s="604"/>
      <c r="T103" s="604"/>
      <c r="U103" s="604"/>
      <c r="V103" s="605"/>
      <c r="W103" s="37" t="s">
        <v>72</v>
      </c>
      <c r="X103" s="579">
        <f>IFERROR(X96/H96,"0")+IFERROR(X97/H97,"0")+IFERROR(X98/H98,"0")+IFERROR(X99/H99,"0")+IFERROR(X100/H100,"0")+IFERROR(X101/H101,"0")+IFERROR(X102/H102,"0")</f>
        <v>142.59259259259258</v>
      </c>
      <c r="Y103" s="579">
        <f>IFERROR(Y96/H96,"0")+IFERROR(Y97/H97,"0")+IFERROR(Y98/H98,"0")+IFERROR(Y99/H99,"0")+IFERROR(Y100/H100,"0")+IFERROR(Y101/H101,"0")+IFERROR(Y102/H102,"0")</f>
        <v>144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1.68564</v>
      </c>
      <c r="AA103" s="580"/>
      <c r="AB103" s="580"/>
      <c r="AC103" s="580"/>
    </row>
    <row r="104" spans="1:68" x14ac:dyDescent="0.2">
      <c r="A104" s="598"/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611"/>
      <c r="P104" s="603" t="s">
        <v>71</v>
      </c>
      <c r="Q104" s="604"/>
      <c r="R104" s="604"/>
      <c r="S104" s="604"/>
      <c r="T104" s="604"/>
      <c r="U104" s="604"/>
      <c r="V104" s="605"/>
      <c r="W104" s="37" t="s">
        <v>69</v>
      </c>
      <c r="X104" s="579">
        <f>IFERROR(SUM(X96:X102),"0")</f>
        <v>705</v>
      </c>
      <c r="Y104" s="579">
        <f>IFERROR(SUM(Y96:Y102),"0")</f>
        <v>712.8</v>
      </c>
      <c r="Z104" s="37"/>
      <c r="AA104" s="580"/>
      <c r="AB104" s="580"/>
      <c r="AC104" s="580"/>
    </row>
    <row r="105" spans="1:68" ht="16.5" hidden="1" customHeight="1" x14ac:dyDescent="0.25">
      <c r="A105" s="602" t="s">
        <v>204</v>
      </c>
      <c r="B105" s="598"/>
      <c r="C105" s="598"/>
      <c r="D105" s="598"/>
      <c r="E105" s="598"/>
      <c r="F105" s="598"/>
      <c r="G105" s="598"/>
      <c r="H105" s="598"/>
      <c r="I105" s="598"/>
      <c r="J105" s="598"/>
      <c r="K105" s="598"/>
      <c r="L105" s="598"/>
      <c r="M105" s="598"/>
      <c r="N105" s="598"/>
      <c r="O105" s="598"/>
      <c r="P105" s="598"/>
      <c r="Q105" s="598"/>
      <c r="R105" s="598"/>
      <c r="S105" s="598"/>
      <c r="T105" s="598"/>
      <c r="U105" s="598"/>
      <c r="V105" s="598"/>
      <c r="W105" s="598"/>
      <c r="X105" s="598"/>
      <c r="Y105" s="598"/>
      <c r="Z105" s="598"/>
      <c r="AA105" s="572"/>
      <c r="AB105" s="572"/>
      <c r="AC105" s="572"/>
    </row>
    <row r="106" spans="1:68" ht="14.25" hidden="1" customHeight="1" x14ac:dyDescent="0.25">
      <c r="A106" s="597" t="s">
        <v>102</v>
      </c>
      <c r="B106" s="598"/>
      <c r="C106" s="598"/>
      <c r="D106" s="598"/>
      <c r="E106" s="598"/>
      <c r="F106" s="598"/>
      <c r="G106" s="598"/>
      <c r="H106" s="598"/>
      <c r="I106" s="598"/>
      <c r="J106" s="598"/>
      <c r="K106" s="598"/>
      <c r="L106" s="598"/>
      <c r="M106" s="598"/>
      <c r="N106" s="598"/>
      <c r="O106" s="598"/>
      <c r="P106" s="598"/>
      <c r="Q106" s="598"/>
      <c r="R106" s="598"/>
      <c r="S106" s="598"/>
      <c r="T106" s="598"/>
      <c r="U106" s="598"/>
      <c r="V106" s="598"/>
      <c r="W106" s="598"/>
      <c r="X106" s="598"/>
      <c r="Y106" s="598"/>
      <c r="Z106" s="598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87">
        <v>4680115882133</v>
      </c>
      <c r="E107" s="588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6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69</v>
      </c>
      <c r="X107" s="577">
        <v>300</v>
      </c>
      <c r="Y107" s="578">
        <f>IFERROR(IF(X107="",0,CEILING((X107/$H107),1)*$H107),"")</f>
        <v>302.40000000000003</v>
      </c>
      <c r="Z107" s="36">
        <f>IFERROR(IF(Y107=0,"",ROUNDUP(Y107/H107,0)*0.01898),"")</f>
        <v>0.53144000000000002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312.08333333333331</v>
      </c>
      <c r="BN107" s="64">
        <f>IFERROR(Y107*I107/H107,"0")</f>
        <v>314.58000000000004</v>
      </c>
      <c r="BO107" s="64">
        <f>IFERROR(1/J107*(X107/H107),"0")</f>
        <v>0.43402777777777773</v>
      </c>
      <c r="BP107" s="64">
        <f>IFERROR(1/J107*(Y107/H107),"0")</f>
        <v>0.4375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4301011417</v>
      </c>
      <c r="D108" s="587">
        <v>4680115880269</v>
      </c>
      <c r="E108" s="588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4301011415</v>
      </c>
      <c r="D109" s="587">
        <v>4680115880429</v>
      </c>
      <c r="E109" s="588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7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212</v>
      </c>
      <c r="B110" s="54" t="s">
        <v>213</v>
      </c>
      <c r="C110" s="31">
        <v>4301011462</v>
      </c>
      <c r="D110" s="587">
        <v>4680115881457</v>
      </c>
      <c r="E110" s="588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6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610"/>
      <c r="B111" s="598"/>
      <c r="C111" s="598"/>
      <c r="D111" s="598"/>
      <c r="E111" s="598"/>
      <c r="F111" s="598"/>
      <c r="G111" s="598"/>
      <c r="H111" s="598"/>
      <c r="I111" s="598"/>
      <c r="J111" s="598"/>
      <c r="K111" s="598"/>
      <c r="L111" s="598"/>
      <c r="M111" s="598"/>
      <c r="N111" s="598"/>
      <c r="O111" s="611"/>
      <c r="P111" s="603" t="s">
        <v>71</v>
      </c>
      <c r="Q111" s="604"/>
      <c r="R111" s="604"/>
      <c r="S111" s="604"/>
      <c r="T111" s="604"/>
      <c r="U111" s="604"/>
      <c r="V111" s="605"/>
      <c r="W111" s="37" t="s">
        <v>72</v>
      </c>
      <c r="X111" s="579">
        <f>IFERROR(X107/H107,"0")+IFERROR(X108/H108,"0")+IFERROR(X109/H109,"0")+IFERROR(X110/H110,"0")</f>
        <v>27.777777777777775</v>
      </c>
      <c r="Y111" s="579">
        <f>IFERROR(Y107/H107,"0")+IFERROR(Y108/H108,"0")+IFERROR(Y109/H109,"0")+IFERROR(Y110/H110,"0")</f>
        <v>28</v>
      </c>
      <c r="Z111" s="579">
        <f>IFERROR(IF(Z107="",0,Z107),"0")+IFERROR(IF(Z108="",0,Z108),"0")+IFERROR(IF(Z109="",0,Z109),"0")+IFERROR(IF(Z110="",0,Z110),"0")</f>
        <v>0.53144000000000002</v>
      </c>
      <c r="AA111" s="580"/>
      <c r="AB111" s="580"/>
      <c r="AC111" s="580"/>
    </row>
    <row r="112" spans="1:68" x14ac:dyDescent="0.2">
      <c r="A112" s="598"/>
      <c r="B112" s="598"/>
      <c r="C112" s="598"/>
      <c r="D112" s="598"/>
      <c r="E112" s="598"/>
      <c r="F112" s="598"/>
      <c r="G112" s="598"/>
      <c r="H112" s="598"/>
      <c r="I112" s="598"/>
      <c r="J112" s="598"/>
      <c r="K112" s="598"/>
      <c r="L112" s="598"/>
      <c r="M112" s="598"/>
      <c r="N112" s="598"/>
      <c r="O112" s="611"/>
      <c r="P112" s="603" t="s">
        <v>71</v>
      </c>
      <c r="Q112" s="604"/>
      <c r="R112" s="604"/>
      <c r="S112" s="604"/>
      <c r="T112" s="604"/>
      <c r="U112" s="604"/>
      <c r="V112" s="605"/>
      <c r="W112" s="37" t="s">
        <v>69</v>
      </c>
      <c r="X112" s="579">
        <f>IFERROR(SUM(X107:X110),"0")</f>
        <v>300</v>
      </c>
      <c r="Y112" s="579">
        <f>IFERROR(SUM(Y107:Y110),"0")</f>
        <v>302.40000000000003</v>
      </c>
      <c r="Z112" s="37"/>
      <c r="AA112" s="580"/>
      <c r="AB112" s="580"/>
      <c r="AC112" s="580"/>
    </row>
    <row r="113" spans="1:68" ht="14.25" hidden="1" customHeight="1" x14ac:dyDescent="0.25">
      <c r="A113" s="597" t="s">
        <v>137</v>
      </c>
      <c r="B113" s="598"/>
      <c r="C113" s="598"/>
      <c r="D113" s="598"/>
      <c r="E113" s="598"/>
      <c r="F113" s="598"/>
      <c r="G113" s="598"/>
      <c r="H113" s="598"/>
      <c r="I113" s="598"/>
      <c r="J113" s="598"/>
      <c r="K113" s="598"/>
      <c r="L113" s="598"/>
      <c r="M113" s="598"/>
      <c r="N113" s="598"/>
      <c r="O113" s="598"/>
      <c r="P113" s="598"/>
      <c r="Q113" s="598"/>
      <c r="R113" s="598"/>
      <c r="S113" s="598"/>
      <c r="T113" s="598"/>
      <c r="U113" s="598"/>
      <c r="V113" s="598"/>
      <c r="W113" s="598"/>
      <c r="X113" s="598"/>
      <c r="Y113" s="598"/>
      <c r="Z113" s="598"/>
      <c r="AA113" s="573"/>
      <c r="AB113" s="573"/>
      <c r="AC113" s="573"/>
    </row>
    <row r="114" spans="1:68" ht="16.5" hidden="1" customHeight="1" x14ac:dyDescent="0.25">
      <c r="A114" s="54" t="s">
        <v>214</v>
      </c>
      <c r="B114" s="54" t="s">
        <v>215</v>
      </c>
      <c r="C114" s="31">
        <v>4301020345</v>
      </c>
      <c r="D114" s="587">
        <v>4680115881488</v>
      </c>
      <c r="E114" s="588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66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4301020346</v>
      </c>
      <c r="D115" s="587">
        <v>4680115882775</v>
      </c>
      <c r="E115" s="588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219</v>
      </c>
      <c r="B116" s="54" t="s">
        <v>220</v>
      </c>
      <c r="C116" s="31">
        <v>4301020344</v>
      </c>
      <c r="D116" s="587">
        <v>4680115880658</v>
      </c>
      <c r="E116" s="588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69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610"/>
      <c r="B117" s="598"/>
      <c r="C117" s="598"/>
      <c r="D117" s="598"/>
      <c r="E117" s="598"/>
      <c r="F117" s="598"/>
      <c r="G117" s="598"/>
      <c r="H117" s="598"/>
      <c r="I117" s="598"/>
      <c r="J117" s="598"/>
      <c r="K117" s="598"/>
      <c r="L117" s="598"/>
      <c r="M117" s="598"/>
      <c r="N117" s="598"/>
      <c r="O117" s="611"/>
      <c r="P117" s="603" t="s">
        <v>71</v>
      </c>
      <c r="Q117" s="604"/>
      <c r="R117" s="604"/>
      <c r="S117" s="604"/>
      <c r="T117" s="604"/>
      <c r="U117" s="604"/>
      <c r="V117" s="605"/>
      <c r="W117" s="37" t="s">
        <v>72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98"/>
      <c r="B118" s="598"/>
      <c r="C118" s="598"/>
      <c r="D118" s="598"/>
      <c r="E118" s="598"/>
      <c r="F118" s="598"/>
      <c r="G118" s="598"/>
      <c r="H118" s="598"/>
      <c r="I118" s="598"/>
      <c r="J118" s="598"/>
      <c r="K118" s="598"/>
      <c r="L118" s="598"/>
      <c r="M118" s="598"/>
      <c r="N118" s="598"/>
      <c r="O118" s="611"/>
      <c r="P118" s="603" t="s">
        <v>71</v>
      </c>
      <c r="Q118" s="604"/>
      <c r="R118" s="604"/>
      <c r="S118" s="604"/>
      <c r="T118" s="604"/>
      <c r="U118" s="604"/>
      <c r="V118" s="605"/>
      <c r="W118" s="37" t="s">
        <v>69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97" t="s">
        <v>73</v>
      </c>
      <c r="B119" s="598"/>
      <c r="C119" s="598"/>
      <c r="D119" s="598"/>
      <c r="E119" s="598"/>
      <c r="F119" s="598"/>
      <c r="G119" s="598"/>
      <c r="H119" s="598"/>
      <c r="I119" s="598"/>
      <c r="J119" s="598"/>
      <c r="K119" s="598"/>
      <c r="L119" s="598"/>
      <c r="M119" s="598"/>
      <c r="N119" s="598"/>
      <c r="O119" s="598"/>
      <c r="P119" s="598"/>
      <c r="Q119" s="598"/>
      <c r="R119" s="598"/>
      <c r="S119" s="598"/>
      <c r="T119" s="598"/>
      <c r="U119" s="598"/>
      <c r="V119" s="598"/>
      <c r="W119" s="598"/>
      <c r="X119" s="598"/>
      <c r="Y119" s="598"/>
      <c r="Z119" s="598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87">
        <v>4607091385168</v>
      </c>
      <c r="E120" s="588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87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7">
        <v>480</v>
      </c>
      <c r="Y120" s="578">
        <f t="shared" ref="Y120:Y125" si="21">IFERROR(IF(X120="",0,CEILING((X120/$H120),1)*$H120),"")</f>
        <v>486</v>
      </c>
      <c r="Z120" s="36">
        <f>IFERROR(IF(Y120=0,"",ROUNDUP(Y120/H120,0)*0.01898),"")</f>
        <v>1.1388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510.4</v>
      </c>
      <c r="BN120" s="64">
        <f t="shared" ref="BN120:BN125" si="23">IFERROR(Y120*I120/H120,"0")</f>
        <v>516.78</v>
      </c>
      <c r="BO120" s="64">
        <f t="shared" ref="BO120:BO125" si="24">IFERROR(1/J120*(X120/H120),"0")</f>
        <v>0.92592592592592593</v>
      </c>
      <c r="BP120" s="64">
        <f t="shared" ref="BP120:BP125" si="25">IFERROR(1/J120*(Y120/H120),"0")</f>
        <v>0.9375</v>
      </c>
    </row>
    <row r="121" spans="1:68" ht="27" hidden="1" customHeight="1" x14ac:dyDescent="0.25">
      <c r="A121" s="54" t="s">
        <v>221</v>
      </c>
      <c r="B121" s="54" t="s">
        <v>224</v>
      </c>
      <c r="C121" s="31">
        <v>4301051360</v>
      </c>
      <c r="D121" s="587">
        <v>4607091385168</v>
      </c>
      <c r="E121" s="588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6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2"/>
      <c r="R121" s="582"/>
      <c r="S121" s="582"/>
      <c r="T121" s="583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4301051730</v>
      </c>
      <c r="D122" s="587">
        <v>4607091383256</v>
      </c>
      <c r="E122" s="588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8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228</v>
      </c>
      <c r="B123" s="54" t="s">
        <v>229</v>
      </c>
      <c r="C123" s="31">
        <v>4301051721</v>
      </c>
      <c r="D123" s="587">
        <v>4607091385748</v>
      </c>
      <c r="E123" s="588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6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7">
        <v>630</v>
      </c>
      <c r="Y123" s="578">
        <f t="shared" si="21"/>
        <v>631.80000000000007</v>
      </c>
      <c r="Z123" s="36">
        <f>IFERROR(IF(Y123=0,"",ROUNDUP(Y123/H123,0)*0.00651),"")</f>
        <v>1.5233400000000001</v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688.8</v>
      </c>
      <c r="BN123" s="64">
        <f t="shared" si="23"/>
        <v>690.76800000000003</v>
      </c>
      <c r="BO123" s="64">
        <f t="shared" si="24"/>
        <v>1.2820512820512819</v>
      </c>
      <c r="BP123" s="64">
        <f t="shared" si="25"/>
        <v>1.2857142857142858</v>
      </c>
    </row>
    <row r="124" spans="1:68" ht="16.5" hidden="1" customHeight="1" x14ac:dyDescent="0.25">
      <c r="A124" s="54" t="s">
        <v>230</v>
      </c>
      <c r="B124" s="54" t="s">
        <v>231</v>
      </c>
      <c r="C124" s="31">
        <v>4301051740</v>
      </c>
      <c r="D124" s="587">
        <v>4680115884533</v>
      </c>
      <c r="E124" s="588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6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4301051486</v>
      </c>
      <c r="D125" s="587">
        <v>4680115882645</v>
      </c>
      <c r="E125" s="588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610"/>
      <c r="B126" s="598"/>
      <c r="C126" s="598"/>
      <c r="D126" s="598"/>
      <c r="E126" s="598"/>
      <c r="F126" s="598"/>
      <c r="G126" s="598"/>
      <c r="H126" s="598"/>
      <c r="I126" s="598"/>
      <c r="J126" s="598"/>
      <c r="K126" s="598"/>
      <c r="L126" s="598"/>
      <c r="M126" s="598"/>
      <c r="N126" s="598"/>
      <c r="O126" s="611"/>
      <c r="P126" s="603" t="s">
        <v>71</v>
      </c>
      <c r="Q126" s="604"/>
      <c r="R126" s="604"/>
      <c r="S126" s="604"/>
      <c r="T126" s="604"/>
      <c r="U126" s="604"/>
      <c r="V126" s="605"/>
      <c r="W126" s="37" t="s">
        <v>72</v>
      </c>
      <c r="X126" s="579">
        <f>IFERROR(X120/H120,"0")+IFERROR(X121/H121,"0")+IFERROR(X122/H122,"0")+IFERROR(X123/H123,"0")+IFERROR(X124/H124,"0")+IFERROR(X125/H125,"0")</f>
        <v>292.59259259259255</v>
      </c>
      <c r="Y126" s="579">
        <f>IFERROR(Y120/H120,"0")+IFERROR(Y121/H121,"0")+IFERROR(Y122/H122,"0")+IFERROR(Y123/H123,"0")+IFERROR(Y124/H124,"0")+IFERROR(Y125/H125,"0")</f>
        <v>294</v>
      </c>
      <c r="Z126" s="579">
        <f>IFERROR(IF(Z120="",0,Z120),"0")+IFERROR(IF(Z121="",0,Z121),"0")+IFERROR(IF(Z122="",0,Z122),"0")+IFERROR(IF(Z123="",0,Z123),"0")+IFERROR(IF(Z124="",0,Z124),"0")+IFERROR(IF(Z125="",0,Z125),"0")</f>
        <v>2.66214</v>
      </c>
      <c r="AA126" s="580"/>
      <c r="AB126" s="580"/>
      <c r="AC126" s="580"/>
    </row>
    <row r="127" spans="1:68" x14ac:dyDescent="0.2">
      <c r="A127" s="598"/>
      <c r="B127" s="598"/>
      <c r="C127" s="598"/>
      <c r="D127" s="598"/>
      <c r="E127" s="598"/>
      <c r="F127" s="598"/>
      <c r="G127" s="598"/>
      <c r="H127" s="598"/>
      <c r="I127" s="598"/>
      <c r="J127" s="598"/>
      <c r="K127" s="598"/>
      <c r="L127" s="598"/>
      <c r="M127" s="598"/>
      <c r="N127" s="598"/>
      <c r="O127" s="611"/>
      <c r="P127" s="603" t="s">
        <v>71</v>
      </c>
      <c r="Q127" s="604"/>
      <c r="R127" s="604"/>
      <c r="S127" s="604"/>
      <c r="T127" s="604"/>
      <c r="U127" s="604"/>
      <c r="V127" s="605"/>
      <c r="W127" s="37" t="s">
        <v>69</v>
      </c>
      <c r="X127" s="579">
        <f>IFERROR(SUM(X120:X125),"0")</f>
        <v>1110</v>
      </c>
      <c r="Y127" s="579">
        <f>IFERROR(SUM(Y120:Y125),"0")</f>
        <v>1117.8000000000002</v>
      </c>
      <c r="Z127" s="37"/>
      <c r="AA127" s="580"/>
      <c r="AB127" s="580"/>
      <c r="AC127" s="580"/>
    </row>
    <row r="128" spans="1:68" ht="14.25" hidden="1" customHeight="1" x14ac:dyDescent="0.25">
      <c r="A128" s="597" t="s">
        <v>172</v>
      </c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598"/>
      <c r="P128" s="598"/>
      <c r="Q128" s="598"/>
      <c r="R128" s="598"/>
      <c r="S128" s="598"/>
      <c r="T128" s="598"/>
      <c r="U128" s="598"/>
      <c r="V128" s="598"/>
      <c r="W128" s="598"/>
      <c r="X128" s="598"/>
      <c r="Y128" s="598"/>
      <c r="Z128" s="598"/>
      <c r="AA128" s="573"/>
      <c r="AB128" s="573"/>
      <c r="AC128" s="573"/>
    </row>
    <row r="129" spans="1:68" ht="27" hidden="1" customHeight="1" x14ac:dyDescent="0.25">
      <c r="A129" s="54" t="s">
        <v>236</v>
      </c>
      <c r="B129" s="54" t="s">
        <v>237</v>
      </c>
      <c r="C129" s="31">
        <v>4301060357</v>
      </c>
      <c r="D129" s="587">
        <v>4680115882652</v>
      </c>
      <c r="E129" s="588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239</v>
      </c>
      <c r="B130" s="54" t="s">
        <v>240</v>
      </c>
      <c r="C130" s="31">
        <v>4301060317</v>
      </c>
      <c r="D130" s="587">
        <v>4680115880238</v>
      </c>
      <c r="E130" s="588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7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610"/>
      <c r="B131" s="598"/>
      <c r="C131" s="598"/>
      <c r="D131" s="598"/>
      <c r="E131" s="598"/>
      <c r="F131" s="598"/>
      <c r="G131" s="598"/>
      <c r="H131" s="598"/>
      <c r="I131" s="598"/>
      <c r="J131" s="598"/>
      <c r="K131" s="598"/>
      <c r="L131" s="598"/>
      <c r="M131" s="598"/>
      <c r="N131" s="598"/>
      <c r="O131" s="611"/>
      <c r="P131" s="603" t="s">
        <v>71</v>
      </c>
      <c r="Q131" s="604"/>
      <c r="R131" s="604"/>
      <c r="S131" s="604"/>
      <c r="T131" s="604"/>
      <c r="U131" s="604"/>
      <c r="V131" s="605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98"/>
      <c r="B132" s="598"/>
      <c r="C132" s="598"/>
      <c r="D132" s="598"/>
      <c r="E132" s="598"/>
      <c r="F132" s="598"/>
      <c r="G132" s="598"/>
      <c r="H132" s="598"/>
      <c r="I132" s="598"/>
      <c r="J132" s="598"/>
      <c r="K132" s="598"/>
      <c r="L132" s="598"/>
      <c r="M132" s="598"/>
      <c r="N132" s="598"/>
      <c r="O132" s="611"/>
      <c r="P132" s="603" t="s">
        <v>71</v>
      </c>
      <c r="Q132" s="604"/>
      <c r="R132" s="604"/>
      <c r="S132" s="604"/>
      <c r="T132" s="604"/>
      <c r="U132" s="604"/>
      <c r="V132" s="605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602" t="s">
        <v>242</v>
      </c>
      <c r="B133" s="598"/>
      <c r="C133" s="598"/>
      <c r="D133" s="598"/>
      <c r="E133" s="598"/>
      <c r="F133" s="598"/>
      <c r="G133" s="598"/>
      <c r="H133" s="598"/>
      <c r="I133" s="598"/>
      <c r="J133" s="598"/>
      <c r="K133" s="598"/>
      <c r="L133" s="598"/>
      <c r="M133" s="598"/>
      <c r="N133" s="598"/>
      <c r="O133" s="598"/>
      <c r="P133" s="598"/>
      <c r="Q133" s="598"/>
      <c r="R133" s="598"/>
      <c r="S133" s="598"/>
      <c r="T133" s="598"/>
      <c r="U133" s="598"/>
      <c r="V133" s="598"/>
      <c r="W133" s="598"/>
      <c r="X133" s="598"/>
      <c r="Y133" s="598"/>
      <c r="Z133" s="598"/>
      <c r="AA133" s="572"/>
      <c r="AB133" s="572"/>
      <c r="AC133" s="572"/>
    </row>
    <row r="134" spans="1:68" ht="14.25" hidden="1" customHeight="1" x14ac:dyDescent="0.25">
      <c r="A134" s="597" t="s">
        <v>102</v>
      </c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598"/>
      <c r="P134" s="598"/>
      <c r="Q134" s="598"/>
      <c r="R134" s="598"/>
      <c r="S134" s="598"/>
      <c r="T134" s="598"/>
      <c r="U134" s="598"/>
      <c r="V134" s="598"/>
      <c r="W134" s="598"/>
      <c r="X134" s="598"/>
      <c r="Y134" s="598"/>
      <c r="Z134" s="598"/>
      <c r="AA134" s="573"/>
      <c r="AB134" s="573"/>
      <c r="AC134" s="573"/>
    </row>
    <row r="135" spans="1:68" ht="27" hidden="1" customHeight="1" x14ac:dyDescent="0.25">
      <c r="A135" s="54" t="s">
        <v>243</v>
      </c>
      <c r="B135" s="54" t="s">
        <v>244</v>
      </c>
      <c r="C135" s="31">
        <v>4301011564</v>
      </c>
      <c r="D135" s="587">
        <v>4680115882577</v>
      </c>
      <c r="E135" s="588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243</v>
      </c>
      <c r="B136" s="54" t="s">
        <v>246</v>
      </c>
      <c r="C136" s="31">
        <v>4301011562</v>
      </c>
      <c r="D136" s="587">
        <v>4680115882577</v>
      </c>
      <c r="E136" s="588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610"/>
      <c r="B137" s="598"/>
      <c r="C137" s="598"/>
      <c r="D137" s="598"/>
      <c r="E137" s="598"/>
      <c r="F137" s="598"/>
      <c r="G137" s="598"/>
      <c r="H137" s="598"/>
      <c r="I137" s="598"/>
      <c r="J137" s="598"/>
      <c r="K137" s="598"/>
      <c r="L137" s="598"/>
      <c r="M137" s="598"/>
      <c r="N137" s="598"/>
      <c r="O137" s="611"/>
      <c r="P137" s="603" t="s">
        <v>71</v>
      </c>
      <c r="Q137" s="604"/>
      <c r="R137" s="604"/>
      <c r="S137" s="604"/>
      <c r="T137" s="604"/>
      <c r="U137" s="604"/>
      <c r="V137" s="605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98"/>
      <c r="B138" s="598"/>
      <c r="C138" s="598"/>
      <c r="D138" s="598"/>
      <c r="E138" s="598"/>
      <c r="F138" s="598"/>
      <c r="G138" s="598"/>
      <c r="H138" s="598"/>
      <c r="I138" s="598"/>
      <c r="J138" s="598"/>
      <c r="K138" s="598"/>
      <c r="L138" s="598"/>
      <c r="M138" s="598"/>
      <c r="N138" s="598"/>
      <c r="O138" s="611"/>
      <c r="P138" s="603" t="s">
        <v>71</v>
      </c>
      <c r="Q138" s="604"/>
      <c r="R138" s="604"/>
      <c r="S138" s="604"/>
      <c r="T138" s="604"/>
      <c r="U138" s="604"/>
      <c r="V138" s="605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97" t="s">
        <v>63</v>
      </c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598"/>
      <c r="P139" s="598"/>
      <c r="Q139" s="598"/>
      <c r="R139" s="598"/>
      <c r="S139" s="598"/>
      <c r="T139" s="598"/>
      <c r="U139" s="598"/>
      <c r="V139" s="598"/>
      <c r="W139" s="598"/>
      <c r="X139" s="598"/>
      <c r="Y139" s="598"/>
      <c r="Z139" s="598"/>
      <c r="AA139" s="573"/>
      <c r="AB139" s="573"/>
      <c r="AC139" s="573"/>
    </row>
    <row r="140" spans="1:68" ht="27" hidden="1" customHeight="1" x14ac:dyDescent="0.25">
      <c r="A140" s="54" t="s">
        <v>247</v>
      </c>
      <c r="B140" s="54" t="s">
        <v>248</v>
      </c>
      <c r="C140" s="31">
        <v>4301031235</v>
      </c>
      <c r="D140" s="587">
        <v>4680115883444</v>
      </c>
      <c r="E140" s="588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247</v>
      </c>
      <c r="B141" s="54" t="s">
        <v>250</v>
      </c>
      <c r="C141" s="31">
        <v>4301031234</v>
      </c>
      <c r="D141" s="587">
        <v>4680115883444</v>
      </c>
      <c r="E141" s="588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610"/>
      <c r="B142" s="598"/>
      <c r="C142" s="598"/>
      <c r="D142" s="598"/>
      <c r="E142" s="598"/>
      <c r="F142" s="598"/>
      <c r="G142" s="598"/>
      <c r="H142" s="598"/>
      <c r="I142" s="598"/>
      <c r="J142" s="598"/>
      <c r="K142" s="598"/>
      <c r="L142" s="598"/>
      <c r="M142" s="598"/>
      <c r="N142" s="598"/>
      <c r="O142" s="611"/>
      <c r="P142" s="603" t="s">
        <v>71</v>
      </c>
      <c r="Q142" s="604"/>
      <c r="R142" s="604"/>
      <c r="S142" s="604"/>
      <c r="T142" s="604"/>
      <c r="U142" s="604"/>
      <c r="V142" s="605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98"/>
      <c r="B143" s="598"/>
      <c r="C143" s="598"/>
      <c r="D143" s="598"/>
      <c r="E143" s="598"/>
      <c r="F143" s="598"/>
      <c r="G143" s="598"/>
      <c r="H143" s="598"/>
      <c r="I143" s="598"/>
      <c r="J143" s="598"/>
      <c r="K143" s="598"/>
      <c r="L143" s="598"/>
      <c r="M143" s="598"/>
      <c r="N143" s="598"/>
      <c r="O143" s="611"/>
      <c r="P143" s="603" t="s">
        <v>71</v>
      </c>
      <c r="Q143" s="604"/>
      <c r="R143" s="604"/>
      <c r="S143" s="604"/>
      <c r="T143" s="604"/>
      <c r="U143" s="604"/>
      <c r="V143" s="605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97" t="s">
        <v>73</v>
      </c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598"/>
      <c r="P144" s="598"/>
      <c r="Q144" s="598"/>
      <c r="R144" s="598"/>
      <c r="S144" s="598"/>
      <c r="T144" s="598"/>
      <c r="U144" s="598"/>
      <c r="V144" s="598"/>
      <c r="W144" s="598"/>
      <c r="X144" s="598"/>
      <c r="Y144" s="598"/>
      <c r="Z144" s="598"/>
      <c r="AA144" s="573"/>
      <c r="AB144" s="573"/>
      <c r="AC144" s="573"/>
    </row>
    <row r="145" spans="1:68" ht="16.5" hidden="1" customHeight="1" x14ac:dyDescent="0.25">
      <c r="A145" s="54" t="s">
        <v>251</v>
      </c>
      <c r="B145" s="54" t="s">
        <v>252</v>
      </c>
      <c r="C145" s="31">
        <v>4301051477</v>
      </c>
      <c r="D145" s="587">
        <v>4680115882584</v>
      </c>
      <c r="E145" s="588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8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251</v>
      </c>
      <c r="B146" s="54" t="s">
        <v>253</v>
      </c>
      <c r="C146" s="31">
        <v>4301051476</v>
      </c>
      <c r="D146" s="587">
        <v>4680115882584</v>
      </c>
      <c r="E146" s="588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610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611"/>
      <c r="P147" s="603" t="s">
        <v>71</v>
      </c>
      <c r="Q147" s="604"/>
      <c r="R147" s="604"/>
      <c r="S147" s="604"/>
      <c r="T147" s="604"/>
      <c r="U147" s="604"/>
      <c r="V147" s="605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98"/>
      <c r="B148" s="598"/>
      <c r="C148" s="598"/>
      <c r="D148" s="598"/>
      <c r="E148" s="598"/>
      <c r="F148" s="598"/>
      <c r="G148" s="598"/>
      <c r="H148" s="598"/>
      <c r="I148" s="598"/>
      <c r="J148" s="598"/>
      <c r="K148" s="598"/>
      <c r="L148" s="598"/>
      <c r="M148" s="598"/>
      <c r="N148" s="598"/>
      <c r="O148" s="611"/>
      <c r="P148" s="603" t="s">
        <v>71</v>
      </c>
      <c r="Q148" s="604"/>
      <c r="R148" s="604"/>
      <c r="S148" s="604"/>
      <c r="T148" s="604"/>
      <c r="U148" s="604"/>
      <c r="V148" s="605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602" t="s">
        <v>100</v>
      </c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598"/>
      <c r="P149" s="598"/>
      <c r="Q149" s="598"/>
      <c r="R149" s="598"/>
      <c r="S149" s="598"/>
      <c r="T149" s="598"/>
      <c r="U149" s="598"/>
      <c r="V149" s="598"/>
      <c r="W149" s="598"/>
      <c r="X149" s="598"/>
      <c r="Y149" s="598"/>
      <c r="Z149" s="598"/>
      <c r="AA149" s="572"/>
      <c r="AB149" s="572"/>
      <c r="AC149" s="572"/>
    </row>
    <row r="150" spans="1:68" ht="14.25" hidden="1" customHeight="1" x14ac:dyDescent="0.25">
      <c r="A150" s="597" t="s">
        <v>102</v>
      </c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598"/>
      <c r="P150" s="598"/>
      <c r="Q150" s="598"/>
      <c r="R150" s="598"/>
      <c r="S150" s="598"/>
      <c r="T150" s="598"/>
      <c r="U150" s="598"/>
      <c r="V150" s="598"/>
      <c r="W150" s="598"/>
      <c r="X150" s="598"/>
      <c r="Y150" s="598"/>
      <c r="Z150" s="598"/>
      <c r="AA150" s="573"/>
      <c r="AB150" s="573"/>
      <c r="AC150" s="573"/>
    </row>
    <row r="151" spans="1:68" ht="27" hidden="1" customHeight="1" x14ac:dyDescent="0.25">
      <c r="A151" s="54" t="s">
        <v>254</v>
      </c>
      <c r="B151" s="54" t="s">
        <v>255</v>
      </c>
      <c r="C151" s="31">
        <v>4301011705</v>
      </c>
      <c r="D151" s="587">
        <v>4607091384604</v>
      </c>
      <c r="E151" s="588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6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610"/>
      <c r="B152" s="598"/>
      <c r="C152" s="598"/>
      <c r="D152" s="598"/>
      <c r="E152" s="598"/>
      <c r="F152" s="598"/>
      <c r="G152" s="598"/>
      <c r="H152" s="598"/>
      <c r="I152" s="598"/>
      <c r="J152" s="598"/>
      <c r="K152" s="598"/>
      <c r="L152" s="598"/>
      <c r="M152" s="598"/>
      <c r="N152" s="598"/>
      <c r="O152" s="611"/>
      <c r="P152" s="603" t="s">
        <v>71</v>
      </c>
      <c r="Q152" s="604"/>
      <c r="R152" s="604"/>
      <c r="S152" s="604"/>
      <c r="T152" s="604"/>
      <c r="U152" s="604"/>
      <c r="V152" s="605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98"/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611"/>
      <c r="P153" s="603" t="s">
        <v>71</v>
      </c>
      <c r="Q153" s="604"/>
      <c r="R153" s="604"/>
      <c r="S153" s="604"/>
      <c r="T153" s="604"/>
      <c r="U153" s="604"/>
      <c r="V153" s="605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97" t="s">
        <v>63</v>
      </c>
      <c r="B154" s="598"/>
      <c r="C154" s="598"/>
      <c r="D154" s="598"/>
      <c r="E154" s="598"/>
      <c r="F154" s="598"/>
      <c r="G154" s="598"/>
      <c r="H154" s="598"/>
      <c r="I154" s="598"/>
      <c r="J154" s="598"/>
      <c r="K154" s="598"/>
      <c r="L154" s="598"/>
      <c r="M154" s="598"/>
      <c r="N154" s="598"/>
      <c r="O154" s="598"/>
      <c r="P154" s="598"/>
      <c r="Q154" s="598"/>
      <c r="R154" s="598"/>
      <c r="S154" s="598"/>
      <c r="T154" s="598"/>
      <c r="U154" s="598"/>
      <c r="V154" s="598"/>
      <c r="W154" s="598"/>
      <c r="X154" s="598"/>
      <c r="Y154" s="598"/>
      <c r="Z154" s="598"/>
      <c r="AA154" s="573"/>
      <c r="AB154" s="573"/>
      <c r="AC154" s="573"/>
    </row>
    <row r="155" spans="1:68" ht="16.5" hidden="1" customHeight="1" x14ac:dyDescent="0.25">
      <c r="A155" s="54" t="s">
        <v>257</v>
      </c>
      <c r="B155" s="54" t="s">
        <v>258</v>
      </c>
      <c r="C155" s="31">
        <v>4301030895</v>
      </c>
      <c r="D155" s="587">
        <v>4607091387667</v>
      </c>
      <c r="E155" s="588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9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260</v>
      </c>
      <c r="B156" s="54" t="s">
        <v>261</v>
      </c>
      <c r="C156" s="31">
        <v>4301030961</v>
      </c>
      <c r="D156" s="587">
        <v>4607091387636</v>
      </c>
      <c r="E156" s="588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7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263</v>
      </c>
      <c r="B157" s="54" t="s">
        <v>264</v>
      </c>
      <c r="C157" s="31">
        <v>4301030963</v>
      </c>
      <c r="D157" s="587">
        <v>4607091382426</v>
      </c>
      <c r="E157" s="588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610"/>
      <c r="B158" s="598"/>
      <c r="C158" s="598"/>
      <c r="D158" s="598"/>
      <c r="E158" s="598"/>
      <c r="F158" s="598"/>
      <c r="G158" s="598"/>
      <c r="H158" s="598"/>
      <c r="I158" s="598"/>
      <c r="J158" s="598"/>
      <c r="K158" s="598"/>
      <c r="L158" s="598"/>
      <c r="M158" s="598"/>
      <c r="N158" s="598"/>
      <c r="O158" s="611"/>
      <c r="P158" s="603" t="s">
        <v>71</v>
      </c>
      <c r="Q158" s="604"/>
      <c r="R158" s="604"/>
      <c r="S158" s="604"/>
      <c r="T158" s="604"/>
      <c r="U158" s="604"/>
      <c r="V158" s="605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98"/>
      <c r="B159" s="598"/>
      <c r="C159" s="598"/>
      <c r="D159" s="598"/>
      <c r="E159" s="598"/>
      <c r="F159" s="598"/>
      <c r="G159" s="598"/>
      <c r="H159" s="598"/>
      <c r="I159" s="598"/>
      <c r="J159" s="598"/>
      <c r="K159" s="598"/>
      <c r="L159" s="598"/>
      <c r="M159" s="598"/>
      <c r="N159" s="598"/>
      <c r="O159" s="611"/>
      <c r="P159" s="603" t="s">
        <v>71</v>
      </c>
      <c r="Q159" s="604"/>
      <c r="R159" s="604"/>
      <c r="S159" s="604"/>
      <c r="T159" s="604"/>
      <c r="U159" s="604"/>
      <c r="V159" s="605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98" t="s">
        <v>266</v>
      </c>
      <c r="B160" s="699"/>
      <c r="C160" s="699"/>
      <c r="D160" s="699"/>
      <c r="E160" s="699"/>
      <c r="F160" s="699"/>
      <c r="G160" s="699"/>
      <c r="H160" s="699"/>
      <c r="I160" s="699"/>
      <c r="J160" s="699"/>
      <c r="K160" s="699"/>
      <c r="L160" s="699"/>
      <c r="M160" s="699"/>
      <c r="N160" s="699"/>
      <c r="O160" s="699"/>
      <c r="P160" s="699"/>
      <c r="Q160" s="699"/>
      <c r="R160" s="699"/>
      <c r="S160" s="699"/>
      <c r="T160" s="699"/>
      <c r="U160" s="699"/>
      <c r="V160" s="699"/>
      <c r="W160" s="699"/>
      <c r="X160" s="699"/>
      <c r="Y160" s="699"/>
      <c r="Z160" s="699"/>
      <c r="AA160" s="48"/>
      <c r="AB160" s="48"/>
      <c r="AC160" s="48"/>
    </row>
    <row r="161" spans="1:68" ht="16.5" hidden="1" customHeight="1" x14ac:dyDescent="0.25">
      <c r="A161" s="602" t="s">
        <v>267</v>
      </c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72"/>
      <c r="AB161" s="572"/>
      <c r="AC161" s="572"/>
    </row>
    <row r="162" spans="1:68" ht="14.25" hidden="1" customHeight="1" x14ac:dyDescent="0.25">
      <c r="A162" s="597" t="s">
        <v>137</v>
      </c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598"/>
      <c r="P162" s="598"/>
      <c r="Q162" s="598"/>
      <c r="R162" s="598"/>
      <c r="S162" s="598"/>
      <c r="T162" s="598"/>
      <c r="U162" s="598"/>
      <c r="V162" s="598"/>
      <c r="W162" s="598"/>
      <c r="X162" s="598"/>
      <c r="Y162" s="598"/>
      <c r="Z162" s="598"/>
      <c r="AA162" s="573"/>
      <c r="AB162" s="573"/>
      <c r="AC162" s="573"/>
    </row>
    <row r="163" spans="1:68" ht="27" hidden="1" customHeight="1" x14ac:dyDescent="0.25">
      <c r="A163" s="54" t="s">
        <v>268</v>
      </c>
      <c r="B163" s="54" t="s">
        <v>269</v>
      </c>
      <c r="C163" s="31">
        <v>4301020323</v>
      </c>
      <c r="D163" s="587">
        <v>4680115886223</v>
      </c>
      <c r="E163" s="588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69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610"/>
      <c r="B164" s="598"/>
      <c r="C164" s="598"/>
      <c r="D164" s="598"/>
      <c r="E164" s="598"/>
      <c r="F164" s="598"/>
      <c r="G164" s="598"/>
      <c r="H164" s="598"/>
      <c r="I164" s="598"/>
      <c r="J164" s="598"/>
      <c r="K164" s="598"/>
      <c r="L164" s="598"/>
      <c r="M164" s="598"/>
      <c r="N164" s="598"/>
      <c r="O164" s="611"/>
      <c r="P164" s="603" t="s">
        <v>71</v>
      </c>
      <c r="Q164" s="604"/>
      <c r="R164" s="604"/>
      <c r="S164" s="604"/>
      <c r="T164" s="604"/>
      <c r="U164" s="604"/>
      <c r="V164" s="605"/>
      <c r="W164" s="37" t="s">
        <v>72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98"/>
      <c r="B165" s="598"/>
      <c r="C165" s="598"/>
      <c r="D165" s="598"/>
      <c r="E165" s="598"/>
      <c r="F165" s="598"/>
      <c r="G165" s="598"/>
      <c r="H165" s="598"/>
      <c r="I165" s="598"/>
      <c r="J165" s="598"/>
      <c r="K165" s="598"/>
      <c r="L165" s="598"/>
      <c r="M165" s="598"/>
      <c r="N165" s="598"/>
      <c r="O165" s="611"/>
      <c r="P165" s="603" t="s">
        <v>71</v>
      </c>
      <c r="Q165" s="604"/>
      <c r="R165" s="604"/>
      <c r="S165" s="604"/>
      <c r="T165" s="604"/>
      <c r="U165" s="604"/>
      <c r="V165" s="605"/>
      <c r="W165" s="37" t="s">
        <v>69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97" t="s">
        <v>63</v>
      </c>
      <c r="B166" s="598"/>
      <c r="C166" s="598"/>
      <c r="D166" s="598"/>
      <c r="E166" s="598"/>
      <c r="F166" s="598"/>
      <c r="G166" s="598"/>
      <c r="H166" s="598"/>
      <c r="I166" s="598"/>
      <c r="J166" s="598"/>
      <c r="K166" s="598"/>
      <c r="L166" s="598"/>
      <c r="M166" s="598"/>
      <c r="N166" s="598"/>
      <c r="O166" s="598"/>
      <c r="P166" s="598"/>
      <c r="Q166" s="598"/>
      <c r="R166" s="598"/>
      <c r="S166" s="598"/>
      <c r="T166" s="598"/>
      <c r="U166" s="598"/>
      <c r="V166" s="598"/>
      <c r="W166" s="598"/>
      <c r="X166" s="598"/>
      <c r="Y166" s="598"/>
      <c r="Z166" s="598"/>
      <c r="AA166" s="573"/>
      <c r="AB166" s="573"/>
      <c r="AC166" s="573"/>
    </row>
    <row r="167" spans="1:68" ht="27" hidden="1" customHeight="1" x14ac:dyDescent="0.25">
      <c r="A167" s="54" t="s">
        <v>271</v>
      </c>
      <c r="B167" s="54" t="s">
        <v>272</v>
      </c>
      <c r="C167" s="31">
        <v>4301031191</v>
      </c>
      <c r="D167" s="587">
        <v>4680115880993</v>
      </c>
      <c r="E167" s="588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69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4301031204</v>
      </c>
      <c r="D168" s="587">
        <v>4680115881761</v>
      </c>
      <c r="E168" s="588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8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4301031201</v>
      </c>
      <c r="D169" s="587">
        <v>4680115881563</v>
      </c>
      <c r="E169" s="588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4301031199</v>
      </c>
      <c r="D170" s="587">
        <v>4680115880986</v>
      </c>
      <c r="E170" s="588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69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282</v>
      </c>
      <c r="B171" s="54" t="s">
        <v>283</v>
      </c>
      <c r="C171" s="31">
        <v>4301031205</v>
      </c>
      <c r="D171" s="587">
        <v>4680115881785</v>
      </c>
      <c r="E171" s="588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4301031399</v>
      </c>
      <c r="D172" s="587">
        <v>4680115886537</v>
      </c>
      <c r="E172" s="588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84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69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hidden="1" customHeight="1" x14ac:dyDescent="0.25">
      <c r="A173" s="54" t="s">
        <v>287</v>
      </c>
      <c r="B173" s="54" t="s">
        <v>288</v>
      </c>
      <c r="C173" s="31">
        <v>4301031202</v>
      </c>
      <c r="D173" s="587">
        <v>4680115881679</v>
      </c>
      <c r="E173" s="588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69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4301031158</v>
      </c>
      <c r="D174" s="587">
        <v>4680115880191</v>
      </c>
      <c r="E174" s="588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291</v>
      </c>
      <c r="B175" s="54" t="s">
        <v>292</v>
      </c>
      <c r="C175" s="31">
        <v>4301031245</v>
      </c>
      <c r="D175" s="587">
        <v>4680115883963</v>
      </c>
      <c r="E175" s="588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7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idden="1" x14ac:dyDescent="0.2">
      <c r="A176" s="610"/>
      <c r="B176" s="598"/>
      <c r="C176" s="598"/>
      <c r="D176" s="598"/>
      <c r="E176" s="598"/>
      <c r="F176" s="598"/>
      <c r="G176" s="598"/>
      <c r="H176" s="598"/>
      <c r="I176" s="598"/>
      <c r="J176" s="598"/>
      <c r="K176" s="598"/>
      <c r="L176" s="598"/>
      <c r="M176" s="598"/>
      <c r="N176" s="598"/>
      <c r="O176" s="611"/>
      <c r="P176" s="603" t="s">
        <v>71</v>
      </c>
      <c r="Q176" s="604"/>
      <c r="R176" s="604"/>
      <c r="S176" s="604"/>
      <c r="T176" s="604"/>
      <c r="U176" s="604"/>
      <c r="V176" s="605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hidden="1" x14ac:dyDescent="0.2">
      <c r="A177" s="598"/>
      <c r="B177" s="598"/>
      <c r="C177" s="598"/>
      <c r="D177" s="598"/>
      <c r="E177" s="598"/>
      <c r="F177" s="598"/>
      <c r="G177" s="598"/>
      <c r="H177" s="598"/>
      <c r="I177" s="598"/>
      <c r="J177" s="598"/>
      <c r="K177" s="598"/>
      <c r="L177" s="598"/>
      <c r="M177" s="598"/>
      <c r="N177" s="598"/>
      <c r="O177" s="611"/>
      <c r="P177" s="603" t="s">
        <v>71</v>
      </c>
      <c r="Q177" s="604"/>
      <c r="R177" s="604"/>
      <c r="S177" s="604"/>
      <c r="T177" s="604"/>
      <c r="U177" s="604"/>
      <c r="V177" s="605"/>
      <c r="W177" s="37" t="s">
        <v>69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hidden="1" customHeight="1" x14ac:dyDescent="0.25">
      <c r="A178" s="597" t="s">
        <v>94</v>
      </c>
      <c r="B178" s="598"/>
      <c r="C178" s="598"/>
      <c r="D178" s="598"/>
      <c r="E178" s="598"/>
      <c r="F178" s="598"/>
      <c r="G178" s="598"/>
      <c r="H178" s="598"/>
      <c r="I178" s="598"/>
      <c r="J178" s="598"/>
      <c r="K178" s="598"/>
      <c r="L178" s="598"/>
      <c r="M178" s="598"/>
      <c r="N178" s="598"/>
      <c r="O178" s="598"/>
      <c r="P178" s="598"/>
      <c r="Q178" s="598"/>
      <c r="R178" s="598"/>
      <c r="S178" s="598"/>
      <c r="T178" s="598"/>
      <c r="U178" s="598"/>
      <c r="V178" s="598"/>
      <c r="W178" s="598"/>
      <c r="X178" s="598"/>
      <c r="Y178" s="598"/>
      <c r="Z178" s="598"/>
      <c r="AA178" s="573"/>
      <c r="AB178" s="573"/>
      <c r="AC178" s="573"/>
    </row>
    <row r="179" spans="1:68" ht="27" hidden="1" customHeight="1" x14ac:dyDescent="0.25">
      <c r="A179" s="54" t="s">
        <v>294</v>
      </c>
      <c r="B179" s="54" t="s">
        <v>295</v>
      </c>
      <c r="C179" s="31">
        <v>4301032053</v>
      </c>
      <c r="D179" s="587">
        <v>4680115886780</v>
      </c>
      <c r="E179" s="588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8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299</v>
      </c>
      <c r="B180" s="54" t="s">
        <v>300</v>
      </c>
      <c r="C180" s="31">
        <v>4301032051</v>
      </c>
      <c r="D180" s="587">
        <v>4680115886742</v>
      </c>
      <c r="E180" s="588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81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4301032052</v>
      </c>
      <c r="D181" s="587">
        <v>4680115886766</v>
      </c>
      <c r="E181" s="588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6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610"/>
      <c r="B182" s="598"/>
      <c r="C182" s="598"/>
      <c r="D182" s="598"/>
      <c r="E182" s="598"/>
      <c r="F182" s="598"/>
      <c r="G182" s="598"/>
      <c r="H182" s="598"/>
      <c r="I182" s="598"/>
      <c r="J182" s="598"/>
      <c r="K182" s="598"/>
      <c r="L182" s="598"/>
      <c r="M182" s="598"/>
      <c r="N182" s="598"/>
      <c r="O182" s="611"/>
      <c r="P182" s="603" t="s">
        <v>71</v>
      </c>
      <c r="Q182" s="604"/>
      <c r="R182" s="604"/>
      <c r="S182" s="604"/>
      <c r="T182" s="604"/>
      <c r="U182" s="604"/>
      <c r="V182" s="605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11"/>
      <c r="P183" s="603" t="s">
        <v>71</v>
      </c>
      <c r="Q183" s="604"/>
      <c r="R183" s="604"/>
      <c r="S183" s="604"/>
      <c r="T183" s="604"/>
      <c r="U183" s="604"/>
      <c r="V183" s="605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97" t="s">
        <v>304</v>
      </c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598"/>
      <c r="P184" s="598"/>
      <c r="Q184" s="598"/>
      <c r="R184" s="598"/>
      <c r="S184" s="598"/>
      <c r="T184" s="598"/>
      <c r="U184" s="598"/>
      <c r="V184" s="598"/>
      <c r="W184" s="598"/>
      <c r="X184" s="598"/>
      <c r="Y184" s="598"/>
      <c r="Z184" s="598"/>
      <c r="AA184" s="573"/>
      <c r="AB184" s="573"/>
      <c r="AC184" s="573"/>
    </row>
    <row r="185" spans="1:68" ht="27" hidden="1" customHeight="1" x14ac:dyDescent="0.25">
      <c r="A185" s="54" t="s">
        <v>305</v>
      </c>
      <c r="B185" s="54" t="s">
        <v>306</v>
      </c>
      <c r="C185" s="31">
        <v>4301170013</v>
      </c>
      <c r="D185" s="587">
        <v>4680115886797</v>
      </c>
      <c r="E185" s="588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610"/>
      <c r="B186" s="598"/>
      <c r="C186" s="598"/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611"/>
      <c r="P186" s="603" t="s">
        <v>71</v>
      </c>
      <c r="Q186" s="604"/>
      <c r="R186" s="604"/>
      <c r="S186" s="604"/>
      <c r="T186" s="604"/>
      <c r="U186" s="604"/>
      <c r="V186" s="605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98"/>
      <c r="B187" s="598"/>
      <c r="C187" s="598"/>
      <c r="D187" s="598"/>
      <c r="E187" s="598"/>
      <c r="F187" s="598"/>
      <c r="G187" s="598"/>
      <c r="H187" s="598"/>
      <c r="I187" s="598"/>
      <c r="J187" s="598"/>
      <c r="K187" s="598"/>
      <c r="L187" s="598"/>
      <c r="M187" s="598"/>
      <c r="N187" s="598"/>
      <c r="O187" s="611"/>
      <c r="P187" s="603" t="s">
        <v>71</v>
      </c>
      <c r="Q187" s="604"/>
      <c r="R187" s="604"/>
      <c r="S187" s="604"/>
      <c r="T187" s="604"/>
      <c r="U187" s="604"/>
      <c r="V187" s="605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602" t="s">
        <v>307</v>
      </c>
      <c r="B188" s="598"/>
      <c r="C188" s="598"/>
      <c r="D188" s="598"/>
      <c r="E188" s="598"/>
      <c r="F188" s="598"/>
      <c r="G188" s="598"/>
      <c r="H188" s="598"/>
      <c r="I188" s="598"/>
      <c r="J188" s="598"/>
      <c r="K188" s="598"/>
      <c r="L188" s="598"/>
      <c r="M188" s="598"/>
      <c r="N188" s="598"/>
      <c r="O188" s="598"/>
      <c r="P188" s="598"/>
      <c r="Q188" s="598"/>
      <c r="R188" s="598"/>
      <c r="S188" s="598"/>
      <c r="T188" s="598"/>
      <c r="U188" s="598"/>
      <c r="V188" s="598"/>
      <c r="W188" s="598"/>
      <c r="X188" s="598"/>
      <c r="Y188" s="598"/>
      <c r="Z188" s="598"/>
      <c r="AA188" s="572"/>
      <c r="AB188" s="572"/>
      <c r="AC188" s="572"/>
    </row>
    <row r="189" spans="1:68" ht="14.25" hidden="1" customHeight="1" x14ac:dyDescent="0.25">
      <c r="A189" s="597" t="s">
        <v>102</v>
      </c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598"/>
      <c r="P189" s="598"/>
      <c r="Q189" s="598"/>
      <c r="R189" s="598"/>
      <c r="S189" s="598"/>
      <c r="T189" s="598"/>
      <c r="U189" s="598"/>
      <c r="V189" s="598"/>
      <c r="W189" s="598"/>
      <c r="X189" s="598"/>
      <c r="Y189" s="598"/>
      <c r="Z189" s="598"/>
      <c r="AA189" s="573"/>
      <c r="AB189" s="573"/>
      <c r="AC189" s="573"/>
    </row>
    <row r="190" spans="1:68" ht="16.5" hidden="1" customHeight="1" x14ac:dyDescent="0.25">
      <c r="A190" s="54" t="s">
        <v>308</v>
      </c>
      <c r="B190" s="54" t="s">
        <v>309</v>
      </c>
      <c r="C190" s="31">
        <v>4301011450</v>
      </c>
      <c r="D190" s="587">
        <v>4680115881402</v>
      </c>
      <c r="E190" s="588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311</v>
      </c>
      <c r="B191" s="54" t="s">
        <v>312</v>
      </c>
      <c r="C191" s="31">
        <v>4301011768</v>
      </c>
      <c r="D191" s="587">
        <v>4680115881396</v>
      </c>
      <c r="E191" s="588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6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610"/>
      <c r="B192" s="598"/>
      <c r="C192" s="598"/>
      <c r="D192" s="598"/>
      <c r="E192" s="598"/>
      <c r="F192" s="598"/>
      <c r="G192" s="598"/>
      <c r="H192" s="598"/>
      <c r="I192" s="598"/>
      <c r="J192" s="598"/>
      <c r="K192" s="598"/>
      <c r="L192" s="598"/>
      <c r="M192" s="598"/>
      <c r="N192" s="598"/>
      <c r="O192" s="611"/>
      <c r="P192" s="603" t="s">
        <v>71</v>
      </c>
      <c r="Q192" s="604"/>
      <c r="R192" s="604"/>
      <c r="S192" s="604"/>
      <c r="T192" s="604"/>
      <c r="U192" s="604"/>
      <c r="V192" s="605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98"/>
      <c r="B193" s="598"/>
      <c r="C193" s="598"/>
      <c r="D193" s="598"/>
      <c r="E193" s="598"/>
      <c r="F193" s="598"/>
      <c r="G193" s="598"/>
      <c r="H193" s="598"/>
      <c r="I193" s="598"/>
      <c r="J193" s="598"/>
      <c r="K193" s="598"/>
      <c r="L193" s="598"/>
      <c r="M193" s="598"/>
      <c r="N193" s="598"/>
      <c r="O193" s="611"/>
      <c r="P193" s="603" t="s">
        <v>71</v>
      </c>
      <c r="Q193" s="604"/>
      <c r="R193" s="604"/>
      <c r="S193" s="604"/>
      <c r="T193" s="604"/>
      <c r="U193" s="604"/>
      <c r="V193" s="605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97" t="s">
        <v>137</v>
      </c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598"/>
      <c r="P194" s="598"/>
      <c r="Q194" s="598"/>
      <c r="R194" s="598"/>
      <c r="S194" s="598"/>
      <c r="T194" s="598"/>
      <c r="U194" s="598"/>
      <c r="V194" s="598"/>
      <c r="W194" s="598"/>
      <c r="X194" s="598"/>
      <c r="Y194" s="598"/>
      <c r="Z194" s="598"/>
      <c r="AA194" s="573"/>
      <c r="AB194" s="573"/>
      <c r="AC194" s="573"/>
    </row>
    <row r="195" spans="1:68" ht="16.5" hidden="1" customHeight="1" x14ac:dyDescent="0.25">
      <c r="A195" s="54" t="s">
        <v>313</v>
      </c>
      <c r="B195" s="54" t="s">
        <v>314</v>
      </c>
      <c r="C195" s="31">
        <v>4301020262</v>
      </c>
      <c r="D195" s="587">
        <v>4680115882935</v>
      </c>
      <c r="E195" s="588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8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316</v>
      </c>
      <c r="B196" s="54" t="s">
        <v>317</v>
      </c>
      <c r="C196" s="31">
        <v>4301020220</v>
      </c>
      <c r="D196" s="587">
        <v>4680115880764</v>
      </c>
      <c r="E196" s="588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6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610"/>
      <c r="B197" s="598"/>
      <c r="C197" s="598"/>
      <c r="D197" s="598"/>
      <c r="E197" s="598"/>
      <c r="F197" s="598"/>
      <c r="G197" s="598"/>
      <c r="H197" s="598"/>
      <c r="I197" s="598"/>
      <c r="J197" s="598"/>
      <c r="K197" s="598"/>
      <c r="L197" s="598"/>
      <c r="M197" s="598"/>
      <c r="N197" s="598"/>
      <c r="O197" s="611"/>
      <c r="P197" s="603" t="s">
        <v>71</v>
      </c>
      <c r="Q197" s="604"/>
      <c r="R197" s="604"/>
      <c r="S197" s="604"/>
      <c r="T197" s="604"/>
      <c r="U197" s="604"/>
      <c r="V197" s="605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98"/>
      <c r="B198" s="598"/>
      <c r="C198" s="598"/>
      <c r="D198" s="598"/>
      <c r="E198" s="598"/>
      <c r="F198" s="598"/>
      <c r="G198" s="598"/>
      <c r="H198" s="598"/>
      <c r="I198" s="598"/>
      <c r="J198" s="598"/>
      <c r="K198" s="598"/>
      <c r="L198" s="598"/>
      <c r="M198" s="598"/>
      <c r="N198" s="598"/>
      <c r="O198" s="611"/>
      <c r="P198" s="603" t="s">
        <v>71</v>
      </c>
      <c r="Q198" s="604"/>
      <c r="R198" s="604"/>
      <c r="S198" s="604"/>
      <c r="T198" s="604"/>
      <c r="U198" s="604"/>
      <c r="V198" s="605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97" t="s">
        <v>63</v>
      </c>
      <c r="B199" s="598"/>
      <c r="C199" s="598"/>
      <c r="D199" s="598"/>
      <c r="E199" s="598"/>
      <c r="F199" s="598"/>
      <c r="G199" s="598"/>
      <c r="H199" s="598"/>
      <c r="I199" s="598"/>
      <c r="J199" s="598"/>
      <c r="K199" s="598"/>
      <c r="L199" s="598"/>
      <c r="M199" s="598"/>
      <c r="N199" s="598"/>
      <c r="O199" s="598"/>
      <c r="P199" s="598"/>
      <c r="Q199" s="598"/>
      <c r="R199" s="598"/>
      <c r="S199" s="598"/>
      <c r="T199" s="598"/>
      <c r="U199" s="598"/>
      <c r="V199" s="598"/>
      <c r="W199" s="598"/>
      <c r="X199" s="598"/>
      <c r="Y199" s="598"/>
      <c r="Z199" s="598"/>
      <c r="AA199" s="573"/>
      <c r="AB199" s="573"/>
      <c r="AC199" s="573"/>
    </row>
    <row r="200" spans="1:68" ht="27" hidden="1" customHeight="1" x14ac:dyDescent="0.25">
      <c r="A200" s="54" t="s">
        <v>318</v>
      </c>
      <c r="B200" s="54" t="s">
        <v>319</v>
      </c>
      <c r="C200" s="31">
        <v>4301031224</v>
      </c>
      <c r="D200" s="587">
        <v>4680115882683</v>
      </c>
      <c r="E200" s="588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4301031230</v>
      </c>
      <c r="D201" s="587">
        <v>4680115882690</v>
      </c>
      <c r="E201" s="588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4301031220</v>
      </c>
      <c r="D202" s="587">
        <v>4680115882669</v>
      </c>
      <c r="E202" s="588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4301031221</v>
      </c>
      <c r="D203" s="587">
        <v>4680115882676</v>
      </c>
      <c r="E203" s="588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330</v>
      </c>
      <c r="B204" s="54" t="s">
        <v>331</v>
      </c>
      <c r="C204" s="31">
        <v>4301031223</v>
      </c>
      <c r="D204" s="587">
        <v>4680115884014</v>
      </c>
      <c r="E204" s="588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3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4301031222</v>
      </c>
      <c r="D205" s="587">
        <v>4680115884007</v>
      </c>
      <c r="E205" s="588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8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4301031229</v>
      </c>
      <c r="D206" s="587">
        <v>4680115884038</v>
      </c>
      <c r="E206" s="588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4301031225</v>
      </c>
      <c r="D207" s="587">
        <v>4680115884021</v>
      </c>
      <c r="E207" s="588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69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idden="1" x14ac:dyDescent="0.2">
      <c r="A208" s="610"/>
      <c r="B208" s="598"/>
      <c r="C208" s="598"/>
      <c r="D208" s="598"/>
      <c r="E208" s="598"/>
      <c r="F208" s="598"/>
      <c r="G208" s="598"/>
      <c r="H208" s="598"/>
      <c r="I208" s="598"/>
      <c r="J208" s="598"/>
      <c r="K208" s="598"/>
      <c r="L208" s="598"/>
      <c r="M208" s="598"/>
      <c r="N208" s="598"/>
      <c r="O208" s="611"/>
      <c r="P208" s="603" t="s">
        <v>71</v>
      </c>
      <c r="Q208" s="604"/>
      <c r="R208" s="604"/>
      <c r="S208" s="604"/>
      <c r="T208" s="604"/>
      <c r="U208" s="604"/>
      <c r="V208" s="605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0</v>
      </c>
      <c r="Y208" s="579">
        <f>IFERROR(Y200/H200,"0")+IFERROR(Y201/H201,"0")+IFERROR(Y202/H202,"0")+IFERROR(Y203/H203,"0")+IFERROR(Y204/H204,"0")+IFERROR(Y205/H205,"0")+IFERROR(Y206/H206,"0")+IFERROR(Y207/H207,"0")</f>
        <v>0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580"/>
      <c r="AB208" s="580"/>
      <c r="AC208" s="580"/>
    </row>
    <row r="209" spans="1:68" hidden="1" x14ac:dyDescent="0.2">
      <c r="A209" s="598"/>
      <c r="B209" s="598"/>
      <c r="C209" s="598"/>
      <c r="D209" s="598"/>
      <c r="E209" s="598"/>
      <c r="F209" s="598"/>
      <c r="G209" s="598"/>
      <c r="H209" s="598"/>
      <c r="I209" s="598"/>
      <c r="J209" s="598"/>
      <c r="K209" s="598"/>
      <c r="L209" s="598"/>
      <c r="M209" s="598"/>
      <c r="N209" s="598"/>
      <c r="O209" s="611"/>
      <c r="P209" s="603" t="s">
        <v>71</v>
      </c>
      <c r="Q209" s="604"/>
      <c r="R209" s="604"/>
      <c r="S209" s="604"/>
      <c r="T209" s="604"/>
      <c r="U209" s="604"/>
      <c r="V209" s="605"/>
      <c r="W209" s="37" t="s">
        <v>69</v>
      </c>
      <c r="X209" s="579">
        <f>IFERROR(SUM(X200:X207),"0")</f>
        <v>0</v>
      </c>
      <c r="Y209" s="579">
        <f>IFERROR(SUM(Y200:Y207),"0")</f>
        <v>0</v>
      </c>
      <c r="Z209" s="37"/>
      <c r="AA209" s="580"/>
      <c r="AB209" s="580"/>
      <c r="AC209" s="580"/>
    </row>
    <row r="210" spans="1:68" ht="14.25" hidden="1" customHeight="1" x14ac:dyDescent="0.25">
      <c r="A210" s="597" t="s">
        <v>73</v>
      </c>
      <c r="B210" s="598"/>
      <c r="C210" s="598"/>
      <c r="D210" s="598"/>
      <c r="E210" s="598"/>
      <c r="F210" s="598"/>
      <c r="G210" s="598"/>
      <c r="H210" s="598"/>
      <c r="I210" s="598"/>
      <c r="J210" s="598"/>
      <c r="K210" s="598"/>
      <c r="L210" s="598"/>
      <c r="M210" s="598"/>
      <c r="N210" s="598"/>
      <c r="O210" s="598"/>
      <c r="P210" s="598"/>
      <c r="Q210" s="598"/>
      <c r="R210" s="598"/>
      <c r="S210" s="598"/>
      <c r="T210" s="598"/>
      <c r="U210" s="598"/>
      <c r="V210" s="598"/>
      <c r="W210" s="598"/>
      <c r="X210" s="598"/>
      <c r="Y210" s="598"/>
      <c r="Z210" s="598"/>
      <c r="AA210" s="573"/>
      <c r="AB210" s="573"/>
      <c r="AC210" s="573"/>
    </row>
    <row r="211" spans="1:68" ht="27" hidden="1" customHeight="1" x14ac:dyDescent="0.25">
      <c r="A211" s="54" t="s">
        <v>338</v>
      </c>
      <c r="B211" s="54" t="s">
        <v>339</v>
      </c>
      <c r="C211" s="31">
        <v>4301051408</v>
      </c>
      <c r="D211" s="587">
        <v>4680115881594</v>
      </c>
      <c r="E211" s="588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4301051411</v>
      </c>
      <c r="D212" s="587">
        <v>4680115881617</v>
      </c>
      <c r="E212" s="588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344</v>
      </c>
      <c r="B213" s="54" t="s">
        <v>345</v>
      </c>
      <c r="C213" s="31">
        <v>4301051656</v>
      </c>
      <c r="D213" s="587">
        <v>4680115880573</v>
      </c>
      <c r="E213" s="588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9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4301051407</v>
      </c>
      <c r="D214" s="587">
        <v>4680115882195</v>
      </c>
      <c r="E214" s="588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4301051752</v>
      </c>
      <c r="D215" s="587">
        <v>4680115882607</v>
      </c>
      <c r="E215" s="588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9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352</v>
      </c>
      <c r="B216" s="54" t="s">
        <v>353</v>
      </c>
      <c r="C216" s="31">
        <v>4301051666</v>
      </c>
      <c r="D216" s="587">
        <v>4680115880092</v>
      </c>
      <c r="E216" s="588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69</v>
      </c>
      <c r="X216" s="577">
        <v>40</v>
      </c>
      <c r="Y216" s="578">
        <f t="shared" si="36"/>
        <v>40.799999999999997</v>
      </c>
      <c r="Z216" s="36">
        <f t="shared" si="41"/>
        <v>0.11067</v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44.20000000000001</v>
      </c>
      <c r="BN216" s="64">
        <f t="shared" si="38"/>
        <v>45.084000000000003</v>
      </c>
      <c r="BO216" s="64">
        <f t="shared" si="39"/>
        <v>9.1575091575091583E-2</v>
      </c>
      <c r="BP216" s="64">
        <f t="shared" si="40"/>
        <v>9.3406593406593408E-2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87">
        <v>4680115880221</v>
      </c>
      <c r="E217" s="588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4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7">
        <v>160</v>
      </c>
      <c r="Y217" s="578">
        <f t="shared" si="36"/>
        <v>160.79999999999998</v>
      </c>
      <c r="Z217" s="36">
        <f t="shared" si="41"/>
        <v>0.43617</v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176.80000000000004</v>
      </c>
      <c r="BN217" s="64">
        <f t="shared" si="38"/>
        <v>177.684</v>
      </c>
      <c r="BO217" s="64">
        <f t="shared" si="39"/>
        <v>0.36630036630036633</v>
      </c>
      <c r="BP217" s="64">
        <f t="shared" si="40"/>
        <v>0.36813186813186816</v>
      </c>
    </row>
    <row r="218" spans="1:68" ht="27" hidden="1" customHeight="1" x14ac:dyDescent="0.25">
      <c r="A218" s="54" t="s">
        <v>356</v>
      </c>
      <c r="B218" s="54" t="s">
        <v>357</v>
      </c>
      <c r="C218" s="31">
        <v>4301051945</v>
      </c>
      <c r="D218" s="587">
        <v>4680115880504</v>
      </c>
      <c r="E218" s="588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6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69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4301051410</v>
      </c>
      <c r="D219" s="587">
        <v>4680115882164</v>
      </c>
      <c r="E219" s="588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8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69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x14ac:dyDescent="0.2">
      <c r="A220" s="610"/>
      <c r="B220" s="598"/>
      <c r="C220" s="598"/>
      <c r="D220" s="598"/>
      <c r="E220" s="598"/>
      <c r="F220" s="598"/>
      <c r="G220" s="598"/>
      <c r="H220" s="598"/>
      <c r="I220" s="598"/>
      <c r="J220" s="598"/>
      <c r="K220" s="598"/>
      <c r="L220" s="598"/>
      <c r="M220" s="598"/>
      <c r="N220" s="598"/>
      <c r="O220" s="611"/>
      <c r="P220" s="603" t="s">
        <v>71</v>
      </c>
      <c r="Q220" s="604"/>
      <c r="R220" s="604"/>
      <c r="S220" s="604"/>
      <c r="T220" s="604"/>
      <c r="U220" s="604"/>
      <c r="V220" s="605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83.333333333333343</v>
      </c>
      <c r="Y220" s="579">
        <f>IFERROR(Y211/H211,"0")+IFERROR(Y212/H212,"0")+IFERROR(Y213/H213,"0")+IFERROR(Y214/H214,"0")+IFERROR(Y215/H215,"0")+IFERROR(Y216/H216,"0")+IFERROR(Y217/H217,"0")+IFERROR(Y218/H218,"0")+IFERROR(Y219/H219,"0")</f>
        <v>84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0.54683999999999999</v>
      </c>
      <c r="AA220" s="580"/>
      <c r="AB220" s="580"/>
      <c r="AC220" s="580"/>
    </row>
    <row r="221" spans="1:68" x14ac:dyDescent="0.2">
      <c r="A221" s="598"/>
      <c r="B221" s="598"/>
      <c r="C221" s="598"/>
      <c r="D221" s="598"/>
      <c r="E221" s="598"/>
      <c r="F221" s="598"/>
      <c r="G221" s="598"/>
      <c r="H221" s="598"/>
      <c r="I221" s="598"/>
      <c r="J221" s="598"/>
      <c r="K221" s="598"/>
      <c r="L221" s="598"/>
      <c r="M221" s="598"/>
      <c r="N221" s="598"/>
      <c r="O221" s="611"/>
      <c r="P221" s="603" t="s">
        <v>71</v>
      </c>
      <c r="Q221" s="604"/>
      <c r="R221" s="604"/>
      <c r="S221" s="604"/>
      <c r="T221" s="604"/>
      <c r="U221" s="604"/>
      <c r="V221" s="605"/>
      <c r="W221" s="37" t="s">
        <v>69</v>
      </c>
      <c r="X221" s="579">
        <f>IFERROR(SUM(X211:X219),"0")</f>
        <v>200</v>
      </c>
      <c r="Y221" s="579">
        <f>IFERROR(SUM(Y211:Y219),"0")</f>
        <v>201.59999999999997</v>
      </c>
      <c r="Z221" s="37"/>
      <c r="AA221" s="580"/>
      <c r="AB221" s="580"/>
      <c r="AC221" s="580"/>
    </row>
    <row r="222" spans="1:68" ht="14.25" hidden="1" customHeight="1" x14ac:dyDescent="0.25">
      <c r="A222" s="597" t="s">
        <v>172</v>
      </c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598"/>
      <c r="P222" s="598"/>
      <c r="Q222" s="598"/>
      <c r="R222" s="598"/>
      <c r="S222" s="598"/>
      <c r="T222" s="598"/>
      <c r="U222" s="598"/>
      <c r="V222" s="598"/>
      <c r="W222" s="598"/>
      <c r="X222" s="598"/>
      <c r="Y222" s="598"/>
      <c r="Z222" s="598"/>
      <c r="AA222" s="573"/>
      <c r="AB222" s="573"/>
      <c r="AC222" s="573"/>
    </row>
    <row r="223" spans="1:68" ht="27" hidden="1" customHeight="1" x14ac:dyDescent="0.25">
      <c r="A223" s="54" t="s">
        <v>362</v>
      </c>
      <c r="B223" s="54" t="s">
        <v>363</v>
      </c>
      <c r="C223" s="31">
        <v>4301060463</v>
      </c>
      <c r="D223" s="587">
        <v>4680115880818</v>
      </c>
      <c r="E223" s="588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6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4301060389</v>
      </c>
      <c r="D224" s="587">
        <v>4680115880801</v>
      </c>
      <c r="E224" s="588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610"/>
      <c r="B225" s="598"/>
      <c r="C225" s="598"/>
      <c r="D225" s="598"/>
      <c r="E225" s="598"/>
      <c r="F225" s="598"/>
      <c r="G225" s="598"/>
      <c r="H225" s="598"/>
      <c r="I225" s="598"/>
      <c r="J225" s="598"/>
      <c r="K225" s="598"/>
      <c r="L225" s="598"/>
      <c r="M225" s="598"/>
      <c r="N225" s="598"/>
      <c r="O225" s="611"/>
      <c r="P225" s="603" t="s">
        <v>71</v>
      </c>
      <c r="Q225" s="604"/>
      <c r="R225" s="604"/>
      <c r="S225" s="604"/>
      <c r="T225" s="604"/>
      <c r="U225" s="604"/>
      <c r="V225" s="605"/>
      <c r="W225" s="37" t="s">
        <v>72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98"/>
      <c r="B226" s="598"/>
      <c r="C226" s="598"/>
      <c r="D226" s="598"/>
      <c r="E226" s="598"/>
      <c r="F226" s="598"/>
      <c r="G226" s="598"/>
      <c r="H226" s="598"/>
      <c r="I226" s="598"/>
      <c r="J226" s="598"/>
      <c r="K226" s="598"/>
      <c r="L226" s="598"/>
      <c r="M226" s="598"/>
      <c r="N226" s="598"/>
      <c r="O226" s="611"/>
      <c r="P226" s="603" t="s">
        <v>71</v>
      </c>
      <c r="Q226" s="604"/>
      <c r="R226" s="604"/>
      <c r="S226" s="604"/>
      <c r="T226" s="604"/>
      <c r="U226" s="604"/>
      <c r="V226" s="605"/>
      <c r="W226" s="37" t="s">
        <v>69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602" t="s">
        <v>368</v>
      </c>
      <c r="B227" s="598"/>
      <c r="C227" s="598"/>
      <c r="D227" s="598"/>
      <c r="E227" s="598"/>
      <c r="F227" s="598"/>
      <c r="G227" s="598"/>
      <c r="H227" s="598"/>
      <c r="I227" s="598"/>
      <c r="J227" s="598"/>
      <c r="K227" s="598"/>
      <c r="L227" s="598"/>
      <c r="M227" s="598"/>
      <c r="N227" s="598"/>
      <c r="O227" s="598"/>
      <c r="P227" s="598"/>
      <c r="Q227" s="598"/>
      <c r="R227" s="598"/>
      <c r="S227" s="598"/>
      <c r="T227" s="598"/>
      <c r="U227" s="598"/>
      <c r="V227" s="598"/>
      <c r="W227" s="598"/>
      <c r="X227" s="598"/>
      <c r="Y227" s="598"/>
      <c r="Z227" s="598"/>
      <c r="AA227" s="572"/>
      <c r="AB227" s="572"/>
      <c r="AC227" s="572"/>
    </row>
    <row r="228" spans="1:68" ht="14.25" hidden="1" customHeight="1" x14ac:dyDescent="0.25">
      <c r="A228" s="597" t="s">
        <v>102</v>
      </c>
      <c r="B228" s="598"/>
      <c r="C228" s="598"/>
      <c r="D228" s="598"/>
      <c r="E228" s="598"/>
      <c r="F228" s="598"/>
      <c r="G228" s="598"/>
      <c r="H228" s="598"/>
      <c r="I228" s="598"/>
      <c r="J228" s="598"/>
      <c r="K228" s="598"/>
      <c r="L228" s="598"/>
      <c r="M228" s="598"/>
      <c r="N228" s="598"/>
      <c r="O228" s="598"/>
      <c r="P228" s="598"/>
      <c r="Q228" s="598"/>
      <c r="R228" s="598"/>
      <c r="S228" s="598"/>
      <c r="T228" s="598"/>
      <c r="U228" s="598"/>
      <c r="V228" s="598"/>
      <c r="W228" s="598"/>
      <c r="X228" s="598"/>
      <c r="Y228" s="598"/>
      <c r="Z228" s="598"/>
      <c r="AA228" s="573"/>
      <c r="AB228" s="573"/>
      <c r="AC228" s="573"/>
    </row>
    <row r="229" spans="1:68" ht="27" hidden="1" customHeight="1" x14ac:dyDescent="0.25">
      <c r="A229" s="54" t="s">
        <v>369</v>
      </c>
      <c r="B229" s="54" t="s">
        <v>370</v>
      </c>
      <c r="C229" s="31">
        <v>4301011826</v>
      </c>
      <c r="D229" s="587">
        <v>4680115884137</v>
      </c>
      <c r="E229" s="588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8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4301011724</v>
      </c>
      <c r="D230" s="587">
        <v>4680115884236</v>
      </c>
      <c r="E230" s="588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8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4301011721</v>
      </c>
      <c r="D231" s="587">
        <v>4680115884175</v>
      </c>
      <c r="E231" s="588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9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4301011824</v>
      </c>
      <c r="D232" s="587">
        <v>4680115884144</v>
      </c>
      <c r="E232" s="588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4301011726</v>
      </c>
      <c r="D233" s="587">
        <v>4680115884182</v>
      </c>
      <c r="E233" s="588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4301011722</v>
      </c>
      <c r="D234" s="587">
        <v>4680115884205</v>
      </c>
      <c r="E234" s="588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10"/>
      <c r="B235" s="598"/>
      <c r="C235" s="598"/>
      <c r="D235" s="598"/>
      <c r="E235" s="598"/>
      <c r="F235" s="598"/>
      <c r="G235" s="598"/>
      <c r="H235" s="598"/>
      <c r="I235" s="598"/>
      <c r="J235" s="598"/>
      <c r="K235" s="598"/>
      <c r="L235" s="598"/>
      <c r="M235" s="598"/>
      <c r="N235" s="598"/>
      <c r="O235" s="611"/>
      <c r="P235" s="603" t="s">
        <v>71</v>
      </c>
      <c r="Q235" s="604"/>
      <c r="R235" s="604"/>
      <c r="S235" s="604"/>
      <c r="T235" s="604"/>
      <c r="U235" s="604"/>
      <c r="V235" s="605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98"/>
      <c r="B236" s="598"/>
      <c r="C236" s="598"/>
      <c r="D236" s="598"/>
      <c r="E236" s="598"/>
      <c r="F236" s="598"/>
      <c r="G236" s="598"/>
      <c r="H236" s="598"/>
      <c r="I236" s="598"/>
      <c r="J236" s="598"/>
      <c r="K236" s="598"/>
      <c r="L236" s="598"/>
      <c r="M236" s="598"/>
      <c r="N236" s="598"/>
      <c r="O236" s="611"/>
      <c r="P236" s="603" t="s">
        <v>71</v>
      </c>
      <c r="Q236" s="604"/>
      <c r="R236" s="604"/>
      <c r="S236" s="604"/>
      <c r="T236" s="604"/>
      <c r="U236" s="604"/>
      <c r="V236" s="605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97" t="s">
        <v>137</v>
      </c>
      <c r="B237" s="598"/>
      <c r="C237" s="598"/>
      <c r="D237" s="598"/>
      <c r="E237" s="598"/>
      <c r="F237" s="598"/>
      <c r="G237" s="598"/>
      <c r="H237" s="598"/>
      <c r="I237" s="598"/>
      <c r="J237" s="598"/>
      <c r="K237" s="598"/>
      <c r="L237" s="598"/>
      <c r="M237" s="598"/>
      <c r="N237" s="598"/>
      <c r="O237" s="598"/>
      <c r="P237" s="598"/>
      <c r="Q237" s="598"/>
      <c r="R237" s="598"/>
      <c r="S237" s="598"/>
      <c r="T237" s="598"/>
      <c r="U237" s="598"/>
      <c r="V237" s="598"/>
      <c r="W237" s="598"/>
      <c r="X237" s="598"/>
      <c r="Y237" s="598"/>
      <c r="Z237" s="598"/>
      <c r="AA237" s="573"/>
      <c r="AB237" s="573"/>
      <c r="AC237" s="573"/>
    </row>
    <row r="238" spans="1:68" ht="27" hidden="1" customHeight="1" x14ac:dyDescent="0.25">
      <c r="A238" s="54" t="s">
        <v>384</v>
      </c>
      <c r="B238" s="54" t="s">
        <v>385</v>
      </c>
      <c r="C238" s="31">
        <v>4301020377</v>
      </c>
      <c r="D238" s="587">
        <v>4680115885981</v>
      </c>
      <c r="E238" s="588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384</v>
      </c>
      <c r="B239" s="54" t="s">
        <v>387</v>
      </c>
      <c r="C239" s="31">
        <v>4301020340</v>
      </c>
      <c r="D239" s="587">
        <v>4680115885721</v>
      </c>
      <c r="E239" s="588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81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10"/>
      <c r="B240" s="598"/>
      <c r="C240" s="598"/>
      <c r="D240" s="598"/>
      <c r="E240" s="598"/>
      <c r="F240" s="598"/>
      <c r="G240" s="598"/>
      <c r="H240" s="598"/>
      <c r="I240" s="598"/>
      <c r="J240" s="598"/>
      <c r="K240" s="598"/>
      <c r="L240" s="598"/>
      <c r="M240" s="598"/>
      <c r="N240" s="598"/>
      <c r="O240" s="611"/>
      <c r="P240" s="603" t="s">
        <v>71</v>
      </c>
      <c r="Q240" s="604"/>
      <c r="R240" s="604"/>
      <c r="S240" s="604"/>
      <c r="T240" s="604"/>
      <c r="U240" s="604"/>
      <c r="V240" s="605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98"/>
      <c r="B241" s="598"/>
      <c r="C241" s="598"/>
      <c r="D241" s="598"/>
      <c r="E241" s="598"/>
      <c r="F241" s="598"/>
      <c r="G241" s="598"/>
      <c r="H241" s="598"/>
      <c r="I241" s="598"/>
      <c r="J241" s="598"/>
      <c r="K241" s="598"/>
      <c r="L241" s="598"/>
      <c r="M241" s="598"/>
      <c r="N241" s="598"/>
      <c r="O241" s="611"/>
      <c r="P241" s="603" t="s">
        <v>71</v>
      </c>
      <c r="Q241" s="604"/>
      <c r="R241" s="604"/>
      <c r="S241" s="604"/>
      <c r="T241" s="604"/>
      <c r="U241" s="604"/>
      <c r="V241" s="605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97" t="s">
        <v>388</v>
      </c>
      <c r="B242" s="598"/>
      <c r="C242" s="598"/>
      <c r="D242" s="598"/>
      <c r="E242" s="598"/>
      <c r="F242" s="598"/>
      <c r="G242" s="598"/>
      <c r="H242" s="598"/>
      <c r="I242" s="598"/>
      <c r="J242" s="598"/>
      <c r="K242" s="598"/>
      <c r="L242" s="598"/>
      <c r="M242" s="598"/>
      <c r="N242" s="598"/>
      <c r="O242" s="598"/>
      <c r="P242" s="598"/>
      <c r="Q242" s="598"/>
      <c r="R242" s="598"/>
      <c r="S242" s="598"/>
      <c r="T242" s="598"/>
      <c r="U242" s="598"/>
      <c r="V242" s="598"/>
      <c r="W242" s="598"/>
      <c r="X242" s="598"/>
      <c r="Y242" s="598"/>
      <c r="Z242" s="598"/>
      <c r="AA242" s="573"/>
      <c r="AB242" s="573"/>
      <c r="AC242" s="573"/>
    </row>
    <row r="243" spans="1:68" ht="27" hidden="1" customHeight="1" x14ac:dyDescent="0.25">
      <c r="A243" s="54" t="s">
        <v>389</v>
      </c>
      <c r="B243" s="54" t="s">
        <v>390</v>
      </c>
      <c r="C243" s="31">
        <v>4301040361</v>
      </c>
      <c r="D243" s="587">
        <v>4680115886803</v>
      </c>
      <c r="E243" s="588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630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10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11"/>
      <c r="P244" s="603" t="s">
        <v>71</v>
      </c>
      <c r="Q244" s="604"/>
      <c r="R244" s="604"/>
      <c r="S244" s="604"/>
      <c r="T244" s="604"/>
      <c r="U244" s="604"/>
      <c r="V244" s="605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98"/>
      <c r="B245" s="598"/>
      <c r="C245" s="598"/>
      <c r="D245" s="598"/>
      <c r="E245" s="598"/>
      <c r="F245" s="598"/>
      <c r="G245" s="598"/>
      <c r="H245" s="598"/>
      <c r="I245" s="598"/>
      <c r="J245" s="598"/>
      <c r="K245" s="598"/>
      <c r="L245" s="598"/>
      <c r="M245" s="598"/>
      <c r="N245" s="598"/>
      <c r="O245" s="611"/>
      <c r="P245" s="603" t="s">
        <v>71</v>
      </c>
      <c r="Q245" s="604"/>
      <c r="R245" s="604"/>
      <c r="S245" s="604"/>
      <c r="T245" s="604"/>
      <c r="U245" s="604"/>
      <c r="V245" s="605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97" t="s">
        <v>392</v>
      </c>
      <c r="B246" s="598"/>
      <c r="C246" s="598"/>
      <c r="D246" s="598"/>
      <c r="E246" s="598"/>
      <c r="F246" s="598"/>
      <c r="G246" s="598"/>
      <c r="H246" s="598"/>
      <c r="I246" s="598"/>
      <c r="J246" s="598"/>
      <c r="K246" s="598"/>
      <c r="L246" s="598"/>
      <c r="M246" s="598"/>
      <c r="N246" s="598"/>
      <c r="O246" s="598"/>
      <c r="P246" s="598"/>
      <c r="Q246" s="598"/>
      <c r="R246" s="598"/>
      <c r="S246" s="598"/>
      <c r="T246" s="598"/>
      <c r="U246" s="598"/>
      <c r="V246" s="598"/>
      <c r="W246" s="598"/>
      <c r="X246" s="598"/>
      <c r="Y246" s="598"/>
      <c r="Z246" s="598"/>
      <c r="AA246" s="573"/>
      <c r="AB246" s="573"/>
      <c r="AC246" s="573"/>
    </row>
    <row r="247" spans="1:68" ht="27" hidden="1" customHeight="1" x14ac:dyDescent="0.25">
      <c r="A247" s="54" t="s">
        <v>393</v>
      </c>
      <c r="B247" s="54" t="s">
        <v>394</v>
      </c>
      <c r="C247" s="31">
        <v>4301041004</v>
      </c>
      <c r="D247" s="587">
        <v>4680115886704</v>
      </c>
      <c r="E247" s="588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66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4301041003</v>
      </c>
      <c r="D248" s="587">
        <v>4680115886681</v>
      </c>
      <c r="E248" s="588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6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4301041007</v>
      </c>
      <c r="D249" s="587">
        <v>4680115886735</v>
      </c>
      <c r="E249" s="588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92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4301041006</v>
      </c>
      <c r="D250" s="587">
        <v>4680115886728</v>
      </c>
      <c r="E250" s="588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85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402</v>
      </c>
      <c r="B251" s="54" t="s">
        <v>403</v>
      </c>
      <c r="C251" s="31">
        <v>4301041005</v>
      </c>
      <c r="D251" s="587">
        <v>4680115886711</v>
      </c>
      <c r="E251" s="588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72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10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11"/>
      <c r="P252" s="603" t="s">
        <v>71</v>
      </c>
      <c r="Q252" s="604"/>
      <c r="R252" s="604"/>
      <c r="S252" s="604"/>
      <c r="T252" s="604"/>
      <c r="U252" s="604"/>
      <c r="V252" s="605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11"/>
      <c r="P253" s="603" t="s">
        <v>71</v>
      </c>
      <c r="Q253" s="604"/>
      <c r="R253" s="604"/>
      <c r="S253" s="604"/>
      <c r="T253" s="604"/>
      <c r="U253" s="604"/>
      <c r="V253" s="605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602" t="s">
        <v>404</v>
      </c>
      <c r="B254" s="598"/>
      <c r="C254" s="598"/>
      <c r="D254" s="598"/>
      <c r="E254" s="598"/>
      <c r="F254" s="598"/>
      <c r="G254" s="598"/>
      <c r="H254" s="598"/>
      <c r="I254" s="598"/>
      <c r="J254" s="598"/>
      <c r="K254" s="598"/>
      <c r="L254" s="598"/>
      <c r="M254" s="598"/>
      <c r="N254" s="598"/>
      <c r="O254" s="598"/>
      <c r="P254" s="598"/>
      <c r="Q254" s="598"/>
      <c r="R254" s="598"/>
      <c r="S254" s="598"/>
      <c r="T254" s="598"/>
      <c r="U254" s="598"/>
      <c r="V254" s="598"/>
      <c r="W254" s="598"/>
      <c r="X254" s="598"/>
      <c r="Y254" s="598"/>
      <c r="Z254" s="598"/>
      <c r="AA254" s="572"/>
      <c r="AB254" s="572"/>
      <c r="AC254" s="572"/>
    </row>
    <row r="255" spans="1:68" ht="14.25" hidden="1" customHeight="1" x14ac:dyDescent="0.25">
      <c r="A255" s="597" t="s">
        <v>102</v>
      </c>
      <c r="B255" s="598"/>
      <c r="C255" s="598"/>
      <c r="D255" s="598"/>
      <c r="E255" s="598"/>
      <c r="F255" s="598"/>
      <c r="G255" s="598"/>
      <c r="H255" s="598"/>
      <c r="I255" s="598"/>
      <c r="J255" s="598"/>
      <c r="K255" s="598"/>
      <c r="L255" s="598"/>
      <c r="M255" s="598"/>
      <c r="N255" s="598"/>
      <c r="O255" s="598"/>
      <c r="P255" s="598"/>
      <c r="Q255" s="598"/>
      <c r="R255" s="598"/>
      <c r="S255" s="598"/>
      <c r="T255" s="598"/>
      <c r="U255" s="598"/>
      <c r="V255" s="598"/>
      <c r="W255" s="598"/>
      <c r="X255" s="598"/>
      <c r="Y255" s="598"/>
      <c r="Z255" s="598"/>
      <c r="AA255" s="573"/>
      <c r="AB255" s="573"/>
      <c r="AC255" s="573"/>
    </row>
    <row r="256" spans="1:68" ht="27" hidden="1" customHeight="1" x14ac:dyDescent="0.25">
      <c r="A256" s="54" t="s">
        <v>405</v>
      </c>
      <c r="B256" s="54" t="s">
        <v>406</v>
      </c>
      <c r="C256" s="31">
        <v>4301011855</v>
      </c>
      <c r="D256" s="587">
        <v>4680115885837</v>
      </c>
      <c r="E256" s="588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87">
        <v>4680115885806</v>
      </c>
      <c r="E257" s="588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411</v>
      </c>
      <c r="B258" s="54" t="s">
        <v>412</v>
      </c>
      <c r="C258" s="31">
        <v>4301011853</v>
      </c>
      <c r="D258" s="587">
        <v>4680115885851</v>
      </c>
      <c r="E258" s="588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414</v>
      </c>
      <c r="B259" s="54" t="s">
        <v>415</v>
      </c>
      <c r="C259" s="31">
        <v>4301011852</v>
      </c>
      <c r="D259" s="587">
        <v>4680115885844</v>
      </c>
      <c r="E259" s="588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4301011851</v>
      </c>
      <c r="D260" s="587">
        <v>4680115885820</v>
      </c>
      <c r="E260" s="588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10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11"/>
      <c r="P261" s="603" t="s">
        <v>71</v>
      </c>
      <c r="Q261" s="604"/>
      <c r="R261" s="604"/>
      <c r="S261" s="604"/>
      <c r="T261" s="604"/>
      <c r="U261" s="604"/>
      <c r="V261" s="605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11"/>
      <c r="P262" s="603" t="s">
        <v>71</v>
      </c>
      <c r="Q262" s="604"/>
      <c r="R262" s="604"/>
      <c r="S262" s="604"/>
      <c r="T262" s="604"/>
      <c r="U262" s="604"/>
      <c r="V262" s="605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602" t="s">
        <v>420</v>
      </c>
      <c r="B263" s="598"/>
      <c r="C263" s="598"/>
      <c r="D263" s="598"/>
      <c r="E263" s="598"/>
      <c r="F263" s="598"/>
      <c r="G263" s="598"/>
      <c r="H263" s="598"/>
      <c r="I263" s="598"/>
      <c r="J263" s="598"/>
      <c r="K263" s="598"/>
      <c r="L263" s="598"/>
      <c r="M263" s="598"/>
      <c r="N263" s="598"/>
      <c r="O263" s="598"/>
      <c r="P263" s="598"/>
      <c r="Q263" s="598"/>
      <c r="R263" s="598"/>
      <c r="S263" s="598"/>
      <c r="T263" s="598"/>
      <c r="U263" s="598"/>
      <c r="V263" s="598"/>
      <c r="W263" s="598"/>
      <c r="X263" s="598"/>
      <c r="Y263" s="598"/>
      <c r="Z263" s="598"/>
      <c r="AA263" s="572"/>
      <c r="AB263" s="572"/>
      <c r="AC263" s="572"/>
    </row>
    <row r="264" spans="1:68" ht="14.25" hidden="1" customHeight="1" x14ac:dyDescent="0.25">
      <c r="A264" s="597" t="s">
        <v>102</v>
      </c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8"/>
      <c r="O264" s="598"/>
      <c r="P264" s="598"/>
      <c r="Q264" s="598"/>
      <c r="R264" s="598"/>
      <c r="S264" s="598"/>
      <c r="T264" s="598"/>
      <c r="U264" s="598"/>
      <c r="V264" s="598"/>
      <c r="W264" s="598"/>
      <c r="X264" s="598"/>
      <c r="Y264" s="598"/>
      <c r="Z264" s="598"/>
      <c r="AA264" s="573"/>
      <c r="AB264" s="573"/>
      <c r="AC264" s="573"/>
    </row>
    <row r="265" spans="1:68" ht="27" hidden="1" customHeight="1" x14ac:dyDescent="0.25">
      <c r="A265" s="54" t="s">
        <v>421</v>
      </c>
      <c r="B265" s="54" t="s">
        <v>422</v>
      </c>
      <c r="C265" s="31">
        <v>4301011223</v>
      </c>
      <c r="D265" s="587">
        <v>4607091383423</v>
      </c>
      <c r="E265" s="588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423</v>
      </c>
      <c r="B266" s="54" t="s">
        <v>424</v>
      </c>
      <c r="C266" s="31">
        <v>4301012099</v>
      </c>
      <c r="D266" s="587">
        <v>4680115885691</v>
      </c>
      <c r="E266" s="588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426</v>
      </c>
      <c r="B267" s="54" t="s">
        <v>427</v>
      </c>
      <c r="C267" s="31">
        <v>4301012098</v>
      </c>
      <c r="D267" s="587">
        <v>4680115885660</v>
      </c>
      <c r="E267" s="588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429</v>
      </c>
      <c r="B268" s="54" t="s">
        <v>430</v>
      </c>
      <c r="C268" s="31">
        <v>4301012176</v>
      </c>
      <c r="D268" s="587">
        <v>4680115886773</v>
      </c>
      <c r="E268" s="588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61" t="s">
        <v>431</v>
      </c>
      <c r="Q268" s="582"/>
      <c r="R268" s="582"/>
      <c r="S268" s="582"/>
      <c r="T268" s="583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10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11"/>
      <c r="P269" s="603" t="s">
        <v>71</v>
      </c>
      <c r="Q269" s="604"/>
      <c r="R269" s="604"/>
      <c r="S269" s="604"/>
      <c r="T269" s="604"/>
      <c r="U269" s="604"/>
      <c r="V269" s="605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11"/>
      <c r="P270" s="603" t="s">
        <v>71</v>
      </c>
      <c r="Q270" s="604"/>
      <c r="R270" s="604"/>
      <c r="S270" s="604"/>
      <c r="T270" s="604"/>
      <c r="U270" s="604"/>
      <c r="V270" s="605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602" t="s">
        <v>433</v>
      </c>
      <c r="B271" s="598"/>
      <c r="C271" s="598"/>
      <c r="D271" s="598"/>
      <c r="E271" s="598"/>
      <c r="F271" s="598"/>
      <c r="G271" s="598"/>
      <c r="H271" s="598"/>
      <c r="I271" s="598"/>
      <c r="J271" s="598"/>
      <c r="K271" s="598"/>
      <c r="L271" s="598"/>
      <c r="M271" s="598"/>
      <c r="N271" s="598"/>
      <c r="O271" s="598"/>
      <c r="P271" s="598"/>
      <c r="Q271" s="598"/>
      <c r="R271" s="598"/>
      <c r="S271" s="598"/>
      <c r="T271" s="598"/>
      <c r="U271" s="598"/>
      <c r="V271" s="598"/>
      <c r="W271" s="598"/>
      <c r="X271" s="598"/>
      <c r="Y271" s="598"/>
      <c r="Z271" s="598"/>
      <c r="AA271" s="572"/>
      <c r="AB271" s="572"/>
      <c r="AC271" s="572"/>
    </row>
    <row r="272" spans="1:68" ht="14.25" hidden="1" customHeight="1" x14ac:dyDescent="0.25">
      <c r="A272" s="597" t="s">
        <v>73</v>
      </c>
      <c r="B272" s="598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573"/>
      <c r="AB272" s="573"/>
      <c r="AC272" s="573"/>
    </row>
    <row r="273" spans="1:68" ht="27" hidden="1" customHeight="1" x14ac:dyDescent="0.25">
      <c r="A273" s="54" t="s">
        <v>434</v>
      </c>
      <c r="B273" s="54" t="s">
        <v>435</v>
      </c>
      <c r="C273" s="31">
        <v>4301051893</v>
      </c>
      <c r="D273" s="587">
        <v>4680115886186</v>
      </c>
      <c r="E273" s="588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437</v>
      </c>
      <c r="B274" s="54" t="s">
        <v>438</v>
      </c>
      <c r="C274" s="31">
        <v>4301051795</v>
      </c>
      <c r="D274" s="587">
        <v>4680115881228</v>
      </c>
      <c r="E274" s="588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69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440</v>
      </c>
      <c r="B275" s="54" t="s">
        <v>441</v>
      </c>
      <c r="C275" s="31">
        <v>4301051388</v>
      </c>
      <c r="D275" s="587">
        <v>4680115881211</v>
      </c>
      <c r="E275" s="588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69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10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11"/>
      <c r="P276" s="603" t="s">
        <v>71</v>
      </c>
      <c r="Q276" s="604"/>
      <c r="R276" s="604"/>
      <c r="S276" s="604"/>
      <c r="T276" s="604"/>
      <c r="U276" s="604"/>
      <c r="V276" s="605"/>
      <c r="W276" s="37" t="s">
        <v>72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hidden="1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11"/>
      <c r="P277" s="603" t="s">
        <v>71</v>
      </c>
      <c r="Q277" s="604"/>
      <c r="R277" s="604"/>
      <c r="S277" s="604"/>
      <c r="T277" s="604"/>
      <c r="U277" s="604"/>
      <c r="V277" s="605"/>
      <c r="W277" s="37" t="s">
        <v>69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hidden="1" customHeight="1" x14ac:dyDescent="0.25">
      <c r="A278" s="602" t="s">
        <v>443</v>
      </c>
      <c r="B278" s="598"/>
      <c r="C278" s="598"/>
      <c r="D278" s="598"/>
      <c r="E278" s="598"/>
      <c r="F278" s="598"/>
      <c r="G278" s="598"/>
      <c r="H278" s="598"/>
      <c r="I278" s="598"/>
      <c r="J278" s="598"/>
      <c r="K278" s="598"/>
      <c r="L278" s="598"/>
      <c r="M278" s="598"/>
      <c r="N278" s="598"/>
      <c r="O278" s="598"/>
      <c r="P278" s="598"/>
      <c r="Q278" s="598"/>
      <c r="R278" s="598"/>
      <c r="S278" s="598"/>
      <c r="T278" s="598"/>
      <c r="U278" s="598"/>
      <c r="V278" s="598"/>
      <c r="W278" s="598"/>
      <c r="X278" s="598"/>
      <c r="Y278" s="598"/>
      <c r="Z278" s="598"/>
      <c r="AA278" s="572"/>
      <c r="AB278" s="572"/>
      <c r="AC278" s="572"/>
    </row>
    <row r="279" spans="1:68" ht="14.25" hidden="1" customHeight="1" x14ac:dyDescent="0.25">
      <c r="A279" s="597" t="s">
        <v>63</v>
      </c>
      <c r="B279" s="598"/>
      <c r="C279" s="598"/>
      <c r="D279" s="598"/>
      <c r="E279" s="598"/>
      <c r="F279" s="598"/>
      <c r="G279" s="598"/>
      <c r="H279" s="598"/>
      <c r="I279" s="598"/>
      <c r="J279" s="598"/>
      <c r="K279" s="598"/>
      <c r="L279" s="598"/>
      <c r="M279" s="598"/>
      <c r="N279" s="598"/>
      <c r="O279" s="598"/>
      <c r="P279" s="598"/>
      <c r="Q279" s="598"/>
      <c r="R279" s="598"/>
      <c r="S279" s="598"/>
      <c r="T279" s="598"/>
      <c r="U279" s="598"/>
      <c r="V279" s="598"/>
      <c r="W279" s="598"/>
      <c r="X279" s="598"/>
      <c r="Y279" s="598"/>
      <c r="Z279" s="598"/>
      <c r="AA279" s="573"/>
      <c r="AB279" s="573"/>
      <c r="AC279" s="573"/>
    </row>
    <row r="280" spans="1:68" ht="27" hidden="1" customHeight="1" x14ac:dyDescent="0.25">
      <c r="A280" s="54" t="s">
        <v>444</v>
      </c>
      <c r="B280" s="54" t="s">
        <v>445</v>
      </c>
      <c r="C280" s="31">
        <v>4301031307</v>
      </c>
      <c r="D280" s="587">
        <v>4680115880344</v>
      </c>
      <c r="E280" s="588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10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11"/>
      <c r="P281" s="603" t="s">
        <v>71</v>
      </c>
      <c r="Q281" s="604"/>
      <c r="R281" s="604"/>
      <c r="S281" s="604"/>
      <c r="T281" s="604"/>
      <c r="U281" s="604"/>
      <c r="V281" s="605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11"/>
      <c r="P282" s="603" t="s">
        <v>71</v>
      </c>
      <c r="Q282" s="604"/>
      <c r="R282" s="604"/>
      <c r="S282" s="604"/>
      <c r="T282" s="604"/>
      <c r="U282" s="604"/>
      <c r="V282" s="605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97" t="s">
        <v>73</v>
      </c>
      <c r="B283" s="598"/>
      <c r="C283" s="598"/>
      <c r="D283" s="598"/>
      <c r="E283" s="598"/>
      <c r="F283" s="598"/>
      <c r="G283" s="598"/>
      <c r="H283" s="598"/>
      <c r="I283" s="598"/>
      <c r="J283" s="598"/>
      <c r="K283" s="598"/>
      <c r="L283" s="598"/>
      <c r="M283" s="598"/>
      <c r="N283" s="598"/>
      <c r="O283" s="598"/>
      <c r="P283" s="598"/>
      <c r="Q283" s="598"/>
      <c r="R283" s="598"/>
      <c r="S283" s="598"/>
      <c r="T283" s="598"/>
      <c r="U283" s="598"/>
      <c r="V283" s="598"/>
      <c r="W283" s="598"/>
      <c r="X283" s="598"/>
      <c r="Y283" s="598"/>
      <c r="Z283" s="598"/>
      <c r="AA283" s="573"/>
      <c r="AB283" s="573"/>
      <c r="AC283" s="573"/>
    </row>
    <row r="284" spans="1:68" ht="27" hidden="1" customHeight="1" x14ac:dyDescent="0.25">
      <c r="A284" s="54" t="s">
        <v>447</v>
      </c>
      <c r="B284" s="54" t="s">
        <v>448</v>
      </c>
      <c r="C284" s="31">
        <v>4301051782</v>
      </c>
      <c r="D284" s="587">
        <v>4680115884618</v>
      </c>
      <c r="E284" s="588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10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11"/>
      <c r="P285" s="603" t="s">
        <v>71</v>
      </c>
      <c r="Q285" s="604"/>
      <c r="R285" s="604"/>
      <c r="S285" s="604"/>
      <c r="T285" s="604"/>
      <c r="U285" s="604"/>
      <c r="V285" s="605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11"/>
      <c r="P286" s="603" t="s">
        <v>71</v>
      </c>
      <c r="Q286" s="604"/>
      <c r="R286" s="604"/>
      <c r="S286" s="604"/>
      <c r="T286" s="604"/>
      <c r="U286" s="604"/>
      <c r="V286" s="605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602" t="s">
        <v>450</v>
      </c>
      <c r="B287" s="598"/>
      <c r="C287" s="598"/>
      <c r="D287" s="598"/>
      <c r="E287" s="598"/>
      <c r="F287" s="598"/>
      <c r="G287" s="598"/>
      <c r="H287" s="598"/>
      <c r="I287" s="598"/>
      <c r="J287" s="598"/>
      <c r="K287" s="598"/>
      <c r="L287" s="598"/>
      <c r="M287" s="598"/>
      <c r="N287" s="598"/>
      <c r="O287" s="598"/>
      <c r="P287" s="598"/>
      <c r="Q287" s="598"/>
      <c r="R287" s="598"/>
      <c r="S287" s="598"/>
      <c r="T287" s="598"/>
      <c r="U287" s="598"/>
      <c r="V287" s="598"/>
      <c r="W287" s="598"/>
      <c r="X287" s="598"/>
      <c r="Y287" s="598"/>
      <c r="Z287" s="598"/>
      <c r="AA287" s="572"/>
      <c r="AB287" s="572"/>
      <c r="AC287" s="572"/>
    </row>
    <row r="288" spans="1:68" ht="14.25" hidden="1" customHeight="1" x14ac:dyDescent="0.25">
      <c r="A288" s="597" t="s">
        <v>73</v>
      </c>
      <c r="B288" s="598"/>
      <c r="C288" s="598"/>
      <c r="D288" s="598"/>
      <c r="E288" s="598"/>
      <c r="F288" s="598"/>
      <c r="G288" s="598"/>
      <c r="H288" s="598"/>
      <c r="I288" s="598"/>
      <c r="J288" s="598"/>
      <c r="K288" s="598"/>
      <c r="L288" s="598"/>
      <c r="M288" s="598"/>
      <c r="N288" s="598"/>
      <c r="O288" s="598"/>
      <c r="P288" s="598"/>
      <c r="Q288" s="598"/>
      <c r="R288" s="598"/>
      <c r="S288" s="598"/>
      <c r="T288" s="598"/>
      <c r="U288" s="598"/>
      <c r="V288" s="598"/>
      <c r="W288" s="598"/>
      <c r="X288" s="598"/>
      <c r="Y288" s="598"/>
      <c r="Z288" s="598"/>
      <c r="AA288" s="573"/>
      <c r="AB288" s="573"/>
      <c r="AC288" s="573"/>
    </row>
    <row r="289" spans="1:68" ht="27" hidden="1" customHeight="1" x14ac:dyDescent="0.25">
      <c r="A289" s="54" t="s">
        <v>451</v>
      </c>
      <c r="B289" s="54" t="s">
        <v>452</v>
      </c>
      <c r="C289" s="31">
        <v>4301051277</v>
      </c>
      <c r="D289" s="587">
        <v>4680115880511</v>
      </c>
      <c r="E289" s="588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81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10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11"/>
      <c r="P290" s="603" t="s">
        <v>71</v>
      </c>
      <c r="Q290" s="604"/>
      <c r="R290" s="604"/>
      <c r="S290" s="604"/>
      <c r="T290" s="604"/>
      <c r="U290" s="604"/>
      <c r="V290" s="605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11"/>
      <c r="P291" s="603" t="s">
        <v>71</v>
      </c>
      <c r="Q291" s="604"/>
      <c r="R291" s="604"/>
      <c r="S291" s="604"/>
      <c r="T291" s="604"/>
      <c r="U291" s="604"/>
      <c r="V291" s="605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602" t="s">
        <v>454</v>
      </c>
      <c r="B292" s="598"/>
      <c r="C292" s="598"/>
      <c r="D292" s="598"/>
      <c r="E292" s="598"/>
      <c r="F292" s="598"/>
      <c r="G292" s="598"/>
      <c r="H292" s="598"/>
      <c r="I292" s="598"/>
      <c r="J292" s="598"/>
      <c r="K292" s="598"/>
      <c r="L292" s="598"/>
      <c r="M292" s="598"/>
      <c r="N292" s="598"/>
      <c r="O292" s="598"/>
      <c r="P292" s="598"/>
      <c r="Q292" s="598"/>
      <c r="R292" s="598"/>
      <c r="S292" s="598"/>
      <c r="T292" s="598"/>
      <c r="U292" s="598"/>
      <c r="V292" s="598"/>
      <c r="W292" s="598"/>
      <c r="X292" s="598"/>
      <c r="Y292" s="598"/>
      <c r="Z292" s="598"/>
      <c r="AA292" s="572"/>
      <c r="AB292" s="572"/>
      <c r="AC292" s="572"/>
    </row>
    <row r="293" spans="1:68" ht="14.25" hidden="1" customHeight="1" x14ac:dyDescent="0.25">
      <c r="A293" s="597" t="s">
        <v>102</v>
      </c>
      <c r="B293" s="598"/>
      <c r="C293" s="598"/>
      <c r="D293" s="598"/>
      <c r="E293" s="598"/>
      <c r="F293" s="598"/>
      <c r="G293" s="598"/>
      <c r="H293" s="598"/>
      <c r="I293" s="598"/>
      <c r="J293" s="598"/>
      <c r="K293" s="598"/>
      <c r="L293" s="598"/>
      <c r="M293" s="598"/>
      <c r="N293" s="598"/>
      <c r="O293" s="598"/>
      <c r="P293" s="598"/>
      <c r="Q293" s="598"/>
      <c r="R293" s="598"/>
      <c r="S293" s="598"/>
      <c r="T293" s="598"/>
      <c r="U293" s="598"/>
      <c r="V293" s="598"/>
      <c r="W293" s="598"/>
      <c r="X293" s="598"/>
      <c r="Y293" s="598"/>
      <c r="Z293" s="598"/>
      <c r="AA293" s="573"/>
      <c r="AB293" s="573"/>
      <c r="AC293" s="573"/>
    </row>
    <row r="294" spans="1:68" ht="27" hidden="1" customHeight="1" x14ac:dyDescent="0.25">
      <c r="A294" s="54" t="s">
        <v>455</v>
      </c>
      <c r="B294" s="54" t="s">
        <v>456</v>
      </c>
      <c r="C294" s="31">
        <v>4301011662</v>
      </c>
      <c r="D294" s="587">
        <v>4680115883703</v>
      </c>
      <c r="E294" s="588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10"/>
      <c r="B295" s="598"/>
      <c r="C295" s="598"/>
      <c r="D295" s="598"/>
      <c r="E295" s="598"/>
      <c r="F295" s="598"/>
      <c r="G295" s="598"/>
      <c r="H295" s="598"/>
      <c r="I295" s="598"/>
      <c r="J295" s="598"/>
      <c r="K295" s="598"/>
      <c r="L295" s="598"/>
      <c r="M295" s="598"/>
      <c r="N295" s="598"/>
      <c r="O295" s="611"/>
      <c r="P295" s="603" t="s">
        <v>71</v>
      </c>
      <c r="Q295" s="604"/>
      <c r="R295" s="604"/>
      <c r="S295" s="604"/>
      <c r="T295" s="604"/>
      <c r="U295" s="604"/>
      <c r="V295" s="605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98"/>
      <c r="B296" s="598"/>
      <c r="C296" s="598"/>
      <c r="D296" s="598"/>
      <c r="E296" s="598"/>
      <c r="F296" s="598"/>
      <c r="G296" s="598"/>
      <c r="H296" s="598"/>
      <c r="I296" s="598"/>
      <c r="J296" s="598"/>
      <c r="K296" s="598"/>
      <c r="L296" s="598"/>
      <c r="M296" s="598"/>
      <c r="N296" s="598"/>
      <c r="O296" s="611"/>
      <c r="P296" s="603" t="s">
        <v>71</v>
      </c>
      <c r="Q296" s="604"/>
      <c r="R296" s="604"/>
      <c r="S296" s="604"/>
      <c r="T296" s="604"/>
      <c r="U296" s="604"/>
      <c r="V296" s="605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602" t="s">
        <v>459</v>
      </c>
      <c r="B297" s="598"/>
      <c r="C297" s="598"/>
      <c r="D297" s="598"/>
      <c r="E297" s="598"/>
      <c r="F297" s="598"/>
      <c r="G297" s="598"/>
      <c r="H297" s="598"/>
      <c r="I297" s="598"/>
      <c r="J297" s="598"/>
      <c r="K297" s="598"/>
      <c r="L297" s="598"/>
      <c r="M297" s="598"/>
      <c r="N297" s="598"/>
      <c r="O297" s="598"/>
      <c r="P297" s="598"/>
      <c r="Q297" s="598"/>
      <c r="R297" s="598"/>
      <c r="S297" s="598"/>
      <c r="T297" s="598"/>
      <c r="U297" s="598"/>
      <c r="V297" s="598"/>
      <c r="W297" s="598"/>
      <c r="X297" s="598"/>
      <c r="Y297" s="598"/>
      <c r="Z297" s="598"/>
      <c r="AA297" s="572"/>
      <c r="AB297" s="572"/>
      <c r="AC297" s="572"/>
    </row>
    <row r="298" spans="1:68" ht="14.25" hidden="1" customHeight="1" x14ac:dyDescent="0.25">
      <c r="A298" s="597" t="s">
        <v>102</v>
      </c>
      <c r="B298" s="598"/>
      <c r="C298" s="598"/>
      <c r="D298" s="598"/>
      <c r="E298" s="598"/>
      <c r="F298" s="598"/>
      <c r="G298" s="598"/>
      <c r="H298" s="598"/>
      <c r="I298" s="598"/>
      <c r="J298" s="598"/>
      <c r="K298" s="598"/>
      <c r="L298" s="598"/>
      <c r="M298" s="598"/>
      <c r="N298" s="598"/>
      <c r="O298" s="598"/>
      <c r="P298" s="598"/>
      <c r="Q298" s="598"/>
      <c r="R298" s="598"/>
      <c r="S298" s="598"/>
      <c r="T298" s="598"/>
      <c r="U298" s="598"/>
      <c r="V298" s="598"/>
      <c r="W298" s="598"/>
      <c r="X298" s="598"/>
      <c r="Y298" s="598"/>
      <c r="Z298" s="598"/>
      <c r="AA298" s="573"/>
      <c r="AB298" s="573"/>
      <c r="AC298" s="573"/>
    </row>
    <row r="299" spans="1:68" ht="27" hidden="1" customHeight="1" x14ac:dyDescent="0.25">
      <c r="A299" s="54" t="s">
        <v>460</v>
      </c>
      <c r="B299" s="54" t="s">
        <v>461</v>
      </c>
      <c r="C299" s="31">
        <v>4301012024</v>
      </c>
      <c r="D299" s="587">
        <v>4680115885615</v>
      </c>
      <c r="E299" s="588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463</v>
      </c>
      <c r="B300" s="54" t="s">
        <v>464</v>
      </c>
      <c r="C300" s="31">
        <v>4301011911</v>
      </c>
      <c r="D300" s="587">
        <v>4680115885554</v>
      </c>
      <c r="E300" s="588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8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463</v>
      </c>
      <c r="B301" s="54" t="s">
        <v>467</v>
      </c>
      <c r="C301" s="31">
        <v>4301012016</v>
      </c>
      <c r="D301" s="587">
        <v>4680115885554</v>
      </c>
      <c r="E301" s="588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6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469</v>
      </c>
      <c r="B302" s="54" t="s">
        <v>470</v>
      </c>
      <c r="C302" s="31">
        <v>4301011858</v>
      </c>
      <c r="D302" s="587">
        <v>4680115885646</v>
      </c>
      <c r="E302" s="588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9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472</v>
      </c>
      <c r="B303" s="54" t="s">
        <v>473</v>
      </c>
      <c r="C303" s="31">
        <v>4301011857</v>
      </c>
      <c r="D303" s="587">
        <v>4680115885622</v>
      </c>
      <c r="E303" s="588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8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474</v>
      </c>
      <c r="B304" s="54" t="s">
        <v>475</v>
      </c>
      <c r="C304" s="31">
        <v>4301011859</v>
      </c>
      <c r="D304" s="587">
        <v>4680115885608</v>
      </c>
      <c r="E304" s="588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610"/>
      <c r="B305" s="598"/>
      <c r="C305" s="598"/>
      <c r="D305" s="598"/>
      <c r="E305" s="598"/>
      <c r="F305" s="598"/>
      <c r="G305" s="598"/>
      <c r="H305" s="598"/>
      <c r="I305" s="598"/>
      <c r="J305" s="598"/>
      <c r="K305" s="598"/>
      <c r="L305" s="598"/>
      <c r="M305" s="598"/>
      <c r="N305" s="598"/>
      <c r="O305" s="611"/>
      <c r="P305" s="603" t="s">
        <v>71</v>
      </c>
      <c r="Q305" s="604"/>
      <c r="R305" s="604"/>
      <c r="S305" s="604"/>
      <c r="T305" s="604"/>
      <c r="U305" s="604"/>
      <c r="V305" s="605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98"/>
      <c r="B306" s="598"/>
      <c r="C306" s="598"/>
      <c r="D306" s="598"/>
      <c r="E306" s="598"/>
      <c r="F306" s="598"/>
      <c r="G306" s="598"/>
      <c r="H306" s="598"/>
      <c r="I306" s="598"/>
      <c r="J306" s="598"/>
      <c r="K306" s="598"/>
      <c r="L306" s="598"/>
      <c r="M306" s="598"/>
      <c r="N306" s="598"/>
      <c r="O306" s="611"/>
      <c r="P306" s="603" t="s">
        <v>71</v>
      </c>
      <c r="Q306" s="604"/>
      <c r="R306" s="604"/>
      <c r="S306" s="604"/>
      <c r="T306" s="604"/>
      <c r="U306" s="604"/>
      <c r="V306" s="605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97" t="s">
        <v>63</v>
      </c>
      <c r="B307" s="598"/>
      <c r="C307" s="598"/>
      <c r="D307" s="598"/>
      <c r="E307" s="598"/>
      <c r="F307" s="598"/>
      <c r="G307" s="598"/>
      <c r="H307" s="598"/>
      <c r="I307" s="598"/>
      <c r="J307" s="598"/>
      <c r="K307" s="598"/>
      <c r="L307" s="598"/>
      <c r="M307" s="598"/>
      <c r="N307" s="598"/>
      <c r="O307" s="598"/>
      <c r="P307" s="598"/>
      <c r="Q307" s="598"/>
      <c r="R307" s="598"/>
      <c r="S307" s="598"/>
      <c r="T307" s="598"/>
      <c r="U307" s="598"/>
      <c r="V307" s="598"/>
      <c r="W307" s="598"/>
      <c r="X307" s="598"/>
      <c r="Y307" s="598"/>
      <c r="Z307" s="598"/>
      <c r="AA307" s="573"/>
      <c r="AB307" s="573"/>
      <c r="AC307" s="573"/>
    </row>
    <row r="308" spans="1:68" ht="27" hidden="1" customHeight="1" x14ac:dyDescent="0.25">
      <c r="A308" s="54" t="s">
        <v>477</v>
      </c>
      <c r="B308" s="54" t="s">
        <v>478</v>
      </c>
      <c r="C308" s="31">
        <v>4301030878</v>
      </c>
      <c r="D308" s="587">
        <v>4607091387193</v>
      </c>
      <c r="E308" s="588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8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480</v>
      </c>
      <c r="B309" s="54" t="s">
        <v>481</v>
      </c>
      <c r="C309" s="31">
        <v>4301031153</v>
      </c>
      <c r="D309" s="587">
        <v>4607091387230</v>
      </c>
      <c r="E309" s="588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483</v>
      </c>
      <c r="B310" s="54" t="s">
        <v>484</v>
      </c>
      <c r="C310" s="31">
        <v>4301031154</v>
      </c>
      <c r="D310" s="587">
        <v>4607091387292</v>
      </c>
      <c r="E310" s="588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486</v>
      </c>
      <c r="B311" s="54" t="s">
        <v>487</v>
      </c>
      <c r="C311" s="31">
        <v>4301031152</v>
      </c>
      <c r="D311" s="587">
        <v>4607091387285</v>
      </c>
      <c r="E311" s="588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488</v>
      </c>
      <c r="B312" s="54" t="s">
        <v>489</v>
      </c>
      <c r="C312" s="31">
        <v>4301031305</v>
      </c>
      <c r="D312" s="587">
        <v>4607091389845</v>
      </c>
      <c r="E312" s="588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2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492</v>
      </c>
      <c r="C313" s="31">
        <v>4301031306</v>
      </c>
      <c r="D313" s="587">
        <v>4680115882881</v>
      </c>
      <c r="E313" s="588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59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493</v>
      </c>
      <c r="B314" s="54" t="s">
        <v>494</v>
      </c>
      <c r="C314" s="31">
        <v>4301031066</v>
      </c>
      <c r="D314" s="587">
        <v>4607091383836</v>
      </c>
      <c r="E314" s="588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71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610"/>
      <c r="B315" s="598"/>
      <c r="C315" s="598"/>
      <c r="D315" s="598"/>
      <c r="E315" s="598"/>
      <c r="F315" s="598"/>
      <c r="G315" s="598"/>
      <c r="H315" s="598"/>
      <c r="I315" s="598"/>
      <c r="J315" s="598"/>
      <c r="K315" s="598"/>
      <c r="L315" s="598"/>
      <c r="M315" s="598"/>
      <c r="N315" s="598"/>
      <c r="O315" s="611"/>
      <c r="P315" s="603" t="s">
        <v>71</v>
      </c>
      <c r="Q315" s="604"/>
      <c r="R315" s="604"/>
      <c r="S315" s="604"/>
      <c r="T315" s="604"/>
      <c r="U315" s="604"/>
      <c r="V315" s="605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hidden="1" x14ac:dyDescent="0.2">
      <c r="A316" s="598"/>
      <c r="B316" s="598"/>
      <c r="C316" s="598"/>
      <c r="D316" s="598"/>
      <c r="E316" s="598"/>
      <c r="F316" s="598"/>
      <c r="G316" s="598"/>
      <c r="H316" s="598"/>
      <c r="I316" s="598"/>
      <c r="J316" s="598"/>
      <c r="K316" s="598"/>
      <c r="L316" s="598"/>
      <c r="M316" s="598"/>
      <c r="N316" s="598"/>
      <c r="O316" s="611"/>
      <c r="P316" s="603" t="s">
        <v>71</v>
      </c>
      <c r="Q316" s="604"/>
      <c r="R316" s="604"/>
      <c r="S316" s="604"/>
      <c r="T316" s="604"/>
      <c r="U316" s="604"/>
      <c r="V316" s="605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hidden="1" customHeight="1" x14ac:dyDescent="0.25">
      <c r="A317" s="597" t="s">
        <v>73</v>
      </c>
      <c r="B317" s="598"/>
      <c r="C317" s="598"/>
      <c r="D317" s="598"/>
      <c r="E317" s="598"/>
      <c r="F317" s="598"/>
      <c r="G317" s="598"/>
      <c r="H317" s="598"/>
      <c r="I317" s="598"/>
      <c r="J317" s="598"/>
      <c r="K317" s="598"/>
      <c r="L317" s="598"/>
      <c r="M317" s="598"/>
      <c r="N317" s="598"/>
      <c r="O317" s="598"/>
      <c r="P317" s="598"/>
      <c r="Q317" s="598"/>
      <c r="R317" s="598"/>
      <c r="S317" s="598"/>
      <c r="T317" s="598"/>
      <c r="U317" s="598"/>
      <c r="V317" s="598"/>
      <c r="W317" s="598"/>
      <c r="X317" s="598"/>
      <c r="Y317" s="598"/>
      <c r="Z317" s="598"/>
      <c r="AA317" s="573"/>
      <c r="AB317" s="573"/>
      <c r="AC317" s="573"/>
    </row>
    <row r="318" spans="1:68" ht="27" customHeight="1" x14ac:dyDescent="0.25">
      <c r="A318" s="54" t="s">
        <v>496</v>
      </c>
      <c r="B318" s="54" t="s">
        <v>497</v>
      </c>
      <c r="C318" s="31">
        <v>4301051100</v>
      </c>
      <c r="D318" s="587">
        <v>4607091387766</v>
      </c>
      <c r="E318" s="588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69</v>
      </c>
      <c r="X318" s="577">
        <v>150</v>
      </c>
      <c r="Y318" s="578">
        <f>IFERROR(IF(X318="",0,CEILING((X318/$H318),1)*$H318),"")</f>
        <v>156</v>
      </c>
      <c r="Z318" s="36">
        <f>IFERROR(IF(Y318=0,"",ROUNDUP(Y318/H318,0)*0.01898),"")</f>
        <v>0.37959999999999999</v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159.86538461538461</v>
      </c>
      <c r="BN318" s="64">
        <f>IFERROR(Y318*I318/H318,"0")</f>
        <v>166.26000000000002</v>
      </c>
      <c r="BO318" s="64">
        <f>IFERROR(1/J318*(X318/H318),"0")</f>
        <v>0.30048076923076922</v>
      </c>
      <c r="BP318" s="64">
        <f>IFERROR(1/J318*(Y318/H318),"0")</f>
        <v>0.3125</v>
      </c>
    </row>
    <row r="319" spans="1:68" ht="27" hidden="1" customHeight="1" x14ac:dyDescent="0.25">
      <c r="A319" s="54" t="s">
        <v>499</v>
      </c>
      <c r="B319" s="54" t="s">
        <v>500</v>
      </c>
      <c r="C319" s="31">
        <v>4301051818</v>
      </c>
      <c r="D319" s="587">
        <v>4607091387957</v>
      </c>
      <c r="E319" s="588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6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502</v>
      </c>
      <c r="B320" s="54" t="s">
        <v>503</v>
      </c>
      <c r="C320" s="31">
        <v>4301051819</v>
      </c>
      <c r="D320" s="587">
        <v>4607091387964</v>
      </c>
      <c r="E320" s="588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7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505</v>
      </c>
      <c r="B321" s="54" t="s">
        <v>506</v>
      </c>
      <c r="C321" s="31">
        <v>4301051734</v>
      </c>
      <c r="D321" s="587">
        <v>4680115884588</v>
      </c>
      <c r="E321" s="588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6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4301051578</v>
      </c>
      <c r="D322" s="587">
        <v>4607091387513</v>
      </c>
      <c r="E322" s="588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10"/>
      <c r="B323" s="598"/>
      <c r="C323" s="598"/>
      <c r="D323" s="598"/>
      <c r="E323" s="598"/>
      <c r="F323" s="598"/>
      <c r="G323" s="598"/>
      <c r="H323" s="598"/>
      <c r="I323" s="598"/>
      <c r="J323" s="598"/>
      <c r="K323" s="598"/>
      <c r="L323" s="598"/>
      <c r="M323" s="598"/>
      <c r="N323" s="598"/>
      <c r="O323" s="611"/>
      <c r="P323" s="603" t="s">
        <v>71</v>
      </c>
      <c r="Q323" s="604"/>
      <c r="R323" s="604"/>
      <c r="S323" s="604"/>
      <c r="T323" s="604"/>
      <c r="U323" s="604"/>
      <c r="V323" s="605"/>
      <c r="W323" s="37" t="s">
        <v>72</v>
      </c>
      <c r="X323" s="579">
        <f>IFERROR(X318/H318,"0")+IFERROR(X319/H319,"0")+IFERROR(X320/H320,"0")+IFERROR(X321/H321,"0")+IFERROR(X322/H322,"0")</f>
        <v>19.23076923076923</v>
      </c>
      <c r="Y323" s="579">
        <f>IFERROR(Y318/H318,"0")+IFERROR(Y319/H319,"0")+IFERROR(Y320/H320,"0")+IFERROR(Y321/H321,"0")+IFERROR(Y322/H322,"0")</f>
        <v>20</v>
      </c>
      <c r="Z323" s="579">
        <f>IFERROR(IF(Z318="",0,Z318),"0")+IFERROR(IF(Z319="",0,Z319),"0")+IFERROR(IF(Z320="",0,Z320),"0")+IFERROR(IF(Z321="",0,Z321),"0")+IFERROR(IF(Z322="",0,Z322),"0")</f>
        <v>0.37959999999999999</v>
      </c>
      <c r="AA323" s="580"/>
      <c r="AB323" s="580"/>
      <c r="AC323" s="580"/>
    </row>
    <row r="324" spans="1:68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11"/>
      <c r="P324" s="603" t="s">
        <v>71</v>
      </c>
      <c r="Q324" s="604"/>
      <c r="R324" s="604"/>
      <c r="S324" s="604"/>
      <c r="T324" s="604"/>
      <c r="U324" s="604"/>
      <c r="V324" s="605"/>
      <c r="W324" s="37" t="s">
        <v>69</v>
      </c>
      <c r="X324" s="579">
        <f>IFERROR(SUM(X318:X322),"0")</f>
        <v>150</v>
      </c>
      <c r="Y324" s="579">
        <f>IFERROR(SUM(Y318:Y322),"0")</f>
        <v>156</v>
      </c>
      <c r="Z324" s="37"/>
      <c r="AA324" s="580"/>
      <c r="AB324" s="580"/>
      <c r="AC324" s="580"/>
    </row>
    <row r="325" spans="1:68" ht="14.25" hidden="1" customHeight="1" x14ac:dyDescent="0.25">
      <c r="A325" s="597" t="s">
        <v>172</v>
      </c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598"/>
      <c r="P325" s="598"/>
      <c r="Q325" s="598"/>
      <c r="R325" s="598"/>
      <c r="S325" s="598"/>
      <c r="T325" s="598"/>
      <c r="U325" s="598"/>
      <c r="V325" s="598"/>
      <c r="W325" s="598"/>
      <c r="X325" s="598"/>
      <c r="Y325" s="598"/>
      <c r="Z325" s="598"/>
      <c r="AA325" s="573"/>
      <c r="AB325" s="573"/>
      <c r="AC325" s="573"/>
    </row>
    <row r="326" spans="1:68" ht="27" hidden="1" customHeight="1" x14ac:dyDescent="0.25">
      <c r="A326" s="54" t="s">
        <v>511</v>
      </c>
      <c r="B326" s="54" t="s">
        <v>512</v>
      </c>
      <c r="C326" s="31">
        <v>4301060387</v>
      </c>
      <c r="D326" s="587">
        <v>4607091380880</v>
      </c>
      <c r="E326" s="588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8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69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514</v>
      </c>
      <c r="B327" s="54" t="s">
        <v>515</v>
      </c>
      <c r="C327" s="31">
        <v>4301060406</v>
      </c>
      <c r="D327" s="587">
        <v>4607091384482</v>
      </c>
      <c r="E327" s="588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73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69</v>
      </c>
      <c r="X327" s="577">
        <v>100</v>
      </c>
      <c r="Y327" s="578">
        <f>IFERROR(IF(X327="",0,CEILING((X327/$H327),1)*$H327),"")</f>
        <v>101.39999999999999</v>
      </c>
      <c r="Z327" s="36">
        <f>IFERROR(IF(Y327=0,"",ROUNDUP(Y327/H327,0)*0.01898),"")</f>
        <v>0.24674000000000001</v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106.65384615384617</v>
      </c>
      <c r="BN327" s="64">
        <f>IFERROR(Y327*I327/H327,"0")</f>
        <v>108.14700000000001</v>
      </c>
      <c r="BO327" s="64">
        <f>IFERROR(1/J327*(X327/H327),"0")</f>
        <v>0.20032051282051283</v>
      </c>
      <c r="BP327" s="64">
        <f>IFERROR(1/J327*(Y327/H327),"0")</f>
        <v>0.203125</v>
      </c>
    </row>
    <row r="328" spans="1:68" ht="16.5" hidden="1" customHeight="1" x14ac:dyDescent="0.25">
      <c r="A328" s="54" t="s">
        <v>517</v>
      </c>
      <c r="B328" s="54" t="s">
        <v>518</v>
      </c>
      <c r="C328" s="31">
        <v>4301060484</v>
      </c>
      <c r="D328" s="587">
        <v>4607091380897</v>
      </c>
      <c r="E328" s="588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91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69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610"/>
      <c r="B329" s="598"/>
      <c r="C329" s="598"/>
      <c r="D329" s="598"/>
      <c r="E329" s="598"/>
      <c r="F329" s="598"/>
      <c r="G329" s="598"/>
      <c r="H329" s="598"/>
      <c r="I329" s="598"/>
      <c r="J329" s="598"/>
      <c r="K329" s="598"/>
      <c r="L329" s="598"/>
      <c r="M329" s="598"/>
      <c r="N329" s="598"/>
      <c r="O329" s="611"/>
      <c r="P329" s="603" t="s">
        <v>71</v>
      </c>
      <c r="Q329" s="604"/>
      <c r="R329" s="604"/>
      <c r="S329" s="604"/>
      <c r="T329" s="604"/>
      <c r="U329" s="604"/>
      <c r="V329" s="605"/>
      <c r="W329" s="37" t="s">
        <v>72</v>
      </c>
      <c r="X329" s="579">
        <f>IFERROR(X326/H326,"0")+IFERROR(X327/H327,"0")+IFERROR(X328/H328,"0")</f>
        <v>12.820512820512821</v>
      </c>
      <c r="Y329" s="579">
        <f>IFERROR(Y326/H326,"0")+IFERROR(Y327/H327,"0")+IFERROR(Y328/H328,"0")</f>
        <v>13</v>
      </c>
      <c r="Z329" s="579">
        <f>IFERROR(IF(Z326="",0,Z326),"0")+IFERROR(IF(Z327="",0,Z327),"0")+IFERROR(IF(Z328="",0,Z328),"0")</f>
        <v>0.24674000000000001</v>
      </c>
      <c r="AA329" s="580"/>
      <c r="AB329" s="580"/>
      <c r="AC329" s="580"/>
    </row>
    <row r="330" spans="1:68" x14ac:dyDescent="0.2">
      <c r="A330" s="598"/>
      <c r="B330" s="598"/>
      <c r="C330" s="598"/>
      <c r="D330" s="598"/>
      <c r="E330" s="598"/>
      <c r="F330" s="598"/>
      <c r="G330" s="598"/>
      <c r="H330" s="598"/>
      <c r="I330" s="598"/>
      <c r="J330" s="598"/>
      <c r="K330" s="598"/>
      <c r="L330" s="598"/>
      <c r="M330" s="598"/>
      <c r="N330" s="598"/>
      <c r="O330" s="611"/>
      <c r="P330" s="603" t="s">
        <v>71</v>
      </c>
      <c r="Q330" s="604"/>
      <c r="R330" s="604"/>
      <c r="S330" s="604"/>
      <c r="T330" s="604"/>
      <c r="U330" s="604"/>
      <c r="V330" s="605"/>
      <c r="W330" s="37" t="s">
        <v>69</v>
      </c>
      <c r="X330" s="579">
        <f>IFERROR(SUM(X326:X328),"0")</f>
        <v>100</v>
      </c>
      <c r="Y330" s="579">
        <f>IFERROR(SUM(Y326:Y328),"0")</f>
        <v>101.39999999999999</v>
      </c>
      <c r="Z330" s="37"/>
      <c r="AA330" s="580"/>
      <c r="AB330" s="580"/>
      <c r="AC330" s="580"/>
    </row>
    <row r="331" spans="1:68" ht="14.25" hidden="1" customHeight="1" x14ac:dyDescent="0.25">
      <c r="A331" s="597" t="s">
        <v>94</v>
      </c>
      <c r="B331" s="598"/>
      <c r="C331" s="598"/>
      <c r="D331" s="598"/>
      <c r="E331" s="598"/>
      <c r="F331" s="598"/>
      <c r="G331" s="598"/>
      <c r="H331" s="598"/>
      <c r="I331" s="598"/>
      <c r="J331" s="598"/>
      <c r="K331" s="598"/>
      <c r="L331" s="598"/>
      <c r="M331" s="598"/>
      <c r="N331" s="598"/>
      <c r="O331" s="598"/>
      <c r="P331" s="598"/>
      <c r="Q331" s="598"/>
      <c r="R331" s="598"/>
      <c r="S331" s="598"/>
      <c r="T331" s="598"/>
      <c r="U331" s="598"/>
      <c r="V331" s="598"/>
      <c r="W331" s="598"/>
      <c r="X331" s="598"/>
      <c r="Y331" s="598"/>
      <c r="Z331" s="598"/>
      <c r="AA331" s="573"/>
      <c r="AB331" s="573"/>
      <c r="AC331" s="573"/>
    </row>
    <row r="332" spans="1:68" ht="27" hidden="1" customHeight="1" x14ac:dyDescent="0.25">
      <c r="A332" s="54" t="s">
        <v>520</v>
      </c>
      <c r="B332" s="54" t="s">
        <v>521</v>
      </c>
      <c r="C332" s="31">
        <v>4301032055</v>
      </c>
      <c r="D332" s="587">
        <v>4680115886476</v>
      </c>
      <c r="E332" s="588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41" t="s">
        <v>522</v>
      </c>
      <c r="Q332" s="582"/>
      <c r="R332" s="582"/>
      <c r="S332" s="582"/>
      <c r="T332" s="583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4301030232</v>
      </c>
      <c r="D333" s="587">
        <v>4607091388374</v>
      </c>
      <c r="E333" s="588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736" t="s">
        <v>526</v>
      </c>
      <c r="Q333" s="582"/>
      <c r="R333" s="582"/>
      <c r="S333" s="582"/>
      <c r="T333" s="583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528</v>
      </c>
      <c r="B334" s="54" t="s">
        <v>529</v>
      </c>
      <c r="C334" s="31">
        <v>4301032015</v>
      </c>
      <c r="D334" s="587">
        <v>4607091383102</v>
      </c>
      <c r="E334" s="588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8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69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531</v>
      </c>
      <c r="B335" s="54" t="s">
        <v>532</v>
      </c>
      <c r="C335" s="31">
        <v>4301030233</v>
      </c>
      <c r="D335" s="587">
        <v>4607091388404</v>
      </c>
      <c r="E335" s="588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69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610"/>
      <c r="B336" s="598"/>
      <c r="C336" s="598"/>
      <c r="D336" s="598"/>
      <c r="E336" s="598"/>
      <c r="F336" s="598"/>
      <c r="G336" s="598"/>
      <c r="H336" s="598"/>
      <c r="I336" s="598"/>
      <c r="J336" s="598"/>
      <c r="K336" s="598"/>
      <c r="L336" s="598"/>
      <c r="M336" s="598"/>
      <c r="N336" s="598"/>
      <c r="O336" s="611"/>
      <c r="P336" s="603" t="s">
        <v>71</v>
      </c>
      <c r="Q336" s="604"/>
      <c r="R336" s="604"/>
      <c r="S336" s="604"/>
      <c r="T336" s="604"/>
      <c r="U336" s="604"/>
      <c r="V336" s="605"/>
      <c r="W336" s="37" t="s">
        <v>72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hidden="1" x14ac:dyDescent="0.2">
      <c r="A337" s="598"/>
      <c r="B337" s="598"/>
      <c r="C337" s="598"/>
      <c r="D337" s="598"/>
      <c r="E337" s="598"/>
      <c r="F337" s="598"/>
      <c r="G337" s="598"/>
      <c r="H337" s="598"/>
      <c r="I337" s="598"/>
      <c r="J337" s="598"/>
      <c r="K337" s="598"/>
      <c r="L337" s="598"/>
      <c r="M337" s="598"/>
      <c r="N337" s="598"/>
      <c r="O337" s="611"/>
      <c r="P337" s="603" t="s">
        <v>71</v>
      </c>
      <c r="Q337" s="604"/>
      <c r="R337" s="604"/>
      <c r="S337" s="604"/>
      <c r="T337" s="604"/>
      <c r="U337" s="604"/>
      <c r="V337" s="605"/>
      <c r="W337" s="37" t="s">
        <v>69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hidden="1" customHeight="1" x14ac:dyDescent="0.25">
      <c r="A338" s="597" t="s">
        <v>533</v>
      </c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598"/>
      <c r="P338" s="598"/>
      <c r="Q338" s="598"/>
      <c r="R338" s="598"/>
      <c r="S338" s="598"/>
      <c r="T338" s="598"/>
      <c r="U338" s="598"/>
      <c r="V338" s="598"/>
      <c r="W338" s="598"/>
      <c r="X338" s="598"/>
      <c r="Y338" s="598"/>
      <c r="Z338" s="598"/>
      <c r="AA338" s="573"/>
      <c r="AB338" s="573"/>
      <c r="AC338" s="573"/>
    </row>
    <row r="339" spans="1:68" ht="16.5" hidden="1" customHeight="1" x14ac:dyDescent="0.25">
      <c r="A339" s="54" t="s">
        <v>534</v>
      </c>
      <c r="B339" s="54" t="s">
        <v>535</v>
      </c>
      <c r="C339" s="31">
        <v>4301180007</v>
      </c>
      <c r="D339" s="587">
        <v>4680115881808</v>
      </c>
      <c r="E339" s="588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8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538</v>
      </c>
      <c r="B340" s="54" t="s">
        <v>539</v>
      </c>
      <c r="C340" s="31">
        <v>4301180006</v>
      </c>
      <c r="D340" s="587">
        <v>4680115881822</v>
      </c>
      <c r="E340" s="588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540</v>
      </c>
      <c r="B341" s="54" t="s">
        <v>541</v>
      </c>
      <c r="C341" s="31">
        <v>4301180001</v>
      </c>
      <c r="D341" s="587">
        <v>4680115880016</v>
      </c>
      <c r="E341" s="588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610"/>
      <c r="B342" s="598"/>
      <c r="C342" s="598"/>
      <c r="D342" s="598"/>
      <c r="E342" s="598"/>
      <c r="F342" s="598"/>
      <c r="G342" s="598"/>
      <c r="H342" s="598"/>
      <c r="I342" s="598"/>
      <c r="J342" s="598"/>
      <c r="K342" s="598"/>
      <c r="L342" s="598"/>
      <c r="M342" s="598"/>
      <c r="N342" s="598"/>
      <c r="O342" s="611"/>
      <c r="P342" s="603" t="s">
        <v>71</v>
      </c>
      <c r="Q342" s="604"/>
      <c r="R342" s="604"/>
      <c r="S342" s="604"/>
      <c r="T342" s="604"/>
      <c r="U342" s="604"/>
      <c r="V342" s="605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98"/>
      <c r="B343" s="598"/>
      <c r="C343" s="598"/>
      <c r="D343" s="598"/>
      <c r="E343" s="598"/>
      <c r="F343" s="598"/>
      <c r="G343" s="598"/>
      <c r="H343" s="598"/>
      <c r="I343" s="598"/>
      <c r="J343" s="598"/>
      <c r="K343" s="598"/>
      <c r="L343" s="598"/>
      <c r="M343" s="598"/>
      <c r="N343" s="598"/>
      <c r="O343" s="611"/>
      <c r="P343" s="603" t="s">
        <v>71</v>
      </c>
      <c r="Q343" s="604"/>
      <c r="R343" s="604"/>
      <c r="S343" s="604"/>
      <c r="T343" s="604"/>
      <c r="U343" s="604"/>
      <c r="V343" s="605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602" t="s">
        <v>542</v>
      </c>
      <c r="B344" s="598"/>
      <c r="C344" s="598"/>
      <c r="D344" s="598"/>
      <c r="E344" s="598"/>
      <c r="F344" s="598"/>
      <c r="G344" s="598"/>
      <c r="H344" s="598"/>
      <c r="I344" s="598"/>
      <c r="J344" s="598"/>
      <c r="K344" s="598"/>
      <c r="L344" s="598"/>
      <c r="M344" s="598"/>
      <c r="N344" s="598"/>
      <c r="O344" s="598"/>
      <c r="P344" s="598"/>
      <c r="Q344" s="598"/>
      <c r="R344" s="598"/>
      <c r="S344" s="598"/>
      <c r="T344" s="598"/>
      <c r="U344" s="598"/>
      <c r="V344" s="598"/>
      <c r="W344" s="598"/>
      <c r="X344" s="598"/>
      <c r="Y344" s="598"/>
      <c r="Z344" s="598"/>
      <c r="AA344" s="572"/>
      <c r="AB344" s="572"/>
      <c r="AC344" s="572"/>
    </row>
    <row r="345" spans="1:68" ht="14.25" hidden="1" customHeight="1" x14ac:dyDescent="0.25">
      <c r="A345" s="597" t="s">
        <v>73</v>
      </c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598"/>
      <c r="P345" s="598"/>
      <c r="Q345" s="598"/>
      <c r="R345" s="598"/>
      <c r="S345" s="598"/>
      <c r="T345" s="598"/>
      <c r="U345" s="598"/>
      <c r="V345" s="598"/>
      <c r="W345" s="598"/>
      <c r="X345" s="598"/>
      <c r="Y345" s="598"/>
      <c r="Z345" s="598"/>
      <c r="AA345" s="573"/>
      <c r="AB345" s="573"/>
      <c r="AC345" s="573"/>
    </row>
    <row r="346" spans="1:68" ht="27" hidden="1" customHeight="1" x14ac:dyDescent="0.25">
      <c r="A346" s="54" t="s">
        <v>543</v>
      </c>
      <c r="B346" s="54" t="s">
        <v>544</v>
      </c>
      <c r="C346" s="31">
        <v>4301051489</v>
      </c>
      <c r="D346" s="587">
        <v>4607091387919</v>
      </c>
      <c r="E346" s="588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6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546</v>
      </c>
      <c r="B347" s="54" t="s">
        <v>547</v>
      </c>
      <c r="C347" s="31">
        <v>4301051461</v>
      </c>
      <c r="D347" s="587">
        <v>4680115883604</v>
      </c>
      <c r="E347" s="588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69</v>
      </c>
      <c r="X347" s="577">
        <v>126</v>
      </c>
      <c r="Y347" s="578">
        <f>IFERROR(IF(X347="",0,CEILING((X347/$H347),1)*$H347),"")</f>
        <v>126</v>
      </c>
      <c r="Z347" s="36">
        <f>IFERROR(IF(Y347=0,"",ROUNDUP(Y347/H347,0)*0.00651),"")</f>
        <v>0.3906</v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141.11999999999998</v>
      </c>
      <c r="BN347" s="64">
        <f>IFERROR(Y347*I347/H347,"0")</f>
        <v>141.11999999999998</v>
      </c>
      <c r="BO347" s="64">
        <f>IFERROR(1/J347*(X347/H347),"0")</f>
        <v>0.32967032967032972</v>
      </c>
      <c r="BP347" s="64">
        <f>IFERROR(1/J347*(Y347/H347),"0")</f>
        <v>0.32967032967032972</v>
      </c>
    </row>
    <row r="348" spans="1:68" ht="27" hidden="1" customHeight="1" x14ac:dyDescent="0.25">
      <c r="A348" s="54" t="s">
        <v>549</v>
      </c>
      <c r="B348" s="54" t="s">
        <v>550</v>
      </c>
      <c r="C348" s="31">
        <v>4301051864</v>
      </c>
      <c r="D348" s="587">
        <v>4680115883567</v>
      </c>
      <c r="E348" s="588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69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610"/>
      <c r="B349" s="598"/>
      <c r="C349" s="598"/>
      <c r="D349" s="598"/>
      <c r="E349" s="598"/>
      <c r="F349" s="598"/>
      <c r="G349" s="598"/>
      <c r="H349" s="598"/>
      <c r="I349" s="598"/>
      <c r="J349" s="598"/>
      <c r="K349" s="598"/>
      <c r="L349" s="598"/>
      <c r="M349" s="598"/>
      <c r="N349" s="598"/>
      <c r="O349" s="611"/>
      <c r="P349" s="603" t="s">
        <v>71</v>
      </c>
      <c r="Q349" s="604"/>
      <c r="R349" s="604"/>
      <c r="S349" s="604"/>
      <c r="T349" s="604"/>
      <c r="U349" s="604"/>
      <c r="V349" s="605"/>
      <c r="W349" s="37" t="s">
        <v>72</v>
      </c>
      <c r="X349" s="579">
        <f>IFERROR(X346/H346,"0")+IFERROR(X347/H347,"0")+IFERROR(X348/H348,"0")</f>
        <v>60</v>
      </c>
      <c r="Y349" s="579">
        <f>IFERROR(Y346/H346,"0")+IFERROR(Y347/H347,"0")+IFERROR(Y348/H348,"0")</f>
        <v>60</v>
      </c>
      <c r="Z349" s="579">
        <f>IFERROR(IF(Z346="",0,Z346),"0")+IFERROR(IF(Z347="",0,Z347),"0")+IFERROR(IF(Z348="",0,Z348),"0")</f>
        <v>0.3906</v>
      </c>
      <c r="AA349" s="580"/>
      <c r="AB349" s="580"/>
      <c r="AC349" s="580"/>
    </row>
    <row r="350" spans="1:68" x14ac:dyDescent="0.2">
      <c r="A350" s="598"/>
      <c r="B350" s="598"/>
      <c r="C350" s="598"/>
      <c r="D350" s="598"/>
      <c r="E350" s="598"/>
      <c r="F350" s="598"/>
      <c r="G350" s="598"/>
      <c r="H350" s="598"/>
      <c r="I350" s="598"/>
      <c r="J350" s="598"/>
      <c r="K350" s="598"/>
      <c r="L350" s="598"/>
      <c r="M350" s="598"/>
      <c r="N350" s="598"/>
      <c r="O350" s="611"/>
      <c r="P350" s="603" t="s">
        <v>71</v>
      </c>
      <c r="Q350" s="604"/>
      <c r="R350" s="604"/>
      <c r="S350" s="604"/>
      <c r="T350" s="604"/>
      <c r="U350" s="604"/>
      <c r="V350" s="605"/>
      <c r="W350" s="37" t="s">
        <v>69</v>
      </c>
      <c r="X350" s="579">
        <f>IFERROR(SUM(X346:X348),"0")</f>
        <v>126</v>
      </c>
      <c r="Y350" s="579">
        <f>IFERROR(SUM(Y346:Y348),"0")</f>
        <v>126</v>
      </c>
      <c r="Z350" s="37"/>
      <c r="AA350" s="580"/>
      <c r="AB350" s="580"/>
      <c r="AC350" s="580"/>
    </row>
    <row r="351" spans="1:68" ht="27.75" hidden="1" customHeight="1" x14ac:dyDescent="0.2">
      <c r="A351" s="698" t="s">
        <v>552</v>
      </c>
      <c r="B351" s="699"/>
      <c r="C351" s="699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699"/>
      <c r="P351" s="699"/>
      <c r="Q351" s="699"/>
      <c r="R351" s="699"/>
      <c r="S351" s="699"/>
      <c r="T351" s="699"/>
      <c r="U351" s="699"/>
      <c r="V351" s="699"/>
      <c r="W351" s="699"/>
      <c r="X351" s="699"/>
      <c r="Y351" s="699"/>
      <c r="Z351" s="699"/>
      <c r="AA351" s="48"/>
      <c r="AB351" s="48"/>
      <c r="AC351" s="48"/>
    </row>
    <row r="352" spans="1:68" ht="16.5" hidden="1" customHeight="1" x14ac:dyDescent="0.25">
      <c r="A352" s="602" t="s">
        <v>553</v>
      </c>
      <c r="B352" s="598"/>
      <c r="C352" s="598"/>
      <c r="D352" s="598"/>
      <c r="E352" s="598"/>
      <c r="F352" s="598"/>
      <c r="G352" s="598"/>
      <c r="H352" s="598"/>
      <c r="I352" s="598"/>
      <c r="J352" s="598"/>
      <c r="K352" s="598"/>
      <c r="L352" s="598"/>
      <c r="M352" s="598"/>
      <c r="N352" s="598"/>
      <c r="O352" s="598"/>
      <c r="P352" s="598"/>
      <c r="Q352" s="598"/>
      <c r="R352" s="598"/>
      <c r="S352" s="598"/>
      <c r="T352" s="598"/>
      <c r="U352" s="598"/>
      <c r="V352" s="598"/>
      <c r="W352" s="598"/>
      <c r="X352" s="598"/>
      <c r="Y352" s="598"/>
      <c r="Z352" s="598"/>
      <c r="AA352" s="572"/>
      <c r="AB352" s="572"/>
      <c r="AC352" s="572"/>
    </row>
    <row r="353" spans="1:68" ht="14.25" hidden="1" customHeight="1" x14ac:dyDescent="0.25">
      <c r="A353" s="597" t="s">
        <v>102</v>
      </c>
      <c r="B353" s="598"/>
      <c r="C353" s="598"/>
      <c r="D353" s="598"/>
      <c r="E353" s="598"/>
      <c r="F353" s="598"/>
      <c r="G353" s="598"/>
      <c r="H353" s="598"/>
      <c r="I353" s="598"/>
      <c r="J353" s="598"/>
      <c r="K353" s="598"/>
      <c r="L353" s="598"/>
      <c r="M353" s="598"/>
      <c r="N353" s="598"/>
      <c r="O353" s="598"/>
      <c r="P353" s="598"/>
      <c r="Q353" s="598"/>
      <c r="R353" s="598"/>
      <c r="S353" s="598"/>
      <c r="T353" s="598"/>
      <c r="U353" s="598"/>
      <c r="V353" s="598"/>
      <c r="W353" s="598"/>
      <c r="X353" s="598"/>
      <c r="Y353" s="598"/>
      <c r="Z353" s="598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87">
        <v>4680115884847</v>
      </c>
      <c r="E354" s="588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6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7">
        <v>1300</v>
      </c>
      <c r="Y354" s="578">
        <f t="shared" ref="Y354:Y360" si="57">IFERROR(IF(X354="",0,CEILING((X354/$H354),1)*$H354),"")</f>
        <v>1305</v>
      </c>
      <c r="Z354" s="36">
        <f>IFERROR(IF(Y354=0,"",ROUNDUP(Y354/H354,0)*0.02175),"")</f>
        <v>1.8922499999999998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1341.6</v>
      </c>
      <c r="BN354" s="64">
        <f t="shared" ref="BN354:BN360" si="59">IFERROR(Y354*I354/H354,"0")</f>
        <v>1346.76</v>
      </c>
      <c r="BO354" s="64">
        <f t="shared" ref="BO354:BO360" si="60">IFERROR(1/J354*(X354/H354),"0")</f>
        <v>1.8055555555555556</v>
      </c>
      <c r="BP354" s="64">
        <f t="shared" ref="BP354:BP360" si="61">IFERROR(1/J354*(Y354/H354),"0")</f>
        <v>1.8125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87">
        <v>4680115884854</v>
      </c>
      <c r="E355" s="588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6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69</v>
      </c>
      <c r="X355" s="577">
        <v>480</v>
      </c>
      <c r="Y355" s="578">
        <f t="shared" si="57"/>
        <v>480</v>
      </c>
      <c r="Z355" s="36">
        <f>IFERROR(IF(Y355=0,"",ROUNDUP(Y355/H355,0)*0.02175),"")</f>
        <v>0.69599999999999995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495.36</v>
      </c>
      <c r="BN355" s="64">
        <f t="shared" si="59"/>
        <v>495.36</v>
      </c>
      <c r="BO355" s="64">
        <f t="shared" si="60"/>
        <v>0.66666666666666663</v>
      </c>
      <c r="BP355" s="64">
        <f t="shared" si="61"/>
        <v>0.66666666666666663</v>
      </c>
    </row>
    <row r="356" spans="1:68" ht="27" hidden="1" customHeight="1" x14ac:dyDescent="0.25">
      <c r="A356" s="54" t="s">
        <v>560</v>
      </c>
      <c r="B356" s="54" t="s">
        <v>561</v>
      </c>
      <c r="C356" s="31">
        <v>4301011832</v>
      </c>
      <c r="D356" s="587">
        <v>4607091383997</v>
      </c>
      <c r="E356" s="588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69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563</v>
      </c>
      <c r="B357" s="54" t="s">
        <v>564</v>
      </c>
      <c r="C357" s="31">
        <v>4301011867</v>
      </c>
      <c r="D357" s="587">
        <v>4680115884830</v>
      </c>
      <c r="E357" s="588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6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69</v>
      </c>
      <c r="X357" s="577">
        <v>1300</v>
      </c>
      <c r="Y357" s="578">
        <f t="shared" si="57"/>
        <v>1305</v>
      </c>
      <c r="Z357" s="36">
        <f>IFERROR(IF(Y357=0,"",ROUNDUP(Y357/H357,0)*0.02175),"")</f>
        <v>1.8922499999999998</v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1341.6</v>
      </c>
      <c r="BN357" s="64">
        <f t="shared" si="59"/>
        <v>1346.76</v>
      </c>
      <c r="BO357" s="64">
        <f t="shared" si="60"/>
        <v>1.8055555555555556</v>
      </c>
      <c r="BP357" s="64">
        <f t="shared" si="61"/>
        <v>1.8125</v>
      </c>
    </row>
    <row r="358" spans="1:68" ht="27" hidden="1" customHeight="1" x14ac:dyDescent="0.25">
      <c r="A358" s="54" t="s">
        <v>566</v>
      </c>
      <c r="B358" s="54" t="s">
        <v>567</v>
      </c>
      <c r="C358" s="31">
        <v>4301011433</v>
      </c>
      <c r="D358" s="587">
        <v>4680115882638</v>
      </c>
      <c r="E358" s="588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8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569</v>
      </c>
      <c r="B359" s="54" t="s">
        <v>570</v>
      </c>
      <c r="C359" s="31">
        <v>4301011952</v>
      </c>
      <c r="D359" s="587">
        <v>4680115884922</v>
      </c>
      <c r="E359" s="588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8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571</v>
      </c>
      <c r="B360" s="54" t="s">
        <v>572</v>
      </c>
      <c r="C360" s="31">
        <v>4301011868</v>
      </c>
      <c r="D360" s="587">
        <v>4680115884861</v>
      </c>
      <c r="E360" s="588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6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610"/>
      <c r="B361" s="598"/>
      <c r="C361" s="598"/>
      <c r="D361" s="598"/>
      <c r="E361" s="598"/>
      <c r="F361" s="598"/>
      <c r="G361" s="598"/>
      <c r="H361" s="598"/>
      <c r="I361" s="598"/>
      <c r="J361" s="598"/>
      <c r="K361" s="598"/>
      <c r="L361" s="598"/>
      <c r="M361" s="598"/>
      <c r="N361" s="598"/>
      <c r="O361" s="611"/>
      <c r="P361" s="603" t="s">
        <v>71</v>
      </c>
      <c r="Q361" s="604"/>
      <c r="R361" s="604"/>
      <c r="S361" s="604"/>
      <c r="T361" s="604"/>
      <c r="U361" s="604"/>
      <c r="V361" s="605"/>
      <c r="W361" s="37" t="s">
        <v>72</v>
      </c>
      <c r="X361" s="579">
        <f>IFERROR(X354/H354,"0")+IFERROR(X355/H355,"0")+IFERROR(X356/H356,"0")+IFERROR(X357/H357,"0")+IFERROR(X358/H358,"0")+IFERROR(X359/H359,"0")+IFERROR(X360/H360,"0")</f>
        <v>205.33333333333334</v>
      </c>
      <c r="Y361" s="579">
        <f>IFERROR(Y354/H354,"0")+IFERROR(Y355/H355,"0")+IFERROR(Y356/H356,"0")+IFERROR(Y357/H357,"0")+IFERROR(Y358/H358,"0")+IFERROR(Y359/H359,"0")+IFERROR(Y360/H360,"0")</f>
        <v>206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4.4804999999999993</v>
      </c>
      <c r="AA361" s="580"/>
      <c r="AB361" s="580"/>
      <c r="AC361" s="580"/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11"/>
      <c r="P362" s="603" t="s">
        <v>71</v>
      </c>
      <c r="Q362" s="604"/>
      <c r="R362" s="604"/>
      <c r="S362" s="604"/>
      <c r="T362" s="604"/>
      <c r="U362" s="604"/>
      <c r="V362" s="605"/>
      <c r="W362" s="37" t="s">
        <v>69</v>
      </c>
      <c r="X362" s="579">
        <f>IFERROR(SUM(X354:X360),"0")</f>
        <v>3080</v>
      </c>
      <c r="Y362" s="579">
        <f>IFERROR(SUM(Y354:Y360),"0")</f>
        <v>3090</v>
      </c>
      <c r="Z362" s="37"/>
      <c r="AA362" s="580"/>
      <c r="AB362" s="580"/>
      <c r="AC362" s="580"/>
    </row>
    <row r="363" spans="1:68" ht="14.25" hidden="1" customHeight="1" x14ac:dyDescent="0.25">
      <c r="A363" s="597" t="s">
        <v>137</v>
      </c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598"/>
      <c r="P363" s="598"/>
      <c r="Q363" s="598"/>
      <c r="R363" s="598"/>
      <c r="S363" s="598"/>
      <c r="T363" s="598"/>
      <c r="U363" s="598"/>
      <c r="V363" s="598"/>
      <c r="W363" s="598"/>
      <c r="X363" s="598"/>
      <c r="Y363" s="598"/>
      <c r="Z363" s="598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87">
        <v>4607091383980</v>
      </c>
      <c r="E364" s="588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6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69</v>
      </c>
      <c r="X364" s="577">
        <v>900</v>
      </c>
      <c r="Y364" s="578">
        <f>IFERROR(IF(X364="",0,CEILING((X364/$H364),1)*$H364),"")</f>
        <v>900</v>
      </c>
      <c r="Z364" s="36">
        <f>IFERROR(IF(Y364=0,"",ROUNDUP(Y364/H364,0)*0.02175),"")</f>
        <v>1.3049999999999999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928.8</v>
      </c>
      <c r="BN364" s="64">
        <f>IFERROR(Y364*I364/H364,"0")</f>
        <v>928.8</v>
      </c>
      <c r="BO364" s="64">
        <f>IFERROR(1/J364*(X364/H364),"0")</f>
        <v>1.25</v>
      </c>
      <c r="BP364" s="64">
        <f>IFERROR(1/J364*(Y364/H364),"0")</f>
        <v>1.25</v>
      </c>
    </row>
    <row r="365" spans="1:68" ht="16.5" hidden="1" customHeight="1" x14ac:dyDescent="0.25">
      <c r="A365" s="54" t="s">
        <v>576</v>
      </c>
      <c r="B365" s="54" t="s">
        <v>577</v>
      </c>
      <c r="C365" s="31">
        <v>4301020179</v>
      </c>
      <c r="D365" s="587">
        <v>4607091384178</v>
      </c>
      <c r="E365" s="588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610"/>
      <c r="B366" s="598"/>
      <c r="C366" s="598"/>
      <c r="D366" s="598"/>
      <c r="E366" s="598"/>
      <c r="F366" s="598"/>
      <c r="G366" s="598"/>
      <c r="H366" s="598"/>
      <c r="I366" s="598"/>
      <c r="J366" s="598"/>
      <c r="K366" s="598"/>
      <c r="L366" s="598"/>
      <c r="M366" s="598"/>
      <c r="N366" s="598"/>
      <c r="O366" s="611"/>
      <c r="P366" s="603" t="s">
        <v>71</v>
      </c>
      <c r="Q366" s="604"/>
      <c r="R366" s="604"/>
      <c r="S366" s="604"/>
      <c r="T366" s="604"/>
      <c r="U366" s="604"/>
      <c r="V366" s="605"/>
      <c r="W366" s="37" t="s">
        <v>72</v>
      </c>
      <c r="X366" s="579">
        <f>IFERROR(X364/H364,"0")+IFERROR(X365/H365,"0")</f>
        <v>60</v>
      </c>
      <c r="Y366" s="579">
        <f>IFERROR(Y364/H364,"0")+IFERROR(Y365/H365,"0")</f>
        <v>60</v>
      </c>
      <c r="Z366" s="579">
        <f>IFERROR(IF(Z364="",0,Z364),"0")+IFERROR(IF(Z365="",0,Z365),"0")</f>
        <v>1.3049999999999999</v>
      </c>
      <c r="AA366" s="580"/>
      <c r="AB366" s="580"/>
      <c r="AC366" s="580"/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11"/>
      <c r="P367" s="603" t="s">
        <v>71</v>
      </c>
      <c r="Q367" s="604"/>
      <c r="R367" s="604"/>
      <c r="S367" s="604"/>
      <c r="T367" s="604"/>
      <c r="U367" s="604"/>
      <c r="V367" s="605"/>
      <c r="W367" s="37" t="s">
        <v>69</v>
      </c>
      <c r="X367" s="579">
        <f>IFERROR(SUM(X364:X365),"0")</f>
        <v>900</v>
      </c>
      <c r="Y367" s="579">
        <f>IFERROR(SUM(Y364:Y365),"0")</f>
        <v>900</v>
      </c>
      <c r="Z367" s="37"/>
      <c r="AA367" s="580"/>
      <c r="AB367" s="580"/>
      <c r="AC367" s="580"/>
    </row>
    <row r="368" spans="1:68" ht="14.25" hidden="1" customHeight="1" x14ac:dyDescent="0.25">
      <c r="A368" s="597" t="s">
        <v>73</v>
      </c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598"/>
      <c r="P368" s="598"/>
      <c r="Q368" s="598"/>
      <c r="R368" s="598"/>
      <c r="S368" s="598"/>
      <c r="T368" s="598"/>
      <c r="U368" s="598"/>
      <c r="V368" s="598"/>
      <c r="W368" s="598"/>
      <c r="X368" s="598"/>
      <c r="Y368" s="598"/>
      <c r="Z368" s="598"/>
      <c r="AA368" s="573"/>
      <c r="AB368" s="573"/>
      <c r="AC368" s="573"/>
    </row>
    <row r="369" spans="1:68" ht="27" hidden="1" customHeight="1" x14ac:dyDescent="0.25">
      <c r="A369" s="54" t="s">
        <v>578</v>
      </c>
      <c r="B369" s="54" t="s">
        <v>579</v>
      </c>
      <c r="C369" s="31">
        <v>4301051903</v>
      </c>
      <c r="D369" s="587">
        <v>4607091383928</v>
      </c>
      <c r="E369" s="588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6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4301051897</v>
      </c>
      <c r="D370" s="587">
        <v>4607091384260</v>
      </c>
      <c r="E370" s="588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6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10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11"/>
      <c r="P371" s="603" t="s">
        <v>71</v>
      </c>
      <c r="Q371" s="604"/>
      <c r="R371" s="604"/>
      <c r="S371" s="604"/>
      <c r="T371" s="604"/>
      <c r="U371" s="604"/>
      <c r="V371" s="605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11"/>
      <c r="P372" s="603" t="s">
        <v>71</v>
      </c>
      <c r="Q372" s="604"/>
      <c r="R372" s="604"/>
      <c r="S372" s="604"/>
      <c r="T372" s="604"/>
      <c r="U372" s="604"/>
      <c r="V372" s="605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97" t="s">
        <v>172</v>
      </c>
      <c r="B373" s="598"/>
      <c r="C373" s="598"/>
      <c r="D373" s="598"/>
      <c r="E373" s="598"/>
      <c r="F373" s="598"/>
      <c r="G373" s="598"/>
      <c r="H373" s="598"/>
      <c r="I373" s="598"/>
      <c r="J373" s="598"/>
      <c r="K373" s="598"/>
      <c r="L373" s="598"/>
      <c r="M373" s="598"/>
      <c r="N373" s="598"/>
      <c r="O373" s="598"/>
      <c r="P373" s="598"/>
      <c r="Q373" s="598"/>
      <c r="R373" s="598"/>
      <c r="S373" s="598"/>
      <c r="T373" s="598"/>
      <c r="U373" s="598"/>
      <c r="V373" s="598"/>
      <c r="W373" s="598"/>
      <c r="X373" s="598"/>
      <c r="Y373" s="598"/>
      <c r="Z373" s="598"/>
      <c r="AA373" s="573"/>
      <c r="AB373" s="573"/>
      <c r="AC373" s="573"/>
    </row>
    <row r="374" spans="1:68" ht="27" hidden="1" customHeight="1" x14ac:dyDescent="0.25">
      <c r="A374" s="54" t="s">
        <v>584</v>
      </c>
      <c r="B374" s="54" t="s">
        <v>585</v>
      </c>
      <c r="C374" s="31">
        <v>4301060439</v>
      </c>
      <c r="D374" s="587">
        <v>4607091384673</v>
      </c>
      <c r="E374" s="588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8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69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610"/>
      <c r="B375" s="598"/>
      <c r="C375" s="598"/>
      <c r="D375" s="598"/>
      <c r="E375" s="598"/>
      <c r="F375" s="598"/>
      <c r="G375" s="598"/>
      <c r="H375" s="598"/>
      <c r="I375" s="598"/>
      <c r="J375" s="598"/>
      <c r="K375" s="598"/>
      <c r="L375" s="598"/>
      <c r="M375" s="598"/>
      <c r="N375" s="598"/>
      <c r="O375" s="611"/>
      <c r="P375" s="603" t="s">
        <v>71</v>
      </c>
      <c r="Q375" s="604"/>
      <c r="R375" s="604"/>
      <c r="S375" s="604"/>
      <c r="T375" s="604"/>
      <c r="U375" s="604"/>
      <c r="V375" s="605"/>
      <c r="W375" s="37" t="s">
        <v>72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98"/>
      <c r="B376" s="598"/>
      <c r="C376" s="598"/>
      <c r="D376" s="598"/>
      <c r="E376" s="598"/>
      <c r="F376" s="598"/>
      <c r="G376" s="598"/>
      <c r="H376" s="598"/>
      <c r="I376" s="598"/>
      <c r="J376" s="598"/>
      <c r="K376" s="598"/>
      <c r="L376" s="598"/>
      <c r="M376" s="598"/>
      <c r="N376" s="598"/>
      <c r="O376" s="611"/>
      <c r="P376" s="603" t="s">
        <v>71</v>
      </c>
      <c r="Q376" s="604"/>
      <c r="R376" s="604"/>
      <c r="S376" s="604"/>
      <c r="T376" s="604"/>
      <c r="U376" s="604"/>
      <c r="V376" s="605"/>
      <c r="W376" s="37" t="s">
        <v>69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602" t="s">
        <v>587</v>
      </c>
      <c r="B377" s="598"/>
      <c r="C377" s="598"/>
      <c r="D377" s="598"/>
      <c r="E377" s="598"/>
      <c r="F377" s="598"/>
      <c r="G377" s="598"/>
      <c r="H377" s="598"/>
      <c r="I377" s="598"/>
      <c r="J377" s="598"/>
      <c r="K377" s="598"/>
      <c r="L377" s="598"/>
      <c r="M377" s="598"/>
      <c r="N377" s="598"/>
      <c r="O377" s="598"/>
      <c r="P377" s="598"/>
      <c r="Q377" s="598"/>
      <c r="R377" s="598"/>
      <c r="S377" s="598"/>
      <c r="T377" s="598"/>
      <c r="U377" s="598"/>
      <c r="V377" s="598"/>
      <c r="W377" s="598"/>
      <c r="X377" s="598"/>
      <c r="Y377" s="598"/>
      <c r="Z377" s="598"/>
      <c r="AA377" s="572"/>
      <c r="AB377" s="572"/>
      <c r="AC377" s="572"/>
    </row>
    <row r="378" spans="1:68" ht="14.25" hidden="1" customHeight="1" x14ac:dyDescent="0.25">
      <c r="A378" s="597" t="s">
        <v>102</v>
      </c>
      <c r="B378" s="598"/>
      <c r="C378" s="598"/>
      <c r="D378" s="598"/>
      <c r="E378" s="598"/>
      <c r="F378" s="598"/>
      <c r="G378" s="598"/>
      <c r="H378" s="598"/>
      <c r="I378" s="598"/>
      <c r="J378" s="598"/>
      <c r="K378" s="598"/>
      <c r="L378" s="598"/>
      <c r="M378" s="598"/>
      <c r="N378" s="598"/>
      <c r="O378" s="598"/>
      <c r="P378" s="598"/>
      <c r="Q378" s="598"/>
      <c r="R378" s="598"/>
      <c r="S378" s="598"/>
      <c r="T378" s="598"/>
      <c r="U378" s="598"/>
      <c r="V378" s="598"/>
      <c r="W378" s="598"/>
      <c r="X378" s="598"/>
      <c r="Y378" s="598"/>
      <c r="Z378" s="598"/>
      <c r="AA378" s="573"/>
      <c r="AB378" s="573"/>
      <c r="AC378" s="573"/>
    </row>
    <row r="379" spans="1:68" ht="37.5" hidden="1" customHeight="1" x14ac:dyDescent="0.25">
      <c r="A379" s="54" t="s">
        <v>588</v>
      </c>
      <c r="B379" s="54" t="s">
        <v>589</v>
      </c>
      <c r="C379" s="31">
        <v>4301011873</v>
      </c>
      <c r="D379" s="587">
        <v>4680115881907</v>
      </c>
      <c r="E379" s="588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8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591</v>
      </c>
      <c r="B380" s="54" t="s">
        <v>592</v>
      </c>
      <c r="C380" s="31">
        <v>4301011874</v>
      </c>
      <c r="D380" s="587">
        <v>4680115884892</v>
      </c>
      <c r="E380" s="588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7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594</v>
      </c>
      <c r="B381" s="54" t="s">
        <v>595</v>
      </c>
      <c r="C381" s="31">
        <v>4301011875</v>
      </c>
      <c r="D381" s="587">
        <v>4680115884885</v>
      </c>
      <c r="E381" s="588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8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69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596</v>
      </c>
      <c r="B382" s="54" t="s">
        <v>597</v>
      </c>
      <c r="C382" s="31">
        <v>4301011871</v>
      </c>
      <c r="D382" s="587">
        <v>4680115884908</v>
      </c>
      <c r="E382" s="588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10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11"/>
      <c r="P383" s="603" t="s">
        <v>71</v>
      </c>
      <c r="Q383" s="604"/>
      <c r="R383" s="604"/>
      <c r="S383" s="604"/>
      <c r="T383" s="604"/>
      <c r="U383" s="604"/>
      <c r="V383" s="605"/>
      <c r="W383" s="37" t="s">
        <v>72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11"/>
      <c r="P384" s="603" t="s">
        <v>71</v>
      </c>
      <c r="Q384" s="604"/>
      <c r="R384" s="604"/>
      <c r="S384" s="604"/>
      <c r="T384" s="604"/>
      <c r="U384" s="604"/>
      <c r="V384" s="605"/>
      <c r="W384" s="37" t="s">
        <v>69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97" t="s">
        <v>63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573"/>
      <c r="AB385" s="573"/>
      <c r="AC385" s="573"/>
    </row>
    <row r="386" spans="1:68" ht="27" hidden="1" customHeight="1" x14ac:dyDescent="0.25">
      <c r="A386" s="54" t="s">
        <v>598</v>
      </c>
      <c r="B386" s="54" t="s">
        <v>599</v>
      </c>
      <c r="C386" s="31">
        <v>4301031303</v>
      </c>
      <c r="D386" s="587">
        <v>4607091384802</v>
      </c>
      <c r="E386" s="588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9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10"/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611"/>
      <c r="P387" s="603" t="s">
        <v>71</v>
      </c>
      <c r="Q387" s="604"/>
      <c r="R387" s="604"/>
      <c r="S387" s="604"/>
      <c r="T387" s="604"/>
      <c r="U387" s="604"/>
      <c r="V387" s="605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11"/>
      <c r="P388" s="603" t="s">
        <v>71</v>
      </c>
      <c r="Q388" s="604"/>
      <c r="R388" s="604"/>
      <c r="S388" s="604"/>
      <c r="T388" s="604"/>
      <c r="U388" s="604"/>
      <c r="V388" s="605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97" t="s">
        <v>73</v>
      </c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598"/>
      <c r="P389" s="598"/>
      <c r="Q389" s="598"/>
      <c r="R389" s="598"/>
      <c r="S389" s="598"/>
      <c r="T389" s="598"/>
      <c r="U389" s="598"/>
      <c r="V389" s="598"/>
      <c r="W389" s="598"/>
      <c r="X389" s="598"/>
      <c r="Y389" s="598"/>
      <c r="Z389" s="598"/>
      <c r="AA389" s="573"/>
      <c r="AB389" s="573"/>
      <c r="AC389" s="573"/>
    </row>
    <row r="390" spans="1:68" ht="27" customHeight="1" x14ac:dyDescent="0.25">
      <c r="A390" s="54" t="s">
        <v>601</v>
      </c>
      <c r="B390" s="54" t="s">
        <v>602</v>
      </c>
      <c r="C390" s="31">
        <v>4301051899</v>
      </c>
      <c r="D390" s="587">
        <v>4607091384246</v>
      </c>
      <c r="E390" s="588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3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7">
        <v>4660</v>
      </c>
      <c r="Y390" s="578">
        <f>IFERROR(IF(X390="",0,CEILING((X390/$H390),1)*$H390),"")</f>
        <v>4662</v>
      </c>
      <c r="Z390" s="36">
        <f>IFERROR(IF(Y390=0,"",ROUNDUP(Y390/H390,0)*0.01898),"")</f>
        <v>9.8316400000000002</v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4928.7266666666665</v>
      </c>
      <c r="BN390" s="64">
        <f>IFERROR(Y390*I390/H390,"0")</f>
        <v>4930.8420000000006</v>
      </c>
      <c r="BO390" s="64">
        <f>IFERROR(1/J390*(X390/H390),"0")</f>
        <v>8.0902777777777786</v>
      </c>
      <c r="BP390" s="64">
        <f>IFERROR(1/J390*(Y390/H390),"0")</f>
        <v>8.09375</v>
      </c>
    </row>
    <row r="391" spans="1:68" ht="27" customHeight="1" x14ac:dyDescent="0.25">
      <c r="A391" s="54" t="s">
        <v>604</v>
      </c>
      <c r="B391" s="54" t="s">
        <v>605</v>
      </c>
      <c r="C391" s="31">
        <v>4301051660</v>
      </c>
      <c r="D391" s="587">
        <v>4607091384253</v>
      </c>
      <c r="E391" s="588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9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69</v>
      </c>
      <c r="X391" s="577">
        <v>120</v>
      </c>
      <c r="Y391" s="578">
        <f>IFERROR(IF(X391="",0,CEILING((X391/$H391),1)*$H391),"")</f>
        <v>120</v>
      </c>
      <c r="Z391" s="36">
        <f>IFERROR(IF(Y391=0,"",ROUNDUP(Y391/H391,0)*0.00651),"")</f>
        <v>0.32550000000000001</v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133.20000000000002</v>
      </c>
      <c r="BN391" s="64">
        <f>IFERROR(Y391*I391/H391,"0")</f>
        <v>133.20000000000002</v>
      </c>
      <c r="BO391" s="64">
        <f>IFERROR(1/J391*(X391/H391),"0")</f>
        <v>0.27472527472527475</v>
      </c>
      <c r="BP391" s="64">
        <f>IFERROR(1/J391*(Y391/H391),"0")</f>
        <v>0.27472527472527475</v>
      </c>
    </row>
    <row r="392" spans="1:68" x14ac:dyDescent="0.2">
      <c r="A392" s="610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11"/>
      <c r="P392" s="603" t="s">
        <v>71</v>
      </c>
      <c r="Q392" s="604"/>
      <c r="R392" s="604"/>
      <c r="S392" s="604"/>
      <c r="T392" s="604"/>
      <c r="U392" s="604"/>
      <c r="V392" s="605"/>
      <c r="W392" s="37" t="s">
        <v>72</v>
      </c>
      <c r="X392" s="579">
        <f>IFERROR(X390/H390,"0")+IFERROR(X391/H391,"0")</f>
        <v>567.77777777777783</v>
      </c>
      <c r="Y392" s="579">
        <f>IFERROR(Y390/H390,"0")+IFERROR(Y391/H391,"0")</f>
        <v>568</v>
      </c>
      <c r="Z392" s="579">
        <f>IFERROR(IF(Z390="",0,Z390),"0")+IFERROR(IF(Z391="",0,Z391),"0")</f>
        <v>10.15714</v>
      </c>
      <c r="AA392" s="580"/>
      <c r="AB392" s="580"/>
      <c r="AC392" s="580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11"/>
      <c r="P393" s="603" t="s">
        <v>71</v>
      </c>
      <c r="Q393" s="604"/>
      <c r="R393" s="604"/>
      <c r="S393" s="604"/>
      <c r="T393" s="604"/>
      <c r="U393" s="604"/>
      <c r="V393" s="605"/>
      <c r="W393" s="37" t="s">
        <v>69</v>
      </c>
      <c r="X393" s="579">
        <f>IFERROR(SUM(X390:X391),"0")</f>
        <v>4780</v>
      </c>
      <c r="Y393" s="579">
        <f>IFERROR(SUM(Y390:Y391),"0")</f>
        <v>4782</v>
      </c>
      <c r="Z393" s="37"/>
      <c r="AA393" s="580"/>
      <c r="AB393" s="580"/>
      <c r="AC393" s="580"/>
    </row>
    <row r="394" spans="1:68" ht="14.25" hidden="1" customHeight="1" x14ac:dyDescent="0.25">
      <c r="A394" s="597" t="s">
        <v>172</v>
      </c>
      <c r="B394" s="598"/>
      <c r="C394" s="598"/>
      <c r="D394" s="598"/>
      <c r="E394" s="598"/>
      <c r="F394" s="598"/>
      <c r="G394" s="598"/>
      <c r="H394" s="598"/>
      <c r="I394" s="598"/>
      <c r="J394" s="598"/>
      <c r="K394" s="598"/>
      <c r="L394" s="598"/>
      <c r="M394" s="598"/>
      <c r="N394" s="598"/>
      <c r="O394" s="598"/>
      <c r="P394" s="598"/>
      <c r="Q394" s="598"/>
      <c r="R394" s="598"/>
      <c r="S394" s="598"/>
      <c r="T394" s="598"/>
      <c r="U394" s="598"/>
      <c r="V394" s="598"/>
      <c r="W394" s="598"/>
      <c r="X394" s="598"/>
      <c r="Y394" s="598"/>
      <c r="Z394" s="598"/>
      <c r="AA394" s="573"/>
      <c r="AB394" s="573"/>
      <c r="AC394" s="573"/>
    </row>
    <row r="395" spans="1:68" ht="27" hidden="1" customHeight="1" x14ac:dyDescent="0.25">
      <c r="A395" s="54" t="s">
        <v>606</v>
      </c>
      <c r="B395" s="54" t="s">
        <v>607</v>
      </c>
      <c r="C395" s="31">
        <v>4301060441</v>
      </c>
      <c r="D395" s="587">
        <v>4607091389357</v>
      </c>
      <c r="E395" s="588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3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610"/>
      <c r="B396" s="598"/>
      <c r="C396" s="598"/>
      <c r="D396" s="598"/>
      <c r="E396" s="598"/>
      <c r="F396" s="598"/>
      <c r="G396" s="598"/>
      <c r="H396" s="598"/>
      <c r="I396" s="598"/>
      <c r="J396" s="598"/>
      <c r="K396" s="598"/>
      <c r="L396" s="598"/>
      <c r="M396" s="598"/>
      <c r="N396" s="598"/>
      <c r="O396" s="611"/>
      <c r="P396" s="603" t="s">
        <v>71</v>
      </c>
      <c r="Q396" s="604"/>
      <c r="R396" s="604"/>
      <c r="S396" s="604"/>
      <c r="T396" s="604"/>
      <c r="U396" s="604"/>
      <c r="V396" s="605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98"/>
      <c r="B397" s="598"/>
      <c r="C397" s="598"/>
      <c r="D397" s="598"/>
      <c r="E397" s="598"/>
      <c r="F397" s="598"/>
      <c r="G397" s="598"/>
      <c r="H397" s="598"/>
      <c r="I397" s="598"/>
      <c r="J397" s="598"/>
      <c r="K397" s="598"/>
      <c r="L397" s="598"/>
      <c r="M397" s="598"/>
      <c r="N397" s="598"/>
      <c r="O397" s="611"/>
      <c r="P397" s="603" t="s">
        <v>71</v>
      </c>
      <c r="Q397" s="604"/>
      <c r="R397" s="604"/>
      <c r="S397" s="604"/>
      <c r="T397" s="604"/>
      <c r="U397" s="604"/>
      <c r="V397" s="605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98" t="s">
        <v>609</v>
      </c>
      <c r="B398" s="699"/>
      <c r="C398" s="699"/>
      <c r="D398" s="699"/>
      <c r="E398" s="699"/>
      <c r="F398" s="699"/>
      <c r="G398" s="699"/>
      <c r="H398" s="699"/>
      <c r="I398" s="699"/>
      <c r="J398" s="699"/>
      <c r="K398" s="699"/>
      <c r="L398" s="699"/>
      <c r="M398" s="699"/>
      <c r="N398" s="699"/>
      <c r="O398" s="699"/>
      <c r="P398" s="699"/>
      <c r="Q398" s="699"/>
      <c r="R398" s="699"/>
      <c r="S398" s="699"/>
      <c r="T398" s="699"/>
      <c r="U398" s="699"/>
      <c r="V398" s="699"/>
      <c r="W398" s="699"/>
      <c r="X398" s="699"/>
      <c r="Y398" s="699"/>
      <c r="Z398" s="699"/>
      <c r="AA398" s="48"/>
      <c r="AB398" s="48"/>
      <c r="AC398" s="48"/>
    </row>
    <row r="399" spans="1:68" ht="16.5" hidden="1" customHeight="1" x14ac:dyDescent="0.25">
      <c r="A399" s="602" t="s">
        <v>610</v>
      </c>
      <c r="B399" s="598"/>
      <c r="C399" s="598"/>
      <c r="D399" s="598"/>
      <c r="E399" s="598"/>
      <c r="F399" s="598"/>
      <c r="G399" s="598"/>
      <c r="H399" s="598"/>
      <c r="I399" s="598"/>
      <c r="J399" s="598"/>
      <c r="K399" s="598"/>
      <c r="L399" s="598"/>
      <c r="M399" s="598"/>
      <c r="N399" s="598"/>
      <c r="O399" s="598"/>
      <c r="P399" s="598"/>
      <c r="Q399" s="598"/>
      <c r="R399" s="598"/>
      <c r="S399" s="598"/>
      <c r="T399" s="598"/>
      <c r="U399" s="598"/>
      <c r="V399" s="598"/>
      <c r="W399" s="598"/>
      <c r="X399" s="598"/>
      <c r="Y399" s="598"/>
      <c r="Z399" s="598"/>
      <c r="AA399" s="572"/>
      <c r="AB399" s="572"/>
      <c r="AC399" s="572"/>
    </row>
    <row r="400" spans="1:68" ht="14.25" hidden="1" customHeight="1" x14ac:dyDescent="0.25">
      <c r="A400" s="597" t="s">
        <v>63</v>
      </c>
      <c r="B400" s="598"/>
      <c r="C400" s="598"/>
      <c r="D400" s="598"/>
      <c r="E400" s="598"/>
      <c r="F400" s="598"/>
      <c r="G400" s="598"/>
      <c r="H400" s="598"/>
      <c r="I400" s="598"/>
      <c r="J400" s="598"/>
      <c r="K400" s="598"/>
      <c r="L400" s="598"/>
      <c r="M400" s="598"/>
      <c r="N400" s="598"/>
      <c r="O400" s="598"/>
      <c r="P400" s="598"/>
      <c r="Q400" s="598"/>
      <c r="R400" s="598"/>
      <c r="S400" s="598"/>
      <c r="T400" s="598"/>
      <c r="U400" s="598"/>
      <c r="V400" s="598"/>
      <c r="W400" s="598"/>
      <c r="X400" s="598"/>
      <c r="Y400" s="598"/>
      <c r="Z400" s="598"/>
      <c r="AA400" s="573"/>
      <c r="AB400" s="573"/>
      <c r="AC400" s="573"/>
    </row>
    <row r="401" spans="1:68" ht="27" hidden="1" customHeight="1" x14ac:dyDescent="0.25">
      <c r="A401" s="54" t="s">
        <v>611</v>
      </c>
      <c r="B401" s="54" t="s">
        <v>612</v>
      </c>
      <c r="C401" s="31">
        <v>4301031405</v>
      </c>
      <c r="D401" s="587">
        <v>4680115886100</v>
      </c>
      <c r="E401" s="588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8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614</v>
      </c>
      <c r="B402" s="54" t="s">
        <v>615</v>
      </c>
      <c r="C402" s="31">
        <v>4301031382</v>
      </c>
      <c r="D402" s="587">
        <v>4680115886117</v>
      </c>
      <c r="E402" s="588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8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614</v>
      </c>
      <c r="B403" s="54" t="s">
        <v>617</v>
      </c>
      <c r="C403" s="31">
        <v>4301031406</v>
      </c>
      <c r="D403" s="587">
        <v>4680115886117</v>
      </c>
      <c r="E403" s="588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8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618</v>
      </c>
      <c r="B404" s="54" t="s">
        <v>619</v>
      </c>
      <c r="C404" s="31">
        <v>4301031402</v>
      </c>
      <c r="D404" s="587">
        <v>4680115886124</v>
      </c>
      <c r="E404" s="588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89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621</v>
      </c>
      <c r="B405" s="54" t="s">
        <v>622</v>
      </c>
      <c r="C405" s="31">
        <v>4301031366</v>
      </c>
      <c r="D405" s="587">
        <v>4680115883147</v>
      </c>
      <c r="E405" s="588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8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623</v>
      </c>
      <c r="B406" s="54" t="s">
        <v>624</v>
      </c>
      <c r="C406" s="31">
        <v>4301031362</v>
      </c>
      <c r="D406" s="587">
        <v>4607091384338</v>
      </c>
      <c r="E406" s="588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625</v>
      </c>
      <c r="B407" s="54" t="s">
        <v>626</v>
      </c>
      <c r="C407" s="31">
        <v>4301031361</v>
      </c>
      <c r="D407" s="587">
        <v>4607091389524</v>
      </c>
      <c r="E407" s="588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8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628</v>
      </c>
      <c r="B408" s="54" t="s">
        <v>629</v>
      </c>
      <c r="C408" s="31">
        <v>4301031364</v>
      </c>
      <c r="D408" s="587">
        <v>4680115883161</v>
      </c>
      <c r="E408" s="588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63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631</v>
      </c>
      <c r="B409" s="54" t="s">
        <v>632</v>
      </c>
      <c r="C409" s="31">
        <v>4301031358</v>
      </c>
      <c r="D409" s="587">
        <v>4607091389531</v>
      </c>
      <c r="E409" s="588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634</v>
      </c>
      <c r="B410" s="54" t="s">
        <v>635</v>
      </c>
      <c r="C410" s="31">
        <v>4301031360</v>
      </c>
      <c r="D410" s="587">
        <v>4607091384345</v>
      </c>
      <c r="E410" s="588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6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idden="1" x14ac:dyDescent="0.2">
      <c r="A411" s="610"/>
      <c r="B411" s="598"/>
      <c r="C411" s="598"/>
      <c r="D411" s="598"/>
      <c r="E411" s="598"/>
      <c r="F411" s="598"/>
      <c r="G411" s="598"/>
      <c r="H411" s="598"/>
      <c r="I411" s="598"/>
      <c r="J411" s="598"/>
      <c r="K411" s="598"/>
      <c r="L411" s="598"/>
      <c r="M411" s="598"/>
      <c r="N411" s="598"/>
      <c r="O411" s="611"/>
      <c r="P411" s="603" t="s">
        <v>71</v>
      </c>
      <c r="Q411" s="604"/>
      <c r="R411" s="604"/>
      <c r="S411" s="604"/>
      <c r="T411" s="604"/>
      <c r="U411" s="604"/>
      <c r="V411" s="605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hidden="1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11"/>
      <c r="P412" s="603" t="s">
        <v>71</v>
      </c>
      <c r="Q412" s="604"/>
      <c r="R412" s="604"/>
      <c r="S412" s="604"/>
      <c r="T412" s="604"/>
      <c r="U412" s="604"/>
      <c r="V412" s="605"/>
      <c r="W412" s="37" t="s">
        <v>69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hidden="1" customHeight="1" x14ac:dyDescent="0.25">
      <c r="A413" s="597" t="s">
        <v>73</v>
      </c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598"/>
      <c r="P413" s="598"/>
      <c r="Q413" s="598"/>
      <c r="R413" s="598"/>
      <c r="S413" s="598"/>
      <c r="T413" s="598"/>
      <c r="U413" s="598"/>
      <c r="V413" s="598"/>
      <c r="W413" s="598"/>
      <c r="X413" s="598"/>
      <c r="Y413" s="598"/>
      <c r="Z413" s="598"/>
      <c r="AA413" s="573"/>
      <c r="AB413" s="573"/>
      <c r="AC413" s="573"/>
    </row>
    <row r="414" spans="1:68" ht="27" hidden="1" customHeight="1" x14ac:dyDescent="0.25">
      <c r="A414" s="54" t="s">
        <v>636</v>
      </c>
      <c r="B414" s="54" t="s">
        <v>637</v>
      </c>
      <c r="C414" s="31">
        <v>4301051284</v>
      </c>
      <c r="D414" s="587">
        <v>4607091384352</v>
      </c>
      <c r="E414" s="588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4301051431</v>
      </c>
      <c r="D415" s="587">
        <v>4607091389654</v>
      </c>
      <c r="E415" s="588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610"/>
      <c r="B416" s="598"/>
      <c r="C416" s="598"/>
      <c r="D416" s="598"/>
      <c r="E416" s="598"/>
      <c r="F416" s="598"/>
      <c r="G416" s="598"/>
      <c r="H416" s="598"/>
      <c r="I416" s="598"/>
      <c r="J416" s="598"/>
      <c r="K416" s="598"/>
      <c r="L416" s="598"/>
      <c r="M416" s="598"/>
      <c r="N416" s="598"/>
      <c r="O416" s="611"/>
      <c r="P416" s="603" t="s">
        <v>71</v>
      </c>
      <c r="Q416" s="604"/>
      <c r="R416" s="604"/>
      <c r="S416" s="604"/>
      <c r="T416" s="604"/>
      <c r="U416" s="604"/>
      <c r="V416" s="605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98"/>
      <c r="B417" s="598"/>
      <c r="C417" s="598"/>
      <c r="D417" s="598"/>
      <c r="E417" s="598"/>
      <c r="F417" s="598"/>
      <c r="G417" s="598"/>
      <c r="H417" s="598"/>
      <c r="I417" s="598"/>
      <c r="J417" s="598"/>
      <c r="K417" s="598"/>
      <c r="L417" s="598"/>
      <c r="M417" s="598"/>
      <c r="N417" s="598"/>
      <c r="O417" s="611"/>
      <c r="P417" s="603" t="s">
        <v>71</v>
      </c>
      <c r="Q417" s="604"/>
      <c r="R417" s="604"/>
      <c r="S417" s="604"/>
      <c r="T417" s="604"/>
      <c r="U417" s="604"/>
      <c r="V417" s="605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602" t="s">
        <v>642</v>
      </c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598"/>
      <c r="P418" s="598"/>
      <c r="Q418" s="598"/>
      <c r="R418" s="598"/>
      <c r="S418" s="598"/>
      <c r="T418" s="598"/>
      <c r="U418" s="598"/>
      <c r="V418" s="598"/>
      <c r="W418" s="598"/>
      <c r="X418" s="598"/>
      <c r="Y418" s="598"/>
      <c r="Z418" s="598"/>
      <c r="AA418" s="572"/>
      <c r="AB418" s="572"/>
      <c r="AC418" s="572"/>
    </row>
    <row r="419" spans="1:68" ht="14.25" hidden="1" customHeight="1" x14ac:dyDescent="0.25">
      <c r="A419" s="597" t="s">
        <v>137</v>
      </c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598"/>
      <c r="P419" s="598"/>
      <c r="Q419" s="598"/>
      <c r="R419" s="598"/>
      <c r="S419" s="598"/>
      <c r="T419" s="598"/>
      <c r="U419" s="598"/>
      <c r="V419" s="598"/>
      <c r="W419" s="598"/>
      <c r="X419" s="598"/>
      <c r="Y419" s="598"/>
      <c r="Z419" s="598"/>
      <c r="AA419" s="573"/>
      <c r="AB419" s="573"/>
      <c r="AC419" s="573"/>
    </row>
    <row r="420" spans="1:68" ht="27" hidden="1" customHeight="1" x14ac:dyDescent="0.25">
      <c r="A420" s="54" t="s">
        <v>643</v>
      </c>
      <c r="B420" s="54" t="s">
        <v>644</v>
      </c>
      <c r="C420" s="31">
        <v>4301020319</v>
      </c>
      <c r="D420" s="587">
        <v>4680115885240</v>
      </c>
      <c r="E420" s="588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67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4301020315</v>
      </c>
      <c r="D421" s="587">
        <v>4607091389364</v>
      </c>
      <c r="E421" s="588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6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610"/>
      <c r="B422" s="598"/>
      <c r="C422" s="598"/>
      <c r="D422" s="598"/>
      <c r="E422" s="598"/>
      <c r="F422" s="598"/>
      <c r="G422" s="598"/>
      <c r="H422" s="598"/>
      <c r="I422" s="598"/>
      <c r="J422" s="598"/>
      <c r="K422" s="598"/>
      <c r="L422" s="598"/>
      <c r="M422" s="598"/>
      <c r="N422" s="598"/>
      <c r="O422" s="611"/>
      <c r="P422" s="603" t="s">
        <v>71</v>
      </c>
      <c r="Q422" s="604"/>
      <c r="R422" s="604"/>
      <c r="S422" s="604"/>
      <c r="T422" s="604"/>
      <c r="U422" s="604"/>
      <c r="V422" s="605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98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611"/>
      <c r="P423" s="603" t="s">
        <v>71</v>
      </c>
      <c r="Q423" s="604"/>
      <c r="R423" s="604"/>
      <c r="S423" s="604"/>
      <c r="T423" s="604"/>
      <c r="U423" s="604"/>
      <c r="V423" s="605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97" t="s">
        <v>63</v>
      </c>
      <c r="B424" s="598"/>
      <c r="C424" s="598"/>
      <c r="D424" s="598"/>
      <c r="E424" s="598"/>
      <c r="F424" s="598"/>
      <c r="G424" s="598"/>
      <c r="H424" s="598"/>
      <c r="I424" s="598"/>
      <c r="J424" s="598"/>
      <c r="K424" s="598"/>
      <c r="L424" s="598"/>
      <c r="M424" s="598"/>
      <c r="N424" s="598"/>
      <c r="O424" s="598"/>
      <c r="P424" s="598"/>
      <c r="Q424" s="598"/>
      <c r="R424" s="598"/>
      <c r="S424" s="598"/>
      <c r="T424" s="598"/>
      <c r="U424" s="598"/>
      <c r="V424" s="598"/>
      <c r="W424" s="598"/>
      <c r="X424" s="598"/>
      <c r="Y424" s="598"/>
      <c r="Z424" s="598"/>
      <c r="AA424" s="573"/>
      <c r="AB424" s="573"/>
      <c r="AC424" s="573"/>
    </row>
    <row r="425" spans="1:68" ht="27" hidden="1" customHeight="1" x14ac:dyDescent="0.25">
      <c r="A425" s="54" t="s">
        <v>649</v>
      </c>
      <c r="B425" s="54" t="s">
        <v>650</v>
      </c>
      <c r="C425" s="31">
        <v>4301031403</v>
      </c>
      <c r="D425" s="587">
        <v>4680115886094</v>
      </c>
      <c r="E425" s="588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7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652</v>
      </c>
      <c r="B426" s="54" t="s">
        <v>653</v>
      </c>
      <c r="C426" s="31">
        <v>4301031363</v>
      </c>
      <c r="D426" s="587">
        <v>4607091389425</v>
      </c>
      <c r="E426" s="588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4301031373</v>
      </c>
      <c r="D427" s="587">
        <v>4680115880771</v>
      </c>
      <c r="E427" s="588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658</v>
      </c>
      <c r="B428" s="54" t="s">
        <v>659</v>
      </c>
      <c r="C428" s="31">
        <v>4301031359</v>
      </c>
      <c r="D428" s="587">
        <v>4607091389500</v>
      </c>
      <c r="E428" s="588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8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10"/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611"/>
      <c r="P429" s="603" t="s">
        <v>71</v>
      </c>
      <c r="Q429" s="604"/>
      <c r="R429" s="604"/>
      <c r="S429" s="604"/>
      <c r="T429" s="604"/>
      <c r="U429" s="604"/>
      <c r="V429" s="605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11"/>
      <c r="P430" s="603" t="s">
        <v>71</v>
      </c>
      <c r="Q430" s="604"/>
      <c r="R430" s="604"/>
      <c r="S430" s="604"/>
      <c r="T430" s="604"/>
      <c r="U430" s="604"/>
      <c r="V430" s="605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602" t="s">
        <v>660</v>
      </c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598"/>
      <c r="P431" s="598"/>
      <c r="Q431" s="598"/>
      <c r="R431" s="598"/>
      <c r="S431" s="598"/>
      <c r="T431" s="598"/>
      <c r="U431" s="598"/>
      <c r="V431" s="598"/>
      <c r="W431" s="598"/>
      <c r="X431" s="598"/>
      <c r="Y431" s="598"/>
      <c r="Z431" s="598"/>
      <c r="AA431" s="572"/>
      <c r="AB431" s="572"/>
      <c r="AC431" s="572"/>
    </row>
    <row r="432" spans="1:68" ht="14.25" hidden="1" customHeight="1" x14ac:dyDescent="0.25">
      <c r="A432" s="597" t="s">
        <v>63</v>
      </c>
      <c r="B432" s="598"/>
      <c r="C432" s="598"/>
      <c r="D432" s="598"/>
      <c r="E432" s="598"/>
      <c r="F432" s="598"/>
      <c r="G432" s="598"/>
      <c r="H432" s="598"/>
      <c r="I432" s="598"/>
      <c r="J432" s="598"/>
      <c r="K432" s="598"/>
      <c r="L432" s="598"/>
      <c r="M432" s="598"/>
      <c r="N432" s="598"/>
      <c r="O432" s="598"/>
      <c r="P432" s="598"/>
      <c r="Q432" s="598"/>
      <c r="R432" s="598"/>
      <c r="S432" s="598"/>
      <c r="T432" s="598"/>
      <c r="U432" s="598"/>
      <c r="V432" s="598"/>
      <c r="W432" s="598"/>
      <c r="X432" s="598"/>
      <c r="Y432" s="598"/>
      <c r="Z432" s="598"/>
      <c r="AA432" s="573"/>
      <c r="AB432" s="573"/>
      <c r="AC432" s="573"/>
    </row>
    <row r="433" spans="1:68" ht="27" hidden="1" customHeight="1" x14ac:dyDescent="0.25">
      <c r="A433" s="54" t="s">
        <v>661</v>
      </c>
      <c r="B433" s="54" t="s">
        <v>662</v>
      </c>
      <c r="C433" s="31">
        <v>4301031347</v>
      </c>
      <c r="D433" s="587">
        <v>4680115885110</v>
      </c>
      <c r="E433" s="588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63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10"/>
      <c r="B434" s="598"/>
      <c r="C434" s="598"/>
      <c r="D434" s="598"/>
      <c r="E434" s="598"/>
      <c r="F434" s="598"/>
      <c r="G434" s="598"/>
      <c r="H434" s="598"/>
      <c r="I434" s="598"/>
      <c r="J434" s="598"/>
      <c r="K434" s="598"/>
      <c r="L434" s="598"/>
      <c r="M434" s="598"/>
      <c r="N434" s="598"/>
      <c r="O434" s="611"/>
      <c r="P434" s="603" t="s">
        <v>71</v>
      </c>
      <c r="Q434" s="604"/>
      <c r="R434" s="604"/>
      <c r="S434" s="604"/>
      <c r="T434" s="604"/>
      <c r="U434" s="604"/>
      <c r="V434" s="605"/>
      <c r="W434" s="37" t="s">
        <v>72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11"/>
      <c r="P435" s="603" t="s">
        <v>71</v>
      </c>
      <c r="Q435" s="604"/>
      <c r="R435" s="604"/>
      <c r="S435" s="604"/>
      <c r="T435" s="604"/>
      <c r="U435" s="604"/>
      <c r="V435" s="605"/>
      <c r="W435" s="37" t="s">
        <v>69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602" t="s">
        <v>664</v>
      </c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598"/>
      <c r="P436" s="598"/>
      <c r="Q436" s="598"/>
      <c r="R436" s="598"/>
      <c r="S436" s="598"/>
      <c r="T436" s="598"/>
      <c r="U436" s="598"/>
      <c r="V436" s="598"/>
      <c r="W436" s="598"/>
      <c r="X436" s="598"/>
      <c r="Y436" s="598"/>
      <c r="Z436" s="598"/>
      <c r="AA436" s="572"/>
      <c r="AB436" s="572"/>
      <c r="AC436" s="572"/>
    </row>
    <row r="437" spans="1:68" ht="14.25" hidden="1" customHeight="1" x14ac:dyDescent="0.25">
      <c r="A437" s="597" t="s">
        <v>63</v>
      </c>
      <c r="B437" s="598"/>
      <c r="C437" s="598"/>
      <c r="D437" s="598"/>
      <c r="E437" s="598"/>
      <c r="F437" s="598"/>
      <c r="G437" s="598"/>
      <c r="H437" s="598"/>
      <c r="I437" s="598"/>
      <c r="J437" s="598"/>
      <c r="K437" s="598"/>
      <c r="L437" s="598"/>
      <c r="M437" s="598"/>
      <c r="N437" s="598"/>
      <c r="O437" s="598"/>
      <c r="P437" s="598"/>
      <c r="Q437" s="598"/>
      <c r="R437" s="598"/>
      <c r="S437" s="598"/>
      <c r="T437" s="598"/>
      <c r="U437" s="598"/>
      <c r="V437" s="598"/>
      <c r="W437" s="598"/>
      <c r="X437" s="598"/>
      <c r="Y437" s="598"/>
      <c r="Z437" s="598"/>
      <c r="AA437" s="573"/>
      <c r="AB437" s="573"/>
      <c r="AC437" s="573"/>
    </row>
    <row r="438" spans="1:68" ht="27" hidden="1" customHeight="1" x14ac:dyDescent="0.25">
      <c r="A438" s="54" t="s">
        <v>665</v>
      </c>
      <c r="B438" s="54" t="s">
        <v>666</v>
      </c>
      <c r="C438" s="31">
        <v>4301031261</v>
      </c>
      <c r="D438" s="587">
        <v>4680115885103</v>
      </c>
      <c r="E438" s="588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610"/>
      <c r="B439" s="598"/>
      <c r="C439" s="598"/>
      <c r="D439" s="598"/>
      <c r="E439" s="598"/>
      <c r="F439" s="598"/>
      <c r="G439" s="598"/>
      <c r="H439" s="598"/>
      <c r="I439" s="598"/>
      <c r="J439" s="598"/>
      <c r="K439" s="598"/>
      <c r="L439" s="598"/>
      <c r="M439" s="598"/>
      <c r="N439" s="598"/>
      <c r="O439" s="611"/>
      <c r="P439" s="603" t="s">
        <v>71</v>
      </c>
      <c r="Q439" s="604"/>
      <c r="R439" s="604"/>
      <c r="S439" s="604"/>
      <c r="T439" s="604"/>
      <c r="U439" s="604"/>
      <c r="V439" s="605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98"/>
      <c r="B440" s="598"/>
      <c r="C440" s="598"/>
      <c r="D440" s="598"/>
      <c r="E440" s="598"/>
      <c r="F440" s="598"/>
      <c r="G440" s="598"/>
      <c r="H440" s="598"/>
      <c r="I440" s="598"/>
      <c r="J440" s="598"/>
      <c r="K440" s="598"/>
      <c r="L440" s="598"/>
      <c r="M440" s="598"/>
      <c r="N440" s="598"/>
      <c r="O440" s="611"/>
      <c r="P440" s="603" t="s">
        <v>71</v>
      </c>
      <c r="Q440" s="604"/>
      <c r="R440" s="604"/>
      <c r="S440" s="604"/>
      <c r="T440" s="604"/>
      <c r="U440" s="604"/>
      <c r="V440" s="605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98" t="s">
        <v>668</v>
      </c>
      <c r="B441" s="699"/>
      <c r="C441" s="699"/>
      <c r="D441" s="699"/>
      <c r="E441" s="699"/>
      <c r="F441" s="699"/>
      <c r="G441" s="699"/>
      <c r="H441" s="699"/>
      <c r="I441" s="699"/>
      <c r="J441" s="699"/>
      <c r="K441" s="699"/>
      <c r="L441" s="699"/>
      <c r="M441" s="699"/>
      <c r="N441" s="699"/>
      <c r="O441" s="699"/>
      <c r="P441" s="699"/>
      <c r="Q441" s="699"/>
      <c r="R441" s="699"/>
      <c r="S441" s="699"/>
      <c r="T441" s="699"/>
      <c r="U441" s="699"/>
      <c r="V441" s="699"/>
      <c r="W441" s="699"/>
      <c r="X441" s="699"/>
      <c r="Y441" s="699"/>
      <c r="Z441" s="699"/>
      <c r="AA441" s="48"/>
      <c r="AB441" s="48"/>
      <c r="AC441" s="48"/>
    </row>
    <row r="442" spans="1:68" ht="16.5" hidden="1" customHeight="1" x14ac:dyDescent="0.25">
      <c r="A442" s="602" t="s">
        <v>668</v>
      </c>
      <c r="B442" s="598"/>
      <c r="C442" s="598"/>
      <c r="D442" s="598"/>
      <c r="E442" s="598"/>
      <c r="F442" s="598"/>
      <c r="G442" s="598"/>
      <c r="H442" s="598"/>
      <c r="I442" s="598"/>
      <c r="J442" s="598"/>
      <c r="K442" s="598"/>
      <c r="L442" s="598"/>
      <c r="M442" s="598"/>
      <c r="N442" s="598"/>
      <c r="O442" s="598"/>
      <c r="P442" s="598"/>
      <c r="Q442" s="598"/>
      <c r="R442" s="598"/>
      <c r="S442" s="598"/>
      <c r="T442" s="598"/>
      <c r="U442" s="598"/>
      <c r="V442" s="598"/>
      <c r="W442" s="598"/>
      <c r="X442" s="598"/>
      <c r="Y442" s="598"/>
      <c r="Z442" s="598"/>
      <c r="AA442" s="572"/>
      <c r="AB442" s="572"/>
      <c r="AC442" s="572"/>
    </row>
    <row r="443" spans="1:68" ht="14.25" hidden="1" customHeight="1" x14ac:dyDescent="0.25">
      <c r="A443" s="597" t="s">
        <v>102</v>
      </c>
      <c r="B443" s="598"/>
      <c r="C443" s="598"/>
      <c r="D443" s="598"/>
      <c r="E443" s="598"/>
      <c r="F443" s="598"/>
      <c r="G443" s="598"/>
      <c r="H443" s="598"/>
      <c r="I443" s="598"/>
      <c r="J443" s="598"/>
      <c r="K443" s="598"/>
      <c r="L443" s="598"/>
      <c r="M443" s="598"/>
      <c r="N443" s="598"/>
      <c r="O443" s="598"/>
      <c r="P443" s="598"/>
      <c r="Q443" s="598"/>
      <c r="R443" s="598"/>
      <c r="S443" s="598"/>
      <c r="T443" s="598"/>
      <c r="U443" s="598"/>
      <c r="V443" s="598"/>
      <c r="W443" s="598"/>
      <c r="X443" s="598"/>
      <c r="Y443" s="598"/>
      <c r="Z443" s="598"/>
      <c r="AA443" s="573"/>
      <c r="AB443" s="573"/>
      <c r="AC443" s="573"/>
    </row>
    <row r="444" spans="1:68" ht="27" hidden="1" customHeight="1" x14ac:dyDescent="0.25">
      <c r="A444" s="54" t="s">
        <v>669</v>
      </c>
      <c r="B444" s="54" t="s">
        <v>670</v>
      </c>
      <c r="C444" s="31">
        <v>4301011795</v>
      </c>
      <c r="D444" s="587">
        <v>4607091389067</v>
      </c>
      <c r="E444" s="588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5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69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hidden="1" customHeight="1" x14ac:dyDescent="0.25">
      <c r="A445" s="54" t="s">
        <v>672</v>
      </c>
      <c r="B445" s="54" t="s">
        <v>673</v>
      </c>
      <c r="C445" s="31">
        <v>4301011961</v>
      </c>
      <c r="D445" s="587">
        <v>4680115885271</v>
      </c>
      <c r="E445" s="588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69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675</v>
      </c>
      <c r="B446" s="54" t="s">
        <v>676</v>
      </c>
      <c r="C446" s="31">
        <v>4301011376</v>
      </c>
      <c r="D446" s="587">
        <v>4680115885226</v>
      </c>
      <c r="E446" s="588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7">
        <v>1780</v>
      </c>
      <c r="Y446" s="578">
        <f t="shared" si="68"/>
        <v>1784.64</v>
      </c>
      <c r="Z446" s="36">
        <f t="shared" si="69"/>
        <v>4.0424800000000003</v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1901.363636363636</v>
      </c>
      <c r="BN446" s="64">
        <f t="shared" si="71"/>
        <v>1906.32</v>
      </c>
      <c r="BO446" s="64">
        <f t="shared" si="72"/>
        <v>3.2415501165501168</v>
      </c>
      <c r="BP446" s="64">
        <f t="shared" si="73"/>
        <v>3.25</v>
      </c>
    </row>
    <row r="447" spans="1:68" ht="16.5" hidden="1" customHeight="1" x14ac:dyDescent="0.25">
      <c r="A447" s="54" t="s">
        <v>678</v>
      </c>
      <c r="B447" s="54" t="s">
        <v>679</v>
      </c>
      <c r="C447" s="31">
        <v>4301011774</v>
      </c>
      <c r="D447" s="587">
        <v>4680115884502</v>
      </c>
      <c r="E447" s="588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87">
        <v>4607091389104</v>
      </c>
      <c r="E448" s="588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7">
        <v>900</v>
      </c>
      <c r="Y448" s="578">
        <f t="shared" si="68"/>
        <v>902.88</v>
      </c>
      <c r="Z448" s="36">
        <f t="shared" si="69"/>
        <v>2.0451600000000001</v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961.36363636363637</v>
      </c>
      <c r="BN448" s="64">
        <f t="shared" si="71"/>
        <v>964.43999999999994</v>
      </c>
      <c r="BO448" s="64">
        <f t="shared" si="72"/>
        <v>1.638986013986014</v>
      </c>
      <c r="BP448" s="64">
        <f t="shared" si="73"/>
        <v>1.6442307692307694</v>
      </c>
    </row>
    <row r="449" spans="1:68" ht="16.5" hidden="1" customHeight="1" x14ac:dyDescent="0.25">
      <c r="A449" s="54" t="s">
        <v>684</v>
      </c>
      <c r="B449" s="54" t="s">
        <v>685</v>
      </c>
      <c r="C449" s="31">
        <v>4301011799</v>
      </c>
      <c r="D449" s="587">
        <v>4680115884519</v>
      </c>
      <c r="E449" s="588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687</v>
      </c>
      <c r="B450" s="54" t="s">
        <v>688</v>
      </c>
      <c r="C450" s="31">
        <v>4301012125</v>
      </c>
      <c r="D450" s="587">
        <v>4680115886391</v>
      </c>
      <c r="E450" s="588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8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689</v>
      </c>
      <c r="B451" s="54" t="s">
        <v>690</v>
      </c>
      <c r="C451" s="31">
        <v>4301012035</v>
      </c>
      <c r="D451" s="587">
        <v>4680115880603</v>
      </c>
      <c r="E451" s="588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689</v>
      </c>
      <c r="B452" s="54" t="s">
        <v>691</v>
      </c>
      <c r="C452" s="31">
        <v>4301011778</v>
      </c>
      <c r="D452" s="587">
        <v>4680115880603</v>
      </c>
      <c r="E452" s="588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9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4301012036</v>
      </c>
      <c r="D453" s="587">
        <v>4680115882782</v>
      </c>
      <c r="E453" s="588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4301012050</v>
      </c>
      <c r="D454" s="587">
        <v>4680115885479</v>
      </c>
      <c r="E454" s="588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9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4301012034</v>
      </c>
      <c r="D455" s="587">
        <v>4607091389982</v>
      </c>
      <c r="E455" s="588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8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696</v>
      </c>
      <c r="B456" s="54" t="s">
        <v>698</v>
      </c>
      <c r="C456" s="31">
        <v>4301011784</v>
      </c>
      <c r="D456" s="587">
        <v>4607091389982</v>
      </c>
      <c r="E456" s="588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610"/>
      <c r="B457" s="598"/>
      <c r="C457" s="598"/>
      <c r="D457" s="598"/>
      <c r="E457" s="598"/>
      <c r="F457" s="598"/>
      <c r="G457" s="598"/>
      <c r="H457" s="598"/>
      <c r="I457" s="598"/>
      <c r="J457" s="598"/>
      <c r="K457" s="598"/>
      <c r="L457" s="598"/>
      <c r="M457" s="598"/>
      <c r="N457" s="598"/>
      <c r="O457" s="611"/>
      <c r="P457" s="603" t="s">
        <v>71</v>
      </c>
      <c r="Q457" s="604"/>
      <c r="R457" s="604"/>
      <c r="S457" s="604"/>
      <c r="T457" s="604"/>
      <c r="U457" s="604"/>
      <c r="V457" s="605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507.57575757575756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509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6.0876400000000004</v>
      </c>
      <c r="AA457" s="580"/>
      <c r="AB457" s="580"/>
      <c r="AC457" s="580"/>
    </row>
    <row r="458" spans="1:68" x14ac:dyDescent="0.2">
      <c r="A458" s="598"/>
      <c r="B458" s="598"/>
      <c r="C458" s="598"/>
      <c r="D458" s="598"/>
      <c r="E458" s="598"/>
      <c r="F458" s="598"/>
      <c r="G458" s="598"/>
      <c r="H458" s="598"/>
      <c r="I458" s="598"/>
      <c r="J458" s="598"/>
      <c r="K458" s="598"/>
      <c r="L458" s="598"/>
      <c r="M458" s="598"/>
      <c r="N458" s="598"/>
      <c r="O458" s="611"/>
      <c r="P458" s="603" t="s">
        <v>71</v>
      </c>
      <c r="Q458" s="604"/>
      <c r="R458" s="604"/>
      <c r="S458" s="604"/>
      <c r="T458" s="604"/>
      <c r="U458" s="604"/>
      <c r="V458" s="605"/>
      <c r="W458" s="37" t="s">
        <v>69</v>
      </c>
      <c r="X458" s="579">
        <f>IFERROR(SUM(X444:X456),"0")</f>
        <v>2680</v>
      </c>
      <c r="Y458" s="579">
        <f>IFERROR(SUM(Y444:Y456),"0")</f>
        <v>2687.52</v>
      </c>
      <c r="Z458" s="37"/>
      <c r="AA458" s="580"/>
      <c r="AB458" s="580"/>
      <c r="AC458" s="580"/>
    </row>
    <row r="459" spans="1:68" ht="14.25" hidden="1" customHeight="1" x14ac:dyDescent="0.25">
      <c r="A459" s="597" t="s">
        <v>137</v>
      </c>
      <c r="B459" s="598"/>
      <c r="C459" s="598"/>
      <c r="D459" s="598"/>
      <c r="E459" s="598"/>
      <c r="F459" s="598"/>
      <c r="G459" s="598"/>
      <c r="H459" s="598"/>
      <c r="I459" s="598"/>
      <c r="J459" s="598"/>
      <c r="K459" s="598"/>
      <c r="L459" s="598"/>
      <c r="M459" s="598"/>
      <c r="N459" s="598"/>
      <c r="O459" s="598"/>
      <c r="P459" s="598"/>
      <c r="Q459" s="598"/>
      <c r="R459" s="598"/>
      <c r="S459" s="598"/>
      <c r="T459" s="598"/>
      <c r="U459" s="598"/>
      <c r="V459" s="598"/>
      <c r="W459" s="598"/>
      <c r="X459" s="598"/>
      <c r="Y459" s="598"/>
      <c r="Z459" s="598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87">
        <v>4607091388930</v>
      </c>
      <c r="E460" s="588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7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69</v>
      </c>
      <c r="X460" s="577">
        <v>900</v>
      </c>
      <c r="Y460" s="578">
        <f>IFERROR(IF(X460="",0,CEILING((X460/$H460),1)*$H460),"")</f>
        <v>902.88</v>
      </c>
      <c r="Z460" s="36">
        <f>IFERROR(IF(Y460=0,"",ROUNDUP(Y460/H460,0)*0.01196),"")</f>
        <v>2.0451600000000001</v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961.36363636363637</v>
      </c>
      <c r="BN460" s="64">
        <f>IFERROR(Y460*I460/H460,"0")</f>
        <v>964.43999999999994</v>
      </c>
      <c r="BO460" s="64">
        <f>IFERROR(1/J460*(X460/H460),"0")</f>
        <v>1.638986013986014</v>
      </c>
      <c r="BP460" s="64">
        <f>IFERROR(1/J460*(Y460/H460),"0")</f>
        <v>1.6442307692307694</v>
      </c>
    </row>
    <row r="461" spans="1:68" ht="16.5" hidden="1" customHeight="1" x14ac:dyDescent="0.25">
      <c r="A461" s="54" t="s">
        <v>702</v>
      </c>
      <c r="B461" s="54" t="s">
        <v>703</v>
      </c>
      <c r="C461" s="31">
        <v>4301020384</v>
      </c>
      <c r="D461" s="587">
        <v>4680115886407</v>
      </c>
      <c r="E461" s="588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7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704</v>
      </c>
      <c r="B462" s="54" t="s">
        <v>705</v>
      </c>
      <c r="C462" s="31">
        <v>4301020385</v>
      </c>
      <c r="D462" s="587">
        <v>4680115880054</v>
      </c>
      <c r="E462" s="588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71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610"/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611"/>
      <c r="P463" s="603" t="s">
        <v>71</v>
      </c>
      <c r="Q463" s="604"/>
      <c r="R463" s="604"/>
      <c r="S463" s="604"/>
      <c r="T463" s="604"/>
      <c r="U463" s="604"/>
      <c r="V463" s="605"/>
      <c r="W463" s="37" t="s">
        <v>72</v>
      </c>
      <c r="X463" s="579">
        <f>IFERROR(X460/H460,"0")+IFERROR(X461/H461,"0")+IFERROR(X462/H462,"0")</f>
        <v>170.45454545454544</v>
      </c>
      <c r="Y463" s="579">
        <f>IFERROR(Y460/H460,"0")+IFERROR(Y461/H461,"0")+IFERROR(Y462/H462,"0")</f>
        <v>171</v>
      </c>
      <c r="Z463" s="579">
        <f>IFERROR(IF(Z460="",0,Z460),"0")+IFERROR(IF(Z461="",0,Z461),"0")+IFERROR(IF(Z462="",0,Z462),"0")</f>
        <v>2.0451600000000001</v>
      </c>
      <c r="AA463" s="580"/>
      <c r="AB463" s="580"/>
      <c r="AC463" s="580"/>
    </row>
    <row r="464" spans="1:68" x14ac:dyDescent="0.2">
      <c r="A464" s="598"/>
      <c r="B464" s="598"/>
      <c r="C464" s="598"/>
      <c r="D464" s="598"/>
      <c r="E464" s="598"/>
      <c r="F464" s="598"/>
      <c r="G464" s="598"/>
      <c r="H464" s="598"/>
      <c r="I464" s="598"/>
      <c r="J464" s="598"/>
      <c r="K464" s="598"/>
      <c r="L464" s="598"/>
      <c r="M464" s="598"/>
      <c r="N464" s="598"/>
      <c r="O464" s="611"/>
      <c r="P464" s="603" t="s">
        <v>71</v>
      </c>
      <c r="Q464" s="604"/>
      <c r="R464" s="604"/>
      <c r="S464" s="604"/>
      <c r="T464" s="604"/>
      <c r="U464" s="604"/>
      <c r="V464" s="605"/>
      <c r="W464" s="37" t="s">
        <v>69</v>
      </c>
      <c r="X464" s="579">
        <f>IFERROR(SUM(X460:X462),"0")</f>
        <v>900</v>
      </c>
      <c r="Y464" s="579">
        <f>IFERROR(SUM(Y460:Y462),"0")</f>
        <v>902.88</v>
      </c>
      <c r="Z464" s="37"/>
      <c r="AA464" s="580"/>
      <c r="AB464" s="580"/>
      <c r="AC464" s="580"/>
    </row>
    <row r="465" spans="1:68" ht="14.25" hidden="1" customHeight="1" x14ac:dyDescent="0.25">
      <c r="A465" s="597" t="s">
        <v>63</v>
      </c>
      <c r="B465" s="598"/>
      <c r="C465" s="598"/>
      <c r="D465" s="598"/>
      <c r="E465" s="598"/>
      <c r="F465" s="598"/>
      <c r="G465" s="598"/>
      <c r="H465" s="598"/>
      <c r="I465" s="598"/>
      <c r="J465" s="598"/>
      <c r="K465" s="598"/>
      <c r="L465" s="598"/>
      <c r="M465" s="598"/>
      <c r="N465" s="598"/>
      <c r="O465" s="598"/>
      <c r="P465" s="598"/>
      <c r="Q465" s="598"/>
      <c r="R465" s="598"/>
      <c r="S465" s="598"/>
      <c r="T465" s="598"/>
      <c r="U465" s="598"/>
      <c r="V465" s="598"/>
      <c r="W465" s="598"/>
      <c r="X465" s="598"/>
      <c r="Y465" s="598"/>
      <c r="Z465" s="598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87">
        <v>4680115883116</v>
      </c>
      <c r="E466" s="588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69</v>
      </c>
      <c r="X466" s="577">
        <v>480</v>
      </c>
      <c r="Y466" s="578">
        <f t="shared" ref="Y466:Y472" si="74">IFERROR(IF(X466="",0,CEILING((X466/$H466),1)*$H466),"")</f>
        <v>480.48</v>
      </c>
      <c r="Z466" s="36">
        <f>IFERROR(IF(Y466=0,"",ROUNDUP(Y466/H466,0)*0.01196),"")</f>
        <v>1.08836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512.72727272727263</v>
      </c>
      <c r="BN466" s="64">
        <f t="shared" ref="BN466:BN472" si="76">IFERROR(Y466*I466/H466,"0")</f>
        <v>513.24</v>
      </c>
      <c r="BO466" s="64">
        <f t="shared" ref="BO466:BO472" si="77">IFERROR(1/J466*(X466/H466),"0")</f>
        <v>0.87412587412587417</v>
      </c>
      <c r="BP466" s="64">
        <f t="shared" ref="BP466:BP472" si="78">IFERROR(1/J466*(Y466/H466),"0")</f>
        <v>0.875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87">
        <v>4680115883093</v>
      </c>
      <c r="E467" s="588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83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69</v>
      </c>
      <c r="X467" s="577">
        <v>480</v>
      </c>
      <c r="Y467" s="578">
        <f t="shared" si="74"/>
        <v>480.48</v>
      </c>
      <c r="Z467" s="36">
        <f>IFERROR(IF(Y467=0,"",ROUNDUP(Y467/H467,0)*0.01196),"")</f>
        <v>1.08836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512.72727272727263</v>
      </c>
      <c r="BN467" s="64">
        <f t="shared" si="76"/>
        <v>513.24</v>
      </c>
      <c r="BO467" s="64">
        <f t="shared" si="77"/>
        <v>0.87412587412587417</v>
      </c>
      <c r="BP467" s="64">
        <f t="shared" si="78"/>
        <v>0.875</v>
      </c>
    </row>
    <row r="468" spans="1:68" ht="27" customHeight="1" x14ac:dyDescent="0.25">
      <c r="A468" s="54" t="s">
        <v>712</v>
      </c>
      <c r="B468" s="54" t="s">
        <v>713</v>
      </c>
      <c r="C468" s="31">
        <v>4301031353</v>
      </c>
      <c r="D468" s="587">
        <v>4680115883109</v>
      </c>
      <c r="E468" s="588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69</v>
      </c>
      <c r="X468" s="577">
        <v>480</v>
      </c>
      <c r="Y468" s="578">
        <f t="shared" si="74"/>
        <v>480.48</v>
      </c>
      <c r="Z468" s="36">
        <f>IFERROR(IF(Y468=0,"",ROUNDUP(Y468/H468,0)*0.01196),"")</f>
        <v>1.08836</v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512.72727272727263</v>
      </c>
      <c r="BN468" s="64">
        <f t="shared" si="76"/>
        <v>513.24</v>
      </c>
      <c r="BO468" s="64">
        <f t="shared" si="77"/>
        <v>0.87412587412587417</v>
      </c>
      <c r="BP468" s="64">
        <f t="shared" si="78"/>
        <v>0.875</v>
      </c>
    </row>
    <row r="469" spans="1:68" ht="27" hidden="1" customHeight="1" x14ac:dyDescent="0.25">
      <c r="A469" s="54" t="s">
        <v>715</v>
      </c>
      <c r="B469" s="54" t="s">
        <v>716</v>
      </c>
      <c r="C469" s="31">
        <v>4301031419</v>
      </c>
      <c r="D469" s="587">
        <v>4680115882072</v>
      </c>
      <c r="E469" s="588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8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715</v>
      </c>
      <c r="B470" s="54" t="s">
        <v>717</v>
      </c>
      <c r="C470" s="31">
        <v>4301031351</v>
      </c>
      <c r="D470" s="587">
        <v>4680115882072</v>
      </c>
      <c r="E470" s="588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67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718</v>
      </c>
      <c r="B471" s="54" t="s">
        <v>719</v>
      </c>
      <c r="C471" s="31">
        <v>4301031418</v>
      </c>
      <c r="D471" s="587">
        <v>4680115882102</v>
      </c>
      <c r="E471" s="588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720</v>
      </c>
      <c r="B472" s="54" t="s">
        <v>721</v>
      </c>
      <c r="C472" s="31">
        <v>4301031417</v>
      </c>
      <c r="D472" s="587">
        <v>4680115882096</v>
      </c>
      <c r="E472" s="588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72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610"/>
      <c r="B473" s="598"/>
      <c r="C473" s="598"/>
      <c r="D473" s="598"/>
      <c r="E473" s="598"/>
      <c r="F473" s="598"/>
      <c r="G473" s="598"/>
      <c r="H473" s="598"/>
      <c r="I473" s="598"/>
      <c r="J473" s="598"/>
      <c r="K473" s="598"/>
      <c r="L473" s="598"/>
      <c r="M473" s="598"/>
      <c r="N473" s="598"/>
      <c r="O473" s="611"/>
      <c r="P473" s="603" t="s">
        <v>71</v>
      </c>
      <c r="Q473" s="604"/>
      <c r="R473" s="604"/>
      <c r="S473" s="604"/>
      <c r="T473" s="604"/>
      <c r="U473" s="604"/>
      <c r="V473" s="605"/>
      <c r="W473" s="37" t="s">
        <v>72</v>
      </c>
      <c r="X473" s="579">
        <f>IFERROR(X466/H466,"0")+IFERROR(X467/H467,"0")+IFERROR(X468/H468,"0")+IFERROR(X469/H469,"0")+IFERROR(X470/H470,"0")+IFERROR(X471/H471,"0")+IFERROR(X472/H472,"0")</f>
        <v>272.72727272727275</v>
      </c>
      <c r="Y473" s="579">
        <f>IFERROR(Y466/H466,"0")+IFERROR(Y467/H467,"0")+IFERROR(Y468/H468,"0")+IFERROR(Y469/H469,"0")+IFERROR(Y470/H470,"0")+IFERROR(Y471/H471,"0")+IFERROR(Y472/H472,"0")</f>
        <v>273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3.2650800000000002</v>
      </c>
      <c r="AA473" s="580"/>
      <c r="AB473" s="580"/>
      <c r="AC473" s="580"/>
    </row>
    <row r="474" spans="1:68" x14ac:dyDescent="0.2">
      <c r="A474" s="598"/>
      <c r="B474" s="598"/>
      <c r="C474" s="598"/>
      <c r="D474" s="598"/>
      <c r="E474" s="598"/>
      <c r="F474" s="598"/>
      <c r="G474" s="598"/>
      <c r="H474" s="598"/>
      <c r="I474" s="598"/>
      <c r="J474" s="598"/>
      <c r="K474" s="598"/>
      <c r="L474" s="598"/>
      <c r="M474" s="598"/>
      <c r="N474" s="598"/>
      <c r="O474" s="611"/>
      <c r="P474" s="603" t="s">
        <v>71</v>
      </c>
      <c r="Q474" s="604"/>
      <c r="R474" s="604"/>
      <c r="S474" s="604"/>
      <c r="T474" s="604"/>
      <c r="U474" s="604"/>
      <c r="V474" s="605"/>
      <c r="W474" s="37" t="s">
        <v>69</v>
      </c>
      <c r="X474" s="579">
        <f>IFERROR(SUM(X466:X472),"0")</f>
        <v>1440</v>
      </c>
      <c r="Y474" s="579">
        <f>IFERROR(SUM(Y466:Y472),"0")</f>
        <v>1441.44</v>
      </c>
      <c r="Z474" s="37"/>
      <c r="AA474" s="580"/>
      <c r="AB474" s="580"/>
      <c r="AC474" s="580"/>
    </row>
    <row r="475" spans="1:68" ht="14.25" hidden="1" customHeight="1" x14ac:dyDescent="0.25">
      <c r="A475" s="597" t="s">
        <v>73</v>
      </c>
      <c r="B475" s="598"/>
      <c r="C475" s="598"/>
      <c r="D475" s="598"/>
      <c r="E475" s="598"/>
      <c r="F475" s="598"/>
      <c r="G475" s="598"/>
      <c r="H475" s="598"/>
      <c r="I475" s="598"/>
      <c r="J475" s="598"/>
      <c r="K475" s="598"/>
      <c r="L475" s="598"/>
      <c r="M475" s="598"/>
      <c r="N475" s="598"/>
      <c r="O475" s="598"/>
      <c r="P475" s="598"/>
      <c r="Q475" s="598"/>
      <c r="R475" s="598"/>
      <c r="S475" s="598"/>
      <c r="T475" s="598"/>
      <c r="U475" s="598"/>
      <c r="V475" s="598"/>
      <c r="W475" s="598"/>
      <c r="X475" s="598"/>
      <c r="Y475" s="598"/>
      <c r="Z475" s="598"/>
      <c r="AA475" s="573"/>
      <c r="AB475" s="573"/>
      <c r="AC475" s="573"/>
    </row>
    <row r="476" spans="1:68" ht="16.5" hidden="1" customHeight="1" x14ac:dyDescent="0.25">
      <c r="A476" s="54" t="s">
        <v>722</v>
      </c>
      <c r="B476" s="54" t="s">
        <v>723</v>
      </c>
      <c r="C476" s="31">
        <v>4301051232</v>
      </c>
      <c r="D476" s="587">
        <v>4607091383409</v>
      </c>
      <c r="E476" s="588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8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725</v>
      </c>
      <c r="B477" s="54" t="s">
        <v>726</v>
      </c>
      <c r="C477" s="31">
        <v>4301051233</v>
      </c>
      <c r="D477" s="587">
        <v>4607091383416</v>
      </c>
      <c r="E477" s="588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728</v>
      </c>
      <c r="B478" s="54" t="s">
        <v>729</v>
      </c>
      <c r="C478" s="31">
        <v>4301051064</v>
      </c>
      <c r="D478" s="587">
        <v>4680115883536</v>
      </c>
      <c r="E478" s="588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6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610"/>
      <c r="B479" s="598"/>
      <c r="C479" s="598"/>
      <c r="D479" s="598"/>
      <c r="E479" s="598"/>
      <c r="F479" s="598"/>
      <c r="G479" s="598"/>
      <c r="H479" s="598"/>
      <c r="I479" s="598"/>
      <c r="J479" s="598"/>
      <c r="K479" s="598"/>
      <c r="L479" s="598"/>
      <c r="M479" s="598"/>
      <c r="N479" s="598"/>
      <c r="O479" s="611"/>
      <c r="P479" s="603" t="s">
        <v>71</v>
      </c>
      <c r="Q479" s="604"/>
      <c r="R479" s="604"/>
      <c r="S479" s="604"/>
      <c r="T479" s="604"/>
      <c r="U479" s="604"/>
      <c r="V479" s="605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98"/>
      <c r="B480" s="598"/>
      <c r="C480" s="598"/>
      <c r="D480" s="598"/>
      <c r="E480" s="598"/>
      <c r="F480" s="598"/>
      <c r="G480" s="598"/>
      <c r="H480" s="598"/>
      <c r="I480" s="598"/>
      <c r="J480" s="598"/>
      <c r="K480" s="598"/>
      <c r="L480" s="598"/>
      <c r="M480" s="598"/>
      <c r="N480" s="598"/>
      <c r="O480" s="611"/>
      <c r="P480" s="603" t="s">
        <v>71</v>
      </c>
      <c r="Q480" s="604"/>
      <c r="R480" s="604"/>
      <c r="S480" s="604"/>
      <c r="T480" s="604"/>
      <c r="U480" s="604"/>
      <c r="V480" s="605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97" t="s">
        <v>172</v>
      </c>
      <c r="B481" s="598"/>
      <c r="C481" s="598"/>
      <c r="D481" s="598"/>
      <c r="E481" s="598"/>
      <c r="F481" s="598"/>
      <c r="G481" s="598"/>
      <c r="H481" s="598"/>
      <c r="I481" s="598"/>
      <c r="J481" s="598"/>
      <c r="K481" s="598"/>
      <c r="L481" s="598"/>
      <c r="M481" s="598"/>
      <c r="N481" s="598"/>
      <c r="O481" s="598"/>
      <c r="P481" s="598"/>
      <c r="Q481" s="598"/>
      <c r="R481" s="598"/>
      <c r="S481" s="598"/>
      <c r="T481" s="598"/>
      <c r="U481" s="598"/>
      <c r="V481" s="598"/>
      <c r="W481" s="598"/>
      <c r="X481" s="598"/>
      <c r="Y481" s="598"/>
      <c r="Z481" s="598"/>
      <c r="AA481" s="573"/>
      <c r="AB481" s="573"/>
      <c r="AC481" s="573"/>
    </row>
    <row r="482" spans="1:68" ht="27" hidden="1" customHeight="1" x14ac:dyDescent="0.25">
      <c r="A482" s="54" t="s">
        <v>731</v>
      </c>
      <c r="B482" s="54" t="s">
        <v>732</v>
      </c>
      <c r="C482" s="31">
        <v>4301060450</v>
      </c>
      <c r="D482" s="587">
        <v>4680115885035</v>
      </c>
      <c r="E482" s="588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8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10"/>
      <c r="B483" s="598"/>
      <c r="C483" s="598"/>
      <c r="D483" s="598"/>
      <c r="E483" s="598"/>
      <c r="F483" s="598"/>
      <c r="G483" s="598"/>
      <c r="H483" s="598"/>
      <c r="I483" s="598"/>
      <c r="J483" s="598"/>
      <c r="K483" s="598"/>
      <c r="L483" s="598"/>
      <c r="M483" s="598"/>
      <c r="N483" s="598"/>
      <c r="O483" s="611"/>
      <c r="P483" s="603" t="s">
        <v>71</v>
      </c>
      <c r="Q483" s="604"/>
      <c r="R483" s="604"/>
      <c r="S483" s="604"/>
      <c r="T483" s="604"/>
      <c r="U483" s="604"/>
      <c r="V483" s="605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98"/>
      <c r="B484" s="598"/>
      <c r="C484" s="598"/>
      <c r="D484" s="598"/>
      <c r="E484" s="598"/>
      <c r="F484" s="598"/>
      <c r="G484" s="598"/>
      <c r="H484" s="598"/>
      <c r="I484" s="598"/>
      <c r="J484" s="598"/>
      <c r="K484" s="598"/>
      <c r="L484" s="598"/>
      <c r="M484" s="598"/>
      <c r="N484" s="598"/>
      <c r="O484" s="611"/>
      <c r="P484" s="603" t="s">
        <v>71</v>
      </c>
      <c r="Q484" s="604"/>
      <c r="R484" s="604"/>
      <c r="S484" s="604"/>
      <c r="T484" s="604"/>
      <c r="U484" s="604"/>
      <c r="V484" s="605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98" t="s">
        <v>734</v>
      </c>
      <c r="B485" s="699"/>
      <c r="C485" s="699"/>
      <c r="D485" s="699"/>
      <c r="E485" s="699"/>
      <c r="F485" s="699"/>
      <c r="G485" s="699"/>
      <c r="H485" s="699"/>
      <c r="I485" s="699"/>
      <c r="J485" s="699"/>
      <c r="K485" s="699"/>
      <c r="L485" s="699"/>
      <c r="M485" s="699"/>
      <c r="N485" s="699"/>
      <c r="O485" s="699"/>
      <c r="P485" s="699"/>
      <c r="Q485" s="699"/>
      <c r="R485" s="699"/>
      <c r="S485" s="699"/>
      <c r="T485" s="699"/>
      <c r="U485" s="699"/>
      <c r="V485" s="699"/>
      <c r="W485" s="699"/>
      <c r="X485" s="699"/>
      <c r="Y485" s="699"/>
      <c r="Z485" s="699"/>
      <c r="AA485" s="48"/>
      <c r="AB485" s="48"/>
      <c r="AC485" s="48"/>
    </row>
    <row r="486" spans="1:68" ht="16.5" hidden="1" customHeight="1" x14ac:dyDescent="0.25">
      <c r="A486" s="602" t="s">
        <v>734</v>
      </c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598"/>
      <c r="P486" s="598"/>
      <c r="Q486" s="598"/>
      <c r="R486" s="598"/>
      <c r="S486" s="598"/>
      <c r="T486" s="598"/>
      <c r="U486" s="598"/>
      <c r="V486" s="598"/>
      <c r="W486" s="598"/>
      <c r="X486" s="598"/>
      <c r="Y486" s="598"/>
      <c r="Z486" s="598"/>
      <c r="AA486" s="572"/>
      <c r="AB486" s="572"/>
      <c r="AC486" s="572"/>
    </row>
    <row r="487" spans="1:68" ht="14.25" hidden="1" customHeight="1" x14ac:dyDescent="0.25">
      <c r="A487" s="597" t="s">
        <v>102</v>
      </c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598"/>
      <c r="P487" s="598"/>
      <c r="Q487" s="598"/>
      <c r="R487" s="598"/>
      <c r="S487" s="598"/>
      <c r="T487" s="598"/>
      <c r="U487" s="598"/>
      <c r="V487" s="598"/>
      <c r="W487" s="598"/>
      <c r="X487" s="598"/>
      <c r="Y487" s="598"/>
      <c r="Z487" s="598"/>
      <c r="AA487" s="573"/>
      <c r="AB487" s="573"/>
      <c r="AC487" s="573"/>
    </row>
    <row r="488" spans="1:68" ht="27" hidden="1" customHeight="1" x14ac:dyDescent="0.25">
      <c r="A488" s="54" t="s">
        <v>735</v>
      </c>
      <c r="B488" s="54" t="s">
        <v>736</v>
      </c>
      <c r="C488" s="31">
        <v>4301011763</v>
      </c>
      <c r="D488" s="587">
        <v>4640242181011</v>
      </c>
      <c r="E488" s="588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842" t="s">
        <v>737</v>
      </c>
      <c r="Q488" s="582"/>
      <c r="R488" s="582"/>
      <c r="S488" s="582"/>
      <c r="T488" s="583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739</v>
      </c>
      <c r="B489" s="54" t="s">
        <v>740</v>
      </c>
      <c r="C489" s="31">
        <v>4301011585</v>
      </c>
      <c r="D489" s="587">
        <v>4640242180441</v>
      </c>
      <c r="E489" s="588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741</v>
      </c>
      <c r="Q489" s="582"/>
      <c r="R489" s="582"/>
      <c r="S489" s="582"/>
      <c r="T489" s="583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4301011584</v>
      </c>
      <c r="D490" s="587">
        <v>4640242180564</v>
      </c>
      <c r="E490" s="588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69" t="s">
        <v>745</v>
      </c>
      <c r="Q490" s="582"/>
      <c r="R490" s="582"/>
      <c r="S490" s="582"/>
      <c r="T490" s="583"/>
      <c r="U490" s="34"/>
      <c r="V490" s="34"/>
      <c r="W490" s="35" t="s">
        <v>69</v>
      </c>
      <c r="X490" s="577">
        <v>200</v>
      </c>
      <c r="Y490" s="578">
        <f>IFERROR(IF(X490="",0,CEILING((X490/$H490),1)*$H490),"")</f>
        <v>204</v>
      </c>
      <c r="Z490" s="36">
        <f>IFERROR(IF(Y490=0,"",ROUNDUP(Y490/H490,0)*0.01898),"")</f>
        <v>0.32266</v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207.25</v>
      </c>
      <c r="BN490" s="64">
        <f>IFERROR(Y490*I490/H490,"0")</f>
        <v>211.39500000000001</v>
      </c>
      <c r="BO490" s="64">
        <f>IFERROR(1/J490*(X490/H490),"0")</f>
        <v>0.26041666666666669</v>
      </c>
      <c r="BP490" s="64">
        <f>IFERROR(1/J490*(Y490/H490),"0")</f>
        <v>0.265625</v>
      </c>
    </row>
    <row r="491" spans="1:68" x14ac:dyDescent="0.2">
      <c r="A491" s="610"/>
      <c r="B491" s="598"/>
      <c r="C491" s="598"/>
      <c r="D491" s="598"/>
      <c r="E491" s="598"/>
      <c r="F491" s="598"/>
      <c r="G491" s="598"/>
      <c r="H491" s="598"/>
      <c r="I491" s="598"/>
      <c r="J491" s="598"/>
      <c r="K491" s="598"/>
      <c r="L491" s="598"/>
      <c r="M491" s="598"/>
      <c r="N491" s="598"/>
      <c r="O491" s="611"/>
      <c r="P491" s="603" t="s">
        <v>71</v>
      </c>
      <c r="Q491" s="604"/>
      <c r="R491" s="604"/>
      <c r="S491" s="604"/>
      <c r="T491" s="604"/>
      <c r="U491" s="604"/>
      <c r="V491" s="605"/>
      <c r="W491" s="37" t="s">
        <v>72</v>
      </c>
      <c r="X491" s="579">
        <f>IFERROR(X488/H488,"0")+IFERROR(X489/H489,"0")+IFERROR(X490/H490,"0")</f>
        <v>16.666666666666668</v>
      </c>
      <c r="Y491" s="579">
        <f>IFERROR(Y488/H488,"0")+IFERROR(Y489/H489,"0")+IFERROR(Y490/H490,"0")</f>
        <v>17</v>
      </c>
      <c r="Z491" s="579">
        <f>IFERROR(IF(Z488="",0,Z488),"0")+IFERROR(IF(Z489="",0,Z489),"0")+IFERROR(IF(Z490="",0,Z490),"0")</f>
        <v>0.32266</v>
      </c>
      <c r="AA491" s="580"/>
      <c r="AB491" s="580"/>
      <c r="AC491" s="580"/>
    </row>
    <row r="492" spans="1:68" x14ac:dyDescent="0.2">
      <c r="A492" s="598"/>
      <c r="B492" s="598"/>
      <c r="C492" s="598"/>
      <c r="D492" s="598"/>
      <c r="E492" s="598"/>
      <c r="F492" s="598"/>
      <c r="G492" s="598"/>
      <c r="H492" s="598"/>
      <c r="I492" s="598"/>
      <c r="J492" s="598"/>
      <c r="K492" s="598"/>
      <c r="L492" s="598"/>
      <c r="M492" s="598"/>
      <c r="N492" s="598"/>
      <c r="O492" s="611"/>
      <c r="P492" s="603" t="s">
        <v>71</v>
      </c>
      <c r="Q492" s="604"/>
      <c r="R492" s="604"/>
      <c r="S492" s="604"/>
      <c r="T492" s="604"/>
      <c r="U492" s="604"/>
      <c r="V492" s="605"/>
      <c r="W492" s="37" t="s">
        <v>69</v>
      </c>
      <c r="X492" s="579">
        <f>IFERROR(SUM(X488:X490),"0")</f>
        <v>200</v>
      </c>
      <c r="Y492" s="579">
        <f>IFERROR(SUM(Y488:Y490),"0")</f>
        <v>204</v>
      </c>
      <c r="Z492" s="37"/>
      <c r="AA492" s="580"/>
      <c r="AB492" s="580"/>
      <c r="AC492" s="580"/>
    </row>
    <row r="493" spans="1:68" ht="14.25" hidden="1" customHeight="1" x14ac:dyDescent="0.25">
      <c r="A493" s="597" t="s">
        <v>137</v>
      </c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598"/>
      <c r="P493" s="598"/>
      <c r="Q493" s="598"/>
      <c r="R493" s="598"/>
      <c r="S493" s="598"/>
      <c r="T493" s="598"/>
      <c r="U493" s="598"/>
      <c r="V493" s="598"/>
      <c r="W493" s="598"/>
      <c r="X493" s="598"/>
      <c r="Y493" s="598"/>
      <c r="Z493" s="598"/>
      <c r="AA493" s="573"/>
      <c r="AB493" s="573"/>
      <c r="AC493" s="573"/>
    </row>
    <row r="494" spans="1:68" ht="27" hidden="1" customHeight="1" x14ac:dyDescent="0.25">
      <c r="A494" s="54" t="s">
        <v>747</v>
      </c>
      <c r="B494" s="54" t="s">
        <v>748</v>
      </c>
      <c r="C494" s="31">
        <v>4301020400</v>
      </c>
      <c r="D494" s="587">
        <v>4640242180519</v>
      </c>
      <c r="E494" s="588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835" t="s">
        <v>749</v>
      </c>
      <c r="Q494" s="582"/>
      <c r="R494" s="582"/>
      <c r="S494" s="582"/>
      <c r="T494" s="583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747</v>
      </c>
      <c r="B495" s="54" t="s">
        <v>751</v>
      </c>
      <c r="C495" s="31">
        <v>4301020269</v>
      </c>
      <c r="D495" s="587">
        <v>4640242180519</v>
      </c>
      <c r="E495" s="588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809" t="s">
        <v>752</v>
      </c>
      <c r="Q495" s="582"/>
      <c r="R495" s="582"/>
      <c r="S495" s="582"/>
      <c r="T495" s="583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754</v>
      </c>
      <c r="B496" s="54" t="s">
        <v>755</v>
      </c>
      <c r="C496" s="31">
        <v>4301020260</v>
      </c>
      <c r="D496" s="587">
        <v>4640242180526</v>
      </c>
      <c r="E496" s="588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83" t="s">
        <v>756</v>
      </c>
      <c r="Q496" s="582"/>
      <c r="R496" s="582"/>
      <c r="S496" s="582"/>
      <c r="T496" s="583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757</v>
      </c>
      <c r="B497" s="54" t="s">
        <v>758</v>
      </c>
      <c r="C497" s="31">
        <v>4301020295</v>
      </c>
      <c r="D497" s="587">
        <v>4640242181363</v>
      </c>
      <c r="E497" s="588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623" t="s">
        <v>759</v>
      </c>
      <c r="Q497" s="582"/>
      <c r="R497" s="582"/>
      <c r="S497" s="582"/>
      <c r="T497" s="583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10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11"/>
      <c r="P498" s="603" t="s">
        <v>71</v>
      </c>
      <c r="Q498" s="604"/>
      <c r="R498" s="604"/>
      <c r="S498" s="604"/>
      <c r="T498" s="604"/>
      <c r="U498" s="604"/>
      <c r="V498" s="605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11"/>
      <c r="P499" s="603" t="s">
        <v>71</v>
      </c>
      <c r="Q499" s="604"/>
      <c r="R499" s="604"/>
      <c r="S499" s="604"/>
      <c r="T499" s="604"/>
      <c r="U499" s="604"/>
      <c r="V499" s="605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97" t="s">
        <v>63</v>
      </c>
      <c r="B500" s="598"/>
      <c r="C500" s="598"/>
      <c r="D500" s="598"/>
      <c r="E500" s="598"/>
      <c r="F500" s="598"/>
      <c r="G500" s="598"/>
      <c r="H500" s="598"/>
      <c r="I500" s="598"/>
      <c r="J500" s="598"/>
      <c r="K500" s="598"/>
      <c r="L500" s="598"/>
      <c r="M500" s="598"/>
      <c r="N500" s="598"/>
      <c r="O500" s="598"/>
      <c r="P500" s="598"/>
      <c r="Q500" s="598"/>
      <c r="R500" s="598"/>
      <c r="S500" s="598"/>
      <c r="T500" s="598"/>
      <c r="U500" s="598"/>
      <c r="V500" s="598"/>
      <c r="W500" s="598"/>
      <c r="X500" s="598"/>
      <c r="Y500" s="598"/>
      <c r="Z500" s="598"/>
      <c r="AA500" s="573"/>
      <c r="AB500" s="573"/>
      <c r="AC500" s="573"/>
    </row>
    <row r="501" spans="1:68" ht="27" hidden="1" customHeight="1" x14ac:dyDescent="0.25">
      <c r="A501" s="54" t="s">
        <v>761</v>
      </c>
      <c r="B501" s="54" t="s">
        <v>762</v>
      </c>
      <c r="C501" s="31">
        <v>4301031280</v>
      </c>
      <c r="D501" s="587">
        <v>4640242180816</v>
      </c>
      <c r="E501" s="588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833" t="s">
        <v>763</v>
      </c>
      <c r="Q501" s="582"/>
      <c r="R501" s="582"/>
      <c r="S501" s="582"/>
      <c r="T501" s="583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765</v>
      </c>
      <c r="B502" s="54" t="s">
        <v>766</v>
      </c>
      <c r="C502" s="31">
        <v>4301031244</v>
      </c>
      <c r="D502" s="587">
        <v>4640242180595</v>
      </c>
      <c r="E502" s="588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890" t="s">
        <v>767</v>
      </c>
      <c r="Q502" s="582"/>
      <c r="R502" s="582"/>
      <c r="S502" s="582"/>
      <c r="T502" s="583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10"/>
      <c r="B503" s="598"/>
      <c r="C503" s="598"/>
      <c r="D503" s="598"/>
      <c r="E503" s="598"/>
      <c r="F503" s="598"/>
      <c r="G503" s="598"/>
      <c r="H503" s="598"/>
      <c r="I503" s="598"/>
      <c r="J503" s="598"/>
      <c r="K503" s="598"/>
      <c r="L503" s="598"/>
      <c r="M503" s="598"/>
      <c r="N503" s="598"/>
      <c r="O503" s="611"/>
      <c r="P503" s="603" t="s">
        <v>71</v>
      </c>
      <c r="Q503" s="604"/>
      <c r="R503" s="604"/>
      <c r="S503" s="604"/>
      <c r="T503" s="604"/>
      <c r="U503" s="604"/>
      <c r="V503" s="605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11"/>
      <c r="P504" s="603" t="s">
        <v>71</v>
      </c>
      <c r="Q504" s="604"/>
      <c r="R504" s="604"/>
      <c r="S504" s="604"/>
      <c r="T504" s="604"/>
      <c r="U504" s="604"/>
      <c r="V504" s="605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97" t="s">
        <v>73</v>
      </c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598"/>
      <c r="P505" s="598"/>
      <c r="Q505" s="598"/>
      <c r="R505" s="598"/>
      <c r="S505" s="598"/>
      <c r="T505" s="598"/>
      <c r="U505" s="598"/>
      <c r="V505" s="598"/>
      <c r="W505" s="598"/>
      <c r="X505" s="598"/>
      <c r="Y505" s="598"/>
      <c r="Z505" s="598"/>
      <c r="AA505" s="573"/>
      <c r="AB505" s="573"/>
      <c r="AC505" s="573"/>
    </row>
    <row r="506" spans="1:68" ht="27" hidden="1" customHeight="1" x14ac:dyDescent="0.25">
      <c r="A506" s="54" t="s">
        <v>769</v>
      </c>
      <c r="B506" s="54" t="s">
        <v>770</v>
      </c>
      <c r="C506" s="31">
        <v>4301052046</v>
      </c>
      <c r="D506" s="587">
        <v>4640242180533</v>
      </c>
      <c r="E506" s="588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52" t="s">
        <v>771</v>
      </c>
      <c r="Q506" s="582"/>
      <c r="R506" s="582"/>
      <c r="S506" s="582"/>
      <c r="T506" s="583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769</v>
      </c>
      <c r="B507" s="54" t="s">
        <v>773</v>
      </c>
      <c r="C507" s="31">
        <v>4301051887</v>
      </c>
      <c r="D507" s="587">
        <v>4640242180533</v>
      </c>
      <c r="E507" s="588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581" t="s">
        <v>771</v>
      </c>
      <c r="Q507" s="582"/>
      <c r="R507" s="582"/>
      <c r="S507" s="582"/>
      <c r="T507" s="583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610"/>
      <c r="B508" s="598"/>
      <c r="C508" s="598"/>
      <c r="D508" s="598"/>
      <c r="E508" s="598"/>
      <c r="F508" s="598"/>
      <c r="G508" s="598"/>
      <c r="H508" s="598"/>
      <c r="I508" s="598"/>
      <c r="J508" s="598"/>
      <c r="K508" s="598"/>
      <c r="L508" s="598"/>
      <c r="M508" s="598"/>
      <c r="N508" s="598"/>
      <c r="O508" s="611"/>
      <c r="P508" s="603" t="s">
        <v>71</v>
      </c>
      <c r="Q508" s="604"/>
      <c r="R508" s="604"/>
      <c r="S508" s="604"/>
      <c r="T508" s="604"/>
      <c r="U508" s="604"/>
      <c r="V508" s="605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98"/>
      <c r="B509" s="598"/>
      <c r="C509" s="598"/>
      <c r="D509" s="598"/>
      <c r="E509" s="598"/>
      <c r="F509" s="598"/>
      <c r="G509" s="598"/>
      <c r="H509" s="598"/>
      <c r="I509" s="598"/>
      <c r="J509" s="598"/>
      <c r="K509" s="598"/>
      <c r="L509" s="598"/>
      <c r="M509" s="598"/>
      <c r="N509" s="598"/>
      <c r="O509" s="611"/>
      <c r="P509" s="603" t="s">
        <v>71</v>
      </c>
      <c r="Q509" s="604"/>
      <c r="R509" s="604"/>
      <c r="S509" s="604"/>
      <c r="T509" s="604"/>
      <c r="U509" s="604"/>
      <c r="V509" s="605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97" t="s">
        <v>172</v>
      </c>
      <c r="B510" s="598"/>
      <c r="C510" s="598"/>
      <c r="D510" s="598"/>
      <c r="E510" s="598"/>
      <c r="F510" s="598"/>
      <c r="G510" s="598"/>
      <c r="H510" s="598"/>
      <c r="I510" s="598"/>
      <c r="J510" s="598"/>
      <c r="K510" s="598"/>
      <c r="L510" s="598"/>
      <c r="M510" s="598"/>
      <c r="N510" s="598"/>
      <c r="O510" s="598"/>
      <c r="P510" s="598"/>
      <c r="Q510" s="598"/>
      <c r="R510" s="598"/>
      <c r="S510" s="598"/>
      <c r="T510" s="598"/>
      <c r="U510" s="598"/>
      <c r="V510" s="598"/>
      <c r="W510" s="598"/>
      <c r="X510" s="598"/>
      <c r="Y510" s="598"/>
      <c r="Z510" s="598"/>
      <c r="AA510" s="573"/>
      <c r="AB510" s="573"/>
      <c r="AC510" s="573"/>
    </row>
    <row r="511" spans="1:68" ht="27" hidden="1" customHeight="1" x14ac:dyDescent="0.25">
      <c r="A511" s="54" t="s">
        <v>774</v>
      </c>
      <c r="B511" s="54" t="s">
        <v>775</v>
      </c>
      <c r="C511" s="31">
        <v>4301060496</v>
      </c>
      <c r="D511" s="587">
        <v>4640242180120</v>
      </c>
      <c r="E511" s="588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72" t="s">
        <v>776</v>
      </c>
      <c r="Q511" s="582"/>
      <c r="R511" s="582"/>
      <c r="S511" s="582"/>
      <c r="T511" s="583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774</v>
      </c>
      <c r="B512" s="54" t="s">
        <v>778</v>
      </c>
      <c r="C512" s="31">
        <v>4301060485</v>
      </c>
      <c r="D512" s="587">
        <v>4640242180120</v>
      </c>
      <c r="E512" s="588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726" t="s">
        <v>779</v>
      </c>
      <c r="Q512" s="582"/>
      <c r="R512" s="582"/>
      <c r="S512" s="582"/>
      <c r="T512" s="583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780</v>
      </c>
      <c r="B513" s="54" t="s">
        <v>781</v>
      </c>
      <c r="C513" s="31">
        <v>4301060498</v>
      </c>
      <c r="D513" s="587">
        <v>4640242180137</v>
      </c>
      <c r="E513" s="588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99" t="s">
        <v>782</v>
      </c>
      <c r="Q513" s="582"/>
      <c r="R513" s="582"/>
      <c r="S513" s="582"/>
      <c r="T513" s="583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780</v>
      </c>
      <c r="B514" s="54" t="s">
        <v>784</v>
      </c>
      <c r="C514" s="31">
        <v>4301060486</v>
      </c>
      <c r="D514" s="587">
        <v>4640242180137</v>
      </c>
      <c r="E514" s="588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78" t="s">
        <v>785</v>
      </c>
      <c r="Q514" s="582"/>
      <c r="R514" s="582"/>
      <c r="S514" s="582"/>
      <c r="T514" s="583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10"/>
      <c r="B515" s="598"/>
      <c r="C515" s="598"/>
      <c r="D515" s="598"/>
      <c r="E515" s="598"/>
      <c r="F515" s="598"/>
      <c r="G515" s="598"/>
      <c r="H515" s="598"/>
      <c r="I515" s="598"/>
      <c r="J515" s="598"/>
      <c r="K515" s="598"/>
      <c r="L515" s="598"/>
      <c r="M515" s="598"/>
      <c r="N515" s="598"/>
      <c r="O515" s="611"/>
      <c r="P515" s="603" t="s">
        <v>71</v>
      </c>
      <c r="Q515" s="604"/>
      <c r="R515" s="604"/>
      <c r="S515" s="604"/>
      <c r="T515" s="604"/>
      <c r="U515" s="604"/>
      <c r="V515" s="605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11"/>
      <c r="P516" s="603" t="s">
        <v>71</v>
      </c>
      <c r="Q516" s="604"/>
      <c r="R516" s="604"/>
      <c r="S516" s="604"/>
      <c r="T516" s="604"/>
      <c r="U516" s="604"/>
      <c r="V516" s="605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602" t="s">
        <v>786</v>
      </c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598"/>
      <c r="P517" s="598"/>
      <c r="Q517" s="598"/>
      <c r="R517" s="598"/>
      <c r="S517" s="598"/>
      <c r="T517" s="598"/>
      <c r="U517" s="598"/>
      <c r="V517" s="598"/>
      <c r="W517" s="598"/>
      <c r="X517" s="598"/>
      <c r="Y517" s="598"/>
      <c r="Z517" s="598"/>
      <c r="AA517" s="572"/>
      <c r="AB517" s="572"/>
      <c r="AC517" s="572"/>
    </row>
    <row r="518" spans="1:68" ht="14.25" hidden="1" customHeight="1" x14ac:dyDescent="0.25">
      <c r="A518" s="597" t="s">
        <v>137</v>
      </c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8"/>
      <c r="P518" s="598"/>
      <c r="Q518" s="598"/>
      <c r="R518" s="598"/>
      <c r="S518" s="598"/>
      <c r="T518" s="598"/>
      <c r="U518" s="598"/>
      <c r="V518" s="598"/>
      <c r="W518" s="598"/>
      <c r="X518" s="598"/>
      <c r="Y518" s="598"/>
      <c r="Z518" s="598"/>
      <c r="AA518" s="573"/>
      <c r="AB518" s="573"/>
      <c r="AC518" s="573"/>
    </row>
    <row r="519" spans="1:68" ht="27" hidden="1" customHeight="1" x14ac:dyDescent="0.25">
      <c r="A519" s="54" t="s">
        <v>787</v>
      </c>
      <c r="B519" s="54" t="s">
        <v>788</v>
      </c>
      <c r="C519" s="31">
        <v>4301020314</v>
      </c>
      <c r="D519" s="587">
        <v>4640242180090</v>
      </c>
      <c r="E519" s="588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832" t="s">
        <v>789</v>
      </c>
      <c r="Q519" s="582"/>
      <c r="R519" s="582"/>
      <c r="S519" s="582"/>
      <c r="T519" s="583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610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611"/>
      <c r="P520" s="603" t="s">
        <v>71</v>
      </c>
      <c r="Q520" s="604"/>
      <c r="R520" s="604"/>
      <c r="S520" s="604"/>
      <c r="T520" s="604"/>
      <c r="U520" s="604"/>
      <c r="V520" s="605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611"/>
      <c r="P521" s="603" t="s">
        <v>71</v>
      </c>
      <c r="Q521" s="604"/>
      <c r="R521" s="604"/>
      <c r="S521" s="604"/>
      <c r="T521" s="604"/>
      <c r="U521" s="604"/>
      <c r="V521" s="605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723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724"/>
      <c r="P522" s="584" t="s">
        <v>791</v>
      </c>
      <c r="Q522" s="585"/>
      <c r="R522" s="585"/>
      <c r="S522" s="585"/>
      <c r="T522" s="585"/>
      <c r="U522" s="585"/>
      <c r="V522" s="586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17851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17924.64</v>
      </c>
      <c r="Z522" s="37"/>
      <c r="AA522" s="580"/>
      <c r="AB522" s="580"/>
      <c r="AC522" s="580"/>
    </row>
    <row r="523" spans="1:68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724"/>
      <c r="P523" s="584" t="s">
        <v>792</v>
      </c>
      <c r="Q523" s="585"/>
      <c r="R523" s="585"/>
      <c r="S523" s="585"/>
      <c r="T523" s="585"/>
      <c r="U523" s="585"/>
      <c r="V523" s="586"/>
      <c r="W523" s="37" t="s">
        <v>69</v>
      </c>
      <c r="X523" s="579">
        <f>IFERROR(SUM(BM22:BM519),"0")</f>
        <v>18863.015291375286</v>
      </c>
      <c r="Y523" s="579">
        <f>IFERROR(SUM(BN22:BN519),"0")</f>
        <v>18940.653000000006</v>
      </c>
      <c r="Z523" s="37"/>
      <c r="AA523" s="580"/>
      <c r="AB523" s="580"/>
      <c r="AC523" s="580"/>
    </row>
    <row r="524" spans="1:68" x14ac:dyDescent="0.2">
      <c r="A524" s="598"/>
      <c r="B524" s="598"/>
      <c r="C524" s="598"/>
      <c r="D524" s="598"/>
      <c r="E524" s="598"/>
      <c r="F524" s="598"/>
      <c r="G524" s="598"/>
      <c r="H524" s="598"/>
      <c r="I524" s="598"/>
      <c r="J524" s="598"/>
      <c r="K524" s="598"/>
      <c r="L524" s="598"/>
      <c r="M524" s="598"/>
      <c r="N524" s="598"/>
      <c r="O524" s="724"/>
      <c r="P524" s="584" t="s">
        <v>793</v>
      </c>
      <c r="Q524" s="585"/>
      <c r="R524" s="585"/>
      <c r="S524" s="585"/>
      <c r="T524" s="585"/>
      <c r="U524" s="585"/>
      <c r="V524" s="586"/>
      <c r="W524" s="37" t="s">
        <v>794</v>
      </c>
      <c r="X524" s="38">
        <f>ROUNDUP(SUM(BO22:BO519),0)</f>
        <v>31</v>
      </c>
      <c r="Y524" s="38">
        <f>ROUNDUP(SUM(BP22:BP519),0)</f>
        <v>31</v>
      </c>
      <c r="Z524" s="37"/>
      <c r="AA524" s="580"/>
      <c r="AB524" s="580"/>
      <c r="AC524" s="580"/>
    </row>
    <row r="525" spans="1:68" x14ac:dyDescent="0.2">
      <c r="A525" s="598"/>
      <c r="B525" s="598"/>
      <c r="C525" s="598"/>
      <c r="D525" s="598"/>
      <c r="E525" s="598"/>
      <c r="F525" s="598"/>
      <c r="G525" s="598"/>
      <c r="H525" s="598"/>
      <c r="I525" s="598"/>
      <c r="J525" s="598"/>
      <c r="K525" s="598"/>
      <c r="L525" s="598"/>
      <c r="M525" s="598"/>
      <c r="N525" s="598"/>
      <c r="O525" s="724"/>
      <c r="P525" s="584" t="s">
        <v>795</v>
      </c>
      <c r="Q525" s="585"/>
      <c r="R525" s="585"/>
      <c r="S525" s="585"/>
      <c r="T525" s="585"/>
      <c r="U525" s="585"/>
      <c r="V525" s="586"/>
      <c r="W525" s="37" t="s">
        <v>69</v>
      </c>
      <c r="X525" s="579">
        <f>GrossWeightTotal+PalletQtyTotal*25</f>
        <v>19638.015291375286</v>
      </c>
      <c r="Y525" s="579">
        <f>GrossWeightTotalR+PalletQtyTotalR*25</f>
        <v>19715.653000000006</v>
      </c>
      <c r="Z525" s="37"/>
      <c r="AA525" s="580"/>
      <c r="AB525" s="580"/>
      <c r="AC525" s="580"/>
    </row>
    <row r="526" spans="1:68" x14ac:dyDescent="0.2">
      <c r="A526" s="598"/>
      <c r="B526" s="598"/>
      <c r="C526" s="598"/>
      <c r="D526" s="598"/>
      <c r="E526" s="598"/>
      <c r="F526" s="598"/>
      <c r="G526" s="598"/>
      <c r="H526" s="598"/>
      <c r="I526" s="598"/>
      <c r="J526" s="598"/>
      <c r="K526" s="598"/>
      <c r="L526" s="598"/>
      <c r="M526" s="598"/>
      <c r="N526" s="598"/>
      <c r="O526" s="724"/>
      <c r="P526" s="584" t="s">
        <v>796</v>
      </c>
      <c r="Q526" s="585"/>
      <c r="R526" s="585"/>
      <c r="S526" s="585"/>
      <c r="T526" s="585"/>
      <c r="U526" s="585"/>
      <c r="V526" s="586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2548.1421911421908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2558</v>
      </c>
      <c r="Z526" s="37"/>
      <c r="AA526" s="580"/>
      <c r="AB526" s="580"/>
      <c r="AC526" s="580"/>
    </row>
    <row r="527" spans="1:68" ht="14.25" hidden="1" customHeight="1" x14ac:dyDescent="0.2">
      <c r="A527" s="598"/>
      <c r="B527" s="598"/>
      <c r="C527" s="598"/>
      <c r="D527" s="598"/>
      <c r="E527" s="598"/>
      <c r="F527" s="598"/>
      <c r="G527" s="598"/>
      <c r="H527" s="598"/>
      <c r="I527" s="598"/>
      <c r="J527" s="598"/>
      <c r="K527" s="598"/>
      <c r="L527" s="598"/>
      <c r="M527" s="598"/>
      <c r="N527" s="598"/>
      <c r="O527" s="724"/>
      <c r="P527" s="584" t="s">
        <v>797</v>
      </c>
      <c r="Q527" s="585"/>
      <c r="R527" s="585"/>
      <c r="S527" s="585"/>
      <c r="T527" s="585"/>
      <c r="U527" s="585"/>
      <c r="V527" s="586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36.212959999999995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631" t="s">
        <v>100</v>
      </c>
      <c r="D529" s="712"/>
      <c r="E529" s="712"/>
      <c r="F529" s="712"/>
      <c r="G529" s="712"/>
      <c r="H529" s="708"/>
      <c r="I529" s="631" t="s">
        <v>266</v>
      </c>
      <c r="J529" s="712"/>
      <c r="K529" s="712"/>
      <c r="L529" s="712"/>
      <c r="M529" s="712"/>
      <c r="N529" s="712"/>
      <c r="O529" s="712"/>
      <c r="P529" s="712"/>
      <c r="Q529" s="712"/>
      <c r="R529" s="712"/>
      <c r="S529" s="712"/>
      <c r="T529" s="708"/>
      <c r="U529" s="631" t="s">
        <v>552</v>
      </c>
      <c r="V529" s="708"/>
      <c r="W529" s="631" t="s">
        <v>609</v>
      </c>
      <c r="X529" s="712"/>
      <c r="Y529" s="712"/>
      <c r="Z529" s="708"/>
      <c r="AA529" s="574" t="s">
        <v>668</v>
      </c>
      <c r="AB529" s="631" t="s">
        <v>734</v>
      </c>
      <c r="AC529" s="708"/>
      <c r="AF529" s="575"/>
    </row>
    <row r="530" spans="1:32" ht="14.25" customHeight="1" thickTop="1" x14ac:dyDescent="0.2">
      <c r="A530" s="756" t="s">
        <v>800</v>
      </c>
      <c r="B530" s="631" t="s">
        <v>62</v>
      </c>
      <c r="C530" s="631" t="s">
        <v>101</v>
      </c>
      <c r="D530" s="631" t="s">
        <v>119</v>
      </c>
      <c r="E530" s="631" t="s">
        <v>179</v>
      </c>
      <c r="F530" s="631" t="s">
        <v>204</v>
      </c>
      <c r="G530" s="631" t="s">
        <v>242</v>
      </c>
      <c r="H530" s="631" t="s">
        <v>100</v>
      </c>
      <c r="I530" s="631" t="s">
        <v>267</v>
      </c>
      <c r="J530" s="631" t="s">
        <v>307</v>
      </c>
      <c r="K530" s="631" t="s">
        <v>368</v>
      </c>
      <c r="L530" s="631" t="s">
        <v>404</v>
      </c>
      <c r="M530" s="631" t="s">
        <v>420</v>
      </c>
      <c r="N530" s="575"/>
      <c r="O530" s="631" t="s">
        <v>433</v>
      </c>
      <c r="P530" s="631" t="s">
        <v>443</v>
      </c>
      <c r="Q530" s="631" t="s">
        <v>450</v>
      </c>
      <c r="R530" s="631" t="s">
        <v>454</v>
      </c>
      <c r="S530" s="631" t="s">
        <v>459</v>
      </c>
      <c r="T530" s="631" t="s">
        <v>542</v>
      </c>
      <c r="U530" s="631" t="s">
        <v>553</v>
      </c>
      <c r="V530" s="631" t="s">
        <v>587</v>
      </c>
      <c r="W530" s="631" t="s">
        <v>610</v>
      </c>
      <c r="X530" s="631" t="s">
        <v>642</v>
      </c>
      <c r="Y530" s="631" t="s">
        <v>660</v>
      </c>
      <c r="Z530" s="631" t="s">
        <v>664</v>
      </c>
      <c r="AA530" s="631" t="s">
        <v>668</v>
      </c>
      <c r="AB530" s="631" t="s">
        <v>734</v>
      </c>
      <c r="AC530" s="631" t="s">
        <v>786</v>
      </c>
      <c r="AF530" s="575"/>
    </row>
    <row r="531" spans="1:32" ht="13.5" customHeight="1" thickBot="1" x14ac:dyDescent="0.25">
      <c r="A531" s="757"/>
      <c r="B531" s="632"/>
      <c r="C531" s="632"/>
      <c r="D531" s="632"/>
      <c r="E531" s="632"/>
      <c r="F531" s="632"/>
      <c r="G531" s="632"/>
      <c r="H531" s="632"/>
      <c r="I531" s="632"/>
      <c r="J531" s="632"/>
      <c r="K531" s="632"/>
      <c r="L531" s="632"/>
      <c r="M531" s="632"/>
      <c r="N531" s="575"/>
      <c r="O531" s="632"/>
      <c r="P531" s="632"/>
      <c r="Q531" s="632"/>
      <c r="R531" s="632"/>
      <c r="S531" s="632"/>
      <c r="T531" s="632"/>
      <c r="U531" s="632"/>
      <c r="V531" s="632"/>
      <c r="W531" s="632"/>
      <c r="X531" s="632"/>
      <c r="Y531" s="632"/>
      <c r="Z531" s="632"/>
      <c r="AA531" s="632"/>
      <c r="AB531" s="632"/>
      <c r="AC531" s="632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486.00000000000006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410.40000000000003</v>
      </c>
      <c r="E532" s="46">
        <f>IFERROR(Y90*1,"0")+IFERROR(Y91*1,"0")+IFERROR(Y92*1,"0")+IFERROR(Y96*1,"0")+IFERROR(Y97*1,"0")+IFERROR(Y98*1,"0")+IFERROR(Y99*1,"0")+IFERROR(Y100*1,"0")+IFERROR(Y101*1,"0")+IFERROR(Y102*1,"0")</f>
        <v>1015.2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1420.2000000000003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201.59999999999997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257.39999999999998</v>
      </c>
      <c r="T532" s="46">
        <f>IFERROR(Y346*1,"0")+IFERROR(Y347*1,"0")+IFERROR(Y348*1,"0")</f>
        <v>126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3990</v>
      </c>
      <c r="V532" s="46">
        <f>IFERROR(Y379*1,"0")+IFERROR(Y380*1,"0")+IFERROR(Y381*1,"0")+IFERROR(Y382*1,"0")+IFERROR(Y386*1,"0")+IFERROR(Y390*1,"0")+IFERROR(Y391*1,"0")+IFERROR(Y395*1,"0")</f>
        <v>4782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5031.84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204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0,00"/>
        <filter val="1 300,00"/>
        <filter val="1 440,00"/>
        <filter val="1 780,00"/>
        <filter val="100,00"/>
        <filter val="12,82"/>
        <filter val="120,00"/>
        <filter val="126,00"/>
        <filter val="142,59"/>
        <filter val="150,00"/>
        <filter val="16,67"/>
        <filter val="160,00"/>
        <filter val="17 851,00"/>
        <filter val="170,45"/>
        <filter val="18 863,02"/>
        <filter val="19 638,02"/>
        <filter val="19,23"/>
        <filter val="2 548,14"/>
        <filter val="2 680,00"/>
        <filter val="200,00"/>
        <filter val="205,33"/>
        <filter val="225,00"/>
        <filter val="27,78"/>
        <filter val="272,73"/>
        <filter val="292,59"/>
        <filter val="3 080,00"/>
        <filter val="300,00"/>
        <filter val="31"/>
        <filter val="4 660,00"/>
        <filter val="4 780,00"/>
        <filter val="40,00"/>
        <filter val="44,44"/>
        <filter val="480,00"/>
        <filter val="507,58"/>
        <filter val="567,78"/>
        <filter val="60,00"/>
        <filter val="630,00"/>
        <filter val="705,00"/>
        <filter val="83,33"/>
        <filter val="9,26"/>
        <filter val="900,00"/>
      </filters>
    </filterColumn>
    <filterColumn colId="29" showButton="0"/>
    <filterColumn colId="30" showButton="0"/>
  </autoFilter>
  <mergeCells count="932"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155:T155"/>
    <mergeCell ref="P324:V324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D328:E328"/>
    <mergeCell ref="D157:E157"/>
    <mergeCell ref="A188:Z188"/>
    <mergeCell ref="A72:O73"/>
    <mergeCell ref="A378:Z378"/>
    <mergeCell ref="D205:E205"/>
    <mergeCell ref="P79:T79"/>
    <mergeCell ref="P153:V153"/>
    <mergeCell ref="P391:T391"/>
    <mergeCell ref="D312:E312"/>
    <mergeCell ref="A363:Z363"/>
    <mergeCell ref="D238:E238"/>
    <mergeCell ref="D426:E426"/>
    <mergeCell ref="P328:T328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P49:V49"/>
    <mergeCell ref="P36:V36"/>
    <mergeCell ref="P43:T43"/>
    <mergeCell ref="A59:O60"/>
    <mergeCell ref="D70:E70"/>
    <mergeCell ref="A45:O46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P463:V463"/>
    <mergeCell ref="D421:E421"/>
    <mergeCell ref="P312:T312"/>
    <mergeCell ref="D451:E451"/>
    <mergeCell ref="A331:Z331"/>
    <mergeCell ref="P455:T455"/>
    <mergeCell ref="P454:T454"/>
    <mergeCell ref="P213:T213"/>
    <mergeCell ref="A281:O282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115:T115"/>
    <mergeCell ref="A113:Z113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2025-06-02T09:52:58Z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