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5,25\26,05,25 Ост СЫР филиалы\"/>
    </mc:Choice>
  </mc:AlternateContent>
  <xr:revisionPtr revIDLastSave="0" documentId="13_ncr:1_{AEE15E20-5833-4E68-A288-529A4DF074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0" i="1" l="1"/>
  <c r="P38" i="1"/>
  <c r="P37" i="1"/>
  <c r="P31" i="1"/>
  <c r="P20" i="1"/>
  <c r="P17" i="1"/>
  <c r="P16" i="1"/>
  <c r="P15" i="1"/>
  <c r="P8" i="1"/>
  <c r="P21" i="1" l="1"/>
  <c r="AF43" i="1"/>
  <c r="P34" i="1"/>
  <c r="O6" i="1"/>
  <c r="O7" i="1"/>
  <c r="O8" i="1"/>
  <c r="S8" i="1" s="1"/>
  <c r="O9" i="1"/>
  <c r="S9" i="1" s="1"/>
  <c r="O46" i="1"/>
  <c r="S46" i="1" s="1"/>
  <c r="O48" i="1"/>
  <c r="S48" i="1" s="1"/>
  <c r="O10" i="1"/>
  <c r="S10" i="1" s="1"/>
  <c r="O11" i="1"/>
  <c r="S11" i="1" s="1"/>
  <c r="O26" i="1"/>
  <c r="S26" i="1" s="1"/>
  <c r="O14" i="1"/>
  <c r="S14" i="1" s="1"/>
  <c r="O12" i="1"/>
  <c r="S12" i="1" s="1"/>
  <c r="O13" i="1"/>
  <c r="S13" i="1" s="1"/>
  <c r="O15" i="1"/>
  <c r="O16" i="1"/>
  <c r="S16" i="1" s="1"/>
  <c r="O17" i="1"/>
  <c r="O18" i="1"/>
  <c r="S18" i="1" s="1"/>
  <c r="O19" i="1"/>
  <c r="O20" i="1"/>
  <c r="S20" i="1" s="1"/>
  <c r="O21" i="1"/>
  <c r="S21" i="1" s="1"/>
  <c r="O30" i="1"/>
  <c r="S30" i="1" s="1"/>
  <c r="O23" i="1"/>
  <c r="S23" i="1" s="1"/>
  <c r="O24" i="1"/>
  <c r="S24" i="1" s="1"/>
  <c r="O27" i="1"/>
  <c r="S27" i="1" s="1"/>
  <c r="O29" i="1"/>
  <c r="S29" i="1" s="1"/>
  <c r="O33" i="1"/>
  <c r="S33" i="1" s="1"/>
  <c r="O22" i="1"/>
  <c r="S22" i="1" s="1"/>
  <c r="O31" i="1"/>
  <c r="S31" i="1" s="1"/>
  <c r="O32" i="1"/>
  <c r="S32" i="1" s="1"/>
  <c r="O34" i="1"/>
  <c r="S34" i="1" s="1"/>
  <c r="O35" i="1"/>
  <c r="O25" i="1"/>
  <c r="S25" i="1" s="1"/>
  <c r="O36" i="1"/>
  <c r="S36" i="1" s="1"/>
  <c r="O28" i="1"/>
  <c r="S28" i="1" s="1"/>
  <c r="O37" i="1"/>
  <c r="O38" i="1"/>
  <c r="S38" i="1" s="1"/>
  <c r="O39" i="1"/>
  <c r="S39" i="1" s="1"/>
  <c r="O40" i="1"/>
  <c r="S40" i="1" s="1"/>
  <c r="O41" i="1"/>
  <c r="S41" i="1" s="1"/>
  <c r="O42" i="1"/>
  <c r="S42" i="1" s="1"/>
  <c r="O43" i="1"/>
  <c r="O44" i="1"/>
  <c r="S44" i="1" s="1"/>
  <c r="O47" i="1"/>
  <c r="K44" i="1"/>
  <c r="K43" i="1"/>
  <c r="AF42" i="1"/>
  <c r="K42" i="1"/>
  <c r="AF41" i="1"/>
  <c r="K41" i="1"/>
  <c r="AF40" i="1"/>
  <c r="K40" i="1"/>
  <c r="K39" i="1"/>
  <c r="AF38" i="1"/>
  <c r="K38" i="1"/>
  <c r="AF37" i="1"/>
  <c r="K37" i="1"/>
  <c r="K28" i="1"/>
  <c r="AF36" i="1"/>
  <c r="K36" i="1"/>
  <c r="K25" i="1"/>
  <c r="AF35" i="1"/>
  <c r="K35" i="1"/>
  <c r="AF34" i="1"/>
  <c r="K34" i="1"/>
  <c r="AF32" i="1"/>
  <c r="K32" i="1"/>
  <c r="AF31" i="1"/>
  <c r="K31" i="1"/>
  <c r="K22" i="1"/>
  <c r="K33" i="1"/>
  <c r="AF29" i="1"/>
  <c r="K29" i="1"/>
  <c r="AF27" i="1"/>
  <c r="K27" i="1"/>
  <c r="AF24" i="1"/>
  <c r="K24" i="1"/>
  <c r="AF23" i="1"/>
  <c r="K23" i="1"/>
  <c r="K30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3" i="1"/>
  <c r="K13" i="1"/>
  <c r="AF12" i="1"/>
  <c r="K12" i="1"/>
  <c r="K14" i="1"/>
  <c r="K26" i="1"/>
  <c r="AF11" i="1"/>
  <c r="K11" i="1"/>
  <c r="AF10" i="1"/>
  <c r="K10" i="1"/>
  <c r="K48" i="1"/>
  <c r="K46" i="1"/>
  <c r="K9" i="1"/>
  <c r="AF8" i="1"/>
  <c r="K8" i="1"/>
  <c r="AF7" i="1"/>
  <c r="K7" i="1"/>
  <c r="AF6" i="1"/>
  <c r="K6" i="1"/>
  <c r="K47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43" i="1" l="1"/>
  <c r="S37" i="1"/>
  <c r="S35" i="1"/>
  <c r="P5" i="1"/>
  <c r="S19" i="1"/>
  <c r="S17" i="1"/>
  <c r="S15" i="1"/>
  <c r="S7" i="1"/>
  <c r="S6" i="1"/>
  <c r="AF5" i="1"/>
  <c r="T42" i="1"/>
  <c r="T38" i="1"/>
  <c r="T25" i="1"/>
  <c r="T31" i="1"/>
  <c r="T27" i="1"/>
  <c r="T21" i="1"/>
  <c r="T17" i="1"/>
  <c r="T12" i="1"/>
  <c r="T10" i="1"/>
  <c r="T8" i="1"/>
  <c r="K5" i="1"/>
  <c r="O5" i="1"/>
  <c r="T44" i="1"/>
  <c r="T40" i="1"/>
  <c r="T28" i="1"/>
  <c r="T34" i="1"/>
  <c r="T33" i="1"/>
  <c r="T23" i="1"/>
  <c r="T19" i="1"/>
  <c r="T15" i="1"/>
  <c r="T26" i="1"/>
  <c r="T46" i="1"/>
  <c r="T6" i="1"/>
  <c r="S47" i="1"/>
  <c r="T43" i="1"/>
  <c r="T41" i="1"/>
  <c r="T39" i="1"/>
  <c r="T37" i="1"/>
  <c r="T36" i="1"/>
  <c r="T35" i="1"/>
  <c r="T32" i="1"/>
  <c r="T22" i="1"/>
  <c r="T29" i="1"/>
  <c r="T24" i="1"/>
  <c r="T30" i="1"/>
  <c r="T20" i="1"/>
  <c r="T18" i="1"/>
  <c r="T16" i="1"/>
  <c r="T13" i="1"/>
  <c r="T14" i="1"/>
  <c r="T11" i="1"/>
  <c r="T48" i="1"/>
  <c r="T9" i="1"/>
  <c r="T7" i="1"/>
  <c r="T47" i="1"/>
</calcChain>
</file>

<file path=xl/sharedStrings.xml><?xml version="1.0" encoding="utf-8"?>
<sst xmlns="http://schemas.openxmlformats.org/spreadsheetml/2006/main" count="166" uniqueCount="98">
  <si>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</si>
  <si>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</si>
  <si>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</si>
  <si>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</si>
  <si>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</si>
  <si>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</si>
  <si>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</si>
  <si>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</si>
  <si>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</si>
  <si>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</si>
  <si>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</si>
  <si>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</si>
  <si>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</si>
  <si>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</si>
  <si>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</si>
  <si>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</si>
  <si>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</si>
  <si>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</si>
  <si>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</si>
  <si>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</si>
  <si>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</si>
  <si>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</si>
  <si>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</si>
  <si>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26,05,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</si>
  <si>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</si>
  <si>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</si>
  <si>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</si>
  <si>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</si>
  <si>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</si>
  <si>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</si>
  <si>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</si>
  <si>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</si>
  <si>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</si>
  <si>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</si>
  <si>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</si>
  <si>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</si>
  <si>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</si>
  <si>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</si>
  <si>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</si>
  <si>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</si>
  <si>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</si>
  <si>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</si>
  <si>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</si>
  <si>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</si>
  <si>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</si>
  <si>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</si>
  <si>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</si>
  <si>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</si>
  <si>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</si>
  <si>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</si>
  <si>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</si>
  <si>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</si>
  <si>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</si>
  <si>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</si>
  <si>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нужно увеличить продажи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</si>
  <si>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</si>
  <si>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</si>
  <si>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</si>
  <si>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</si>
  <si>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</si>
  <si>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</si>
  <si>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</si>
  <si>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</si>
  <si>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</si>
  <si>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</si>
  <si>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</si>
  <si>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</si>
  <si>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</si>
  <si>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</si>
  <si>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</si>
  <si>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</si>
  <si>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</si>
  <si>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</si>
  <si>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</si>
  <si>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</si>
  <si>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</si>
  <si>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</si>
  <si>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</si>
  <si>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</si>
  <si>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</si>
  <si>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Сыр творожный Сливочный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</si>
  <si>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</si>
  <si>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</si>
  <si>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</si>
  <si>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</si>
  <si>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</si>
  <si>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списание по недостаче</t>
  </si>
  <si>
    <t>нужно увеличить продажи!!! (до 13,06,25)</t>
  </si>
  <si>
    <t>нужно увеличить продажи!!! (до 13,05,25)</t>
  </si>
  <si>
    <t>25,05,25 в уценку 172кг</t>
  </si>
  <si>
    <t>что будет с товаром? (до 16,04,25)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</si>
  <si>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14,04,25 завод не отгрузит / 07,04,25 завод не отгрузит / 31,03,25 завод не отгрузил / 24,03,25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</si>
  <si>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17,03,25 завод не отгрузил / 13,01,25 завод не отгрузил</t>
    </r>
  </si>
  <si>
    <t>03,03,25  завод не отгрузил / 17,02,25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</si>
  <si>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10,03,25 завод отгрузил 79кг из 260кг / 13,01,25 завод не отгрузил</t>
    </r>
  </si>
  <si>
    <t>17,03,25 завод не отгрузил</t>
  </si>
  <si>
    <t>заказ</t>
  </si>
  <si>
    <t>02,06,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</si>
</sst>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5" fillId="8" borderId="1" xfId="1" applyNumberFormat="1" applyFont="1" applyFill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1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48.42578125" customWidth="1"/>
    <col min="32" max="32" width="7" customWidth="1"/>
    <col min="33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96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97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SUM(E6:E491)</f>
        <v>1005.9829999999999</v>
      </c>
      <c r="F5" s="4">
        <f>SUM(F6:F491)</f>
        <v>2704.5859999999998</v>
      </c>
      <c r="G5" s="7"/>
      <c r="H5" s="1"/>
      <c r="I5" s="1"/>
      <c r="J5" s="4">
        <f t="shared" ref="J5:Q5" si="0">SUM(J6:J491)</f>
        <v>1534</v>
      </c>
      <c r="K5" s="4">
        <f t="shared" si="0"/>
        <v>-528.01700000000005</v>
      </c>
      <c r="L5" s="4">
        <f t="shared" si="0"/>
        <v>0</v>
      </c>
      <c r="M5" s="4">
        <f t="shared" si="0"/>
        <v>0</v>
      </c>
      <c r="N5" s="4">
        <f t="shared" si="0"/>
        <v>939.40599999999995</v>
      </c>
      <c r="O5" s="4">
        <f t="shared" si="0"/>
        <v>201.19659999999999</v>
      </c>
      <c r="P5" s="4">
        <f t="shared" si="0"/>
        <v>860.8</v>
      </c>
      <c r="Q5" s="4">
        <f t="shared" si="0"/>
        <v>0</v>
      </c>
      <c r="R5" s="1"/>
      <c r="S5" s="1"/>
      <c r="T5" s="1"/>
      <c r="U5" s="4">
        <f t="shared" ref="U5:AD5" si="1">SUM(U6:U491)</f>
        <v>203.81820000000005</v>
      </c>
      <c r="V5" s="4">
        <f t="shared" si="1"/>
        <v>161.76160000000004</v>
      </c>
      <c r="W5" s="4">
        <f t="shared" si="1"/>
        <v>195.52619999999999</v>
      </c>
      <c r="X5" s="4">
        <f t="shared" si="1"/>
        <v>276.95000000000005</v>
      </c>
      <c r="Y5" s="4">
        <f t="shared" si="1"/>
        <v>222.5308</v>
      </c>
      <c r="Z5" s="4">
        <f t="shared" si="1"/>
        <v>371.214</v>
      </c>
      <c r="AA5" s="4">
        <f t="shared" si="1"/>
        <v>388.61859999999996</v>
      </c>
      <c r="AB5" s="4">
        <f t="shared" si="1"/>
        <v>403.10140000000001</v>
      </c>
      <c r="AC5" s="4">
        <f t="shared" si="1"/>
        <v>271.74319999999994</v>
      </c>
      <c r="AD5" s="4">
        <f t="shared" si="1"/>
        <v>367.37219999999996</v>
      </c>
      <c r="AE5" s="1"/>
      <c r="AF5" s="4">
        <f>SUM(AF6:AF491)</f>
        <v>158.74799999999999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37</v>
      </c>
      <c r="B6" s="1" t="s">
        <v>34</v>
      </c>
      <c r="C6" s="1">
        <v>32</v>
      </c>
      <c r="D6" s="1">
        <v>16</v>
      </c>
      <c r="E6" s="1">
        <v>9</v>
      </c>
      <c r="F6" s="1">
        <v>39</v>
      </c>
      <c r="G6" s="7">
        <v>0.14000000000000001</v>
      </c>
      <c r="H6" s="1">
        <v>180</v>
      </c>
      <c r="I6" s="1">
        <v>9988421</v>
      </c>
      <c r="J6" s="1">
        <v>9</v>
      </c>
      <c r="K6" s="1">
        <f t="shared" ref="K6:K44" si="2">E6-J6</f>
        <v>0</v>
      </c>
      <c r="L6" s="1"/>
      <c r="M6" s="1"/>
      <c r="N6" s="1"/>
      <c r="O6" s="1">
        <f t="shared" ref="O6:O44" si="3">E6/5</f>
        <v>1.8</v>
      </c>
      <c r="P6" s="5"/>
      <c r="Q6" s="5"/>
      <c r="R6" s="1"/>
      <c r="S6" s="1">
        <f t="shared" ref="S6:S44" si="4">(F6+N6+P6)/O6</f>
        <v>21.666666666666668</v>
      </c>
      <c r="T6" s="1">
        <f t="shared" ref="T6:T44" si="5">(F6+N6)/O6</f>
        <v>21.666666666666668</v>
      </c>
      <c r="U6" s="1">
        <v>2.2000000000000002</v>
      </c>
      <c r="V6" s="1">
        <v>2.4</v>
      </c>
      <c r="W6" s="1">
        <v>3</v>
      </c>
      <c r="X6" s="1">
        <v>2.8</v>
      </c>
      <c r="Y6" s="1">
        <v>3</v>
      </c>
      <c r="Z6" s="1">
        <v>3.6</v>
      </c>
      <c r="AA6" s="1">
        <v>3.2</v>
      </c>
      <c r="AB6" s="1">
        <v>6.4</v>
      </c>
      <c r="AC6" s="1">
        <v>3.2</v>
      </c>
      <c r="AD6" s="1">
        <v>3.6</v>
      </c>
      <c r="AE6" s="1" t="s">
        <v>38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34</v>
      </c>
      <c r="C7" s="1">
        <v>101</v>
      </c>
      <c r="D7" s="1"/>
      <c r="E7" s="1">
        <v>21</v>
      </c>
      <c r="F7" s="1">
        <v>80</v>
      </c>
      <c r="G7" s="7">
        <v>0.18</v>
      </c>
      <c r="H7" s="1">
        <v>270</v>
      </c>
      <c r="I7" s="1">
        <v>9988438</v>
      </c>
      <c r="J7" s="1">
        <v>21</v>
      </c>
      <c r="K7" s="1">
        <f t="shared" si="2"/>
        <v>0</v>
      </c>
      <c r="L7" s="1"/>
      <c r="M7" s="1"/>
      <c r="N7" s="1"/>
      <c r="O7" s="1">
        <f t="shared" si="3"/>
        <v>4.2</v>
      </c>
      <c r="P7" s="5"/>
      <c r="Q7" s="5"/>
      <c r="R7" s="1"/>
      <c r="S7" s="1">
        <f t="shared" si="4"/>
        <v>19.047619047619047</v>
      </c>
      <c r="T7" s="1">
        <f t="shared" si="5"/>
        <v>19.047619047619047</v>
      </c>
      <c r="U7" s="1">
        <v>4.4000000000000004</v>
      </c>
      <c r="V7" s="1">
        <v>4.4000000000000004</v>
      </c>
      <c r="W7" s="1">
        <v>5</v>
      </c>
      <c r="X7" s="1">
        <v>3.8</v>
      </c>
      <c r="Y7" s="1">
        <v>3.2</v>
      </c>
      <c r="Z7" s="1">
        <v>8.8000000000000007</v>
      </c>
      <c r="AA7" s="1">
        <v>5</v>
      </c>
      <c r="AB7" s="1">
        <v>6.2</v>
      </c>
      <c r="AC7" s="1">
        <v>5.4</v>
      </c>
      <c r="AD7" s="1">
        <v>5.6</v>
      </c>
      <c r="AE7" s="36" t="s">
        <v>54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34</v>
      </c>
      <c r="C8" s="1">
        <v>91</v>
      </c>
      <c r="D8" s="1"/>
      <c r="E8" s="1">
        <v>22</v>
      </c>
      <c r="F8" s="1">
        <v>69</v>
      </c>
      <c r="G8" s="7">
        <v>0.18</v>
      </c>
      <c r="H8" s="1">
        <v>270</v>
      </c>
      <c r="I8" s="1">
        <v>9988445</v>
      </c>
      <c r="J8" s="1">
        <v>22</v>
      </c>
      <c r="K8" s="1">
        <f t="shared" si="2"/>
        <v>0</v>
      </c>
      <c r="L8" s="1"/>
      <c r="M8" s="1"/>
      <c r="N8" s="1"/>
      <c r="O8" s="1">
        <f t="shared" si="3"/>
        <v>4.4000000000000004</v>
      </c>
      <c r="P8" s="5">
        <f>18*O8-N8-F8</f>
        <v>10.200000000000003</v>
      </c>
      <c r="Q8" s="5"/>
      <c r="R8" s="1"/>
      <c r="S8" s="1">
        <f t="shared" si="4"/>
        <v>18</v>
      </c>
      <c r="T8" s="1">
        <f t="shared" si="5"/>
        <v>15.68181818181818</v>
      </c>
      <c r="U8" s="1">
        <v>4.2</v>
      </c>
      <c r="V8" s="1">
        <v>4</v>
      </c>
      <c r="W8" s="1">
        <v>3.4</v>
      </c>
      <c r="X8" s="1">
        <v>3.8</v>
      </c>
      <c r="Y8" s="1">
        <v>2.6</v>
      </c>
      <c r="Z8" s="1">
        <v>8.1999999999999993</v>
      </c>
      <c r="AA8" s="1">
        <v>4.5999999999999996</v>
      </c>
      <c r="AB8" s="1">
        <v>5</v>
      </c>
      <c r="AC8" s="1">
        <v>4.8</v>
      </c>
      <c r="AD8" s="1">
        <v>4.4000000000000004</v>
      </c>
      <c r="AE8" s="36" t="s">
        <v>54</v>
      </c>
      <c r="AF8" s="1">
        <f>G8*P8</f>
        <v>1.8360000000000005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3" t="s">
        <v>41</v>
      </c>
      <c r="B9" s="13" t="s">
        <v>34</v>
      </c>
      <c r="C9" s="13">
        <v>-5</v>
      </c>
      <c r="D9" s="13">
        <v>8</v>
      </c>
      <c r="E9" s="13">
        <v>5</v>
      </c>
      <c r="F9" s="13">
        <v>-2</v>
      </c>
      <c r="G9" s="14">
        <v>0</v>
      </c>
      <c r="H9" s="13" t="e">
        <v>#N/A</v>
      </c>
      <c r="I9" s="13" t="s">
        <v>42</v>
      </c>
      <c r="J9" s="13">
        <v>3</v>
      </c>
      <c r="K9" s="13">
        <f t="shared" si="2"/>
        <v>2</v>
      </c>
      <c r="L9" s="13"/>
      <c r="M9" s="13"/>
      <c r="N9" s="13"/>
      <c r="O9" s="13">
        <f t="shared" si="3"/>
        <v>1</v>
      </c>
      <c r="P9" s="15"/>
      <c r="Q9" s="15"/>
      <c r="R9" s="13"/>
      <c r="S9" s="13">
        <f t="shared" si="4"/>
        <v>-2</v>
      </c>
      <c r="T9" s="13">
        <f t="shared" si="5"/>
        <v>-2</v>
      </c>
      <c r="U9" s="13">
        <v>1</v>
      </c>
      <c r="V9" s="13">
        <v>0</v>
      </c>
      <c r="W9" s="13">
        <v>0.6</v>
      </c>
      <c r="X9" s="13">
        <v>2.4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/>
      <c r="AF9" s="13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34</v>
      </c>
      <c r="C10" s="1">
        <v>24</v>
      </c>
      <c r="D10" s="1">
        <v>24</v>
      </c>
      <c r="E10" s="1">
        <v>10</v>
      </c>
      <c r="F10" s="1">
        <v>38</v>
      </c>
      <c r="G10" s="7">
        <v>0.4</v>
      </c>
      <c r="H10" s="1">
        <v>270</v>
      </c>
      <c r="I10" s="1">
        <v>9988452</v>
      </c>
      <c r="J10" s="1">
        <v>12</v>
      </c>
      <c r="K10" s="1">
        <f t="shared" si="2"/>
        <v>-2</v>
      </c>
      <c r="L10" s="1"/>
      <c r="M10" s="1"/>
      <c r="N10" s="1"/>
      <c r="O10" s="1">
        <f t="shared" si="3"/>
        <v>2</v>
      </c>
      <c r="P10" s="5"/>
      <c r="Q10" s="5"/>
      <c r="R10" s="1"/>
      <c r="S10" s="1">
        <f t="shared" si="4"/>
        <v>19</v>
      </c>
      <c r="T10" s="1">
        <f t="shared" si="5"/>
        <v>19</v>
      </c>
      <c r="U10" s="1">
        <v>1.2</v>
      </c>
      <c r="V10" s="1">
        <v>2.6</v>
      </c>
      <c r="W10" s="1">
        <v>2.8</v>
      </c>
      <c r="X10" s="1">
        <v>0.8</v>
      </c>
      <c r="Y10" s="1">
        <v>0.4</v>
      </c>
      <c r="Z10" s="1">
        <v>2.6</v>
      </c>
      <c r="AA10" s="1">
        <v>2</v>
      </c>
      <c r="AB10" s="1">
        <v>2.8</v>
      </c>
      <c r="AC10" s="1">
        <v>0.6</v>
      </c>
      <c r="AD10" s="1">
        <v>3.8</v>
      </c>
      <c r="AE10" s="1"/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34</v>
      </c>
      <c r="C11" s="1">
        <v>27</v>
      </c>
      <c r="D11" s="1"/>
      <c r="E11" s="1">
        <v>2</v>
      </c>
      <c r="F11" s="1">
        <v>25</v>
      </c>
      <c r="G11" s="7">
        <v>0.4</v>
      </c>
      <c r="H11" s="1">
        <v>270</v>
      </c>
      <c r="I11" s="1">
        <v>9988476</v>
      </c>
      <c r="J11" s="1">
        <v>2</v>
      </c>
      <c r="K11" s="1">
        <f t="shared" si="2"/>
        <v>0</v>
      </c>
      <c r="L11" s="1"/>
      <c r="M11" s="1"/>
      <c r="N11" s="1"/>
      <c r="O11" s="1">
        <f t="shared" si="3"/>
        <v>0.4</v>
      </c>
      <c r="P11" s="5"/>
      <c r="Q11" s="5"/>
      <c r="R11" s="1"/>
      <c r="S11" s="1">
        <f t="shared" si="4"/>
        <v>62.5</v>
      </c>
      <c r="T11" s="1">
        <f t="shared" si="5"/>
        <v>62.5</v>
      </c>
      <c r="U11" s="1">
        <v>0.4</v>
      </c>
      <c r="V11" s="1">
        <v>0.8</v>
      </c>
      <c r="W11" s="1">
        <v>1.4</v>
      </c>
      <c r="X11" s="1">
        <v>0</v>
      </c>
      <c r="Y11" s="1">
        <v>2</v>
      </c>
      <c r="Z11" s="1">
        <v>0.2</v>
      </c>
      <c r="AA11" s="1">
        <v>2.8</v>
      </c>
      <c r="AB11" s="1">
        <v>0.6</v>
      </c>
      <c r="AC11" s="1">
        <v>1</v>
      </c>
      <c r="AD11" s="1">
        <v>1.2</v>
      </c>
      <c r="AE11" s="35" t="s">
        <v>36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ht="15.75" thickBot="1" x14ac:dyDescent="0.3">
      <c r="A12" s="1" t="s">
        <v>50</v>
      </c>
      <c r="B12" s="1" t="s">
        <v>34</v>
      </c>
      <c r="C12" s="1">
        <v>62</v>
      </c>
      <c r="D12" s="1"/>
      <c r="E12" s="1">
        <v>6</v>
      </c>
      <c r="F12" s="1">
        <v>56</v>
      </c>
      <c r="G12" s="7">
        <v>0.18</v>
      </c>
      <c r="H12" s="1">
        <v>150</v>
      </c>
      <c r="I12" s="1">
        <v>5034819</v>
      </c>
      <c r="J12" s="1">
        <v>30</v>
      </c>
      <c r="K12" s="1">
        <f t="shared" si="2"/>
        <v>-24</v>
      </c>
      <c r="L12" s="1"/>
      <c r="M12" s="1"/>
      <c r="N12" s="1">
        <v>64</v>
      </c>
      <c r="O12" s="1">
        <f t="shared" si="3"/>
        <v>1.2</v>
      </c>
      <c r="P12" s="5"/>
      <c r="Q12" s="5"/>
      <c r="R12" s="1"/>
      <c r="S12" s="1">
        <f t="shared" si="4"/>
        <v>100</v>
      </c>
      <c r="T12" s="1">
        <f t="shared" si="5"/>
        <v>100</v>
      </c>
      <c r="U12" s="1">
        <v>7</v>
      </c>
      <c r="V12" s="1">
        <v>2.6</v>
      </c>
      <c r="W12" s="1">
        <v>1.4</v>
      </c>
      <c r="X12" s="1">
        <v>0</v>
      </c>
      <c r="Y12" s="1">
        <v>0</v>
      </c>
      <c r="Z12" s="1">
        <v>1.2</v>
      </c>
      <c r="AA12" s="1">
        <v>6</v>
      </c>
      <c r="AB12" s="1">
        <v>6.4</v>
      </c>
      <c r="AC12" s="1">
        <v>6.2</v>
      </c>
      <c r="AD12" s="1">
        <v>6</v>
      </c>
      <c r="AE12" s="37" t="s">
        <v>91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29" t="s">
        <v>51</v>
      </c>
      <c r="B13" s="30" t="s">
        <v>48</v>
      </c>
      <c r="C13" s="30"/>
      <c r="D13" s="30"/>
      <c r="E13" s="30"/>
      <c r="F13" s="31"/>
      <c r="G13" s="7">
        <v>1</v>
      </c>
      <c r="H13" s="1">
        <v>150</v>
      </c>
      <c r="I13" s="1">
        <v>5041251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38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thickBot="1" x14ac:dyDescent="0.3">
      <c r="A14" s="20" t="s">
        <v>49</v>
      </c>
      <c r="B14" s="21" t="s">
        <v>48</v>
      </c>
      <c r="C14" s="21">
        <v>24.51</v>
      </c>
      <c r="D14" s="21"/>
      <c r="E14" s="21">
        <v>2.2999999999999998</v>
      </c>
      <c r="F14" s="22">
        <v>22.21</v>
      </c>
      <c r="G14" s="14">
        <v>0</v>
      </c>
      <c r="H14" s="13" t="e">
        <v>#N/A</v>
      </c>
      <c r="I14" s="13" t="s">
        <v>35</v>
      </c>
      <c r="J14" s="13">
        <v>2</v>
      </c>
      <c r="K14" s="13">
        <f>E14-J14</f>
        <v>0.29999999999999982</v>
      </c>
      <c r="L14" s="13"/>
      <c r="M14" s="13"/>
      <c r="N14" s="13"/>
      <c r="O14" s="13">
        <f>E14/5</f>
        <v>0.45999999999999996</v>
      </c>
      <c r="P14" s="15"/>
      <c r="Q14" s="15"/>
      <c r="R14" s="13"/>
      <c r="S14" s="13">
        <f>(F14+N14+P14)/O14</f>
        <v>48.282608695652179</v>
      </c>
      <c r="T14" s="13">
        <f>(F14+N14)/O14</f>
        <v>48.282608695652179</v>
      </c>
      <c r="U14" s="13">
        <v>0</v>
      </c>
      <c r="V14" s="13">
        <v>0</v>
      </c>
      <c r="W14" s="13">
        <v>0</v>
      </c>
      <c r="X14" s="13">
        <v>0</v>
      </c>
      <c r="Y14" s="13">
        <v>0.48799999999999999</v>
      </c>
      <c r="Z14" s="13">
        <v>0</v>
      </c>
      <c r="AA14" s="13">
        <v>0</v>
      </c>
      <c r="AB14" s="13">
        <v>1.546</v>
      </c>
      <c r="AC14" s="13">
        <v>0</v>
      </c>
      <c r="AD14" s="13">
        <v>0.96</v>
      </c>
      <c r="AE14" s="35" t="s">
        <v>36</v>
      </c>
      <c r="AF14" s="13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34</v>
      </c>
      <c r="C15" s="1">
        <v>203</v>
      </c>
      <c r="D15" s="1"/>
      <c r="E15" s="1">
        <v>111</v>
      </c>
      <c r="F15" s="1">
        <v>92</v>
      </c>
      <c r="G15" s="7">
        <v>0.1</v>
      </c>
      <c r="H15" s="1">
        <v>90</v>
      </c>
      <c r="I15" s="1">
        <v>8444163</v>
      </c>
      <c r="J15" s="1">
        <v>139</v>
      </c>
      <c r="K15" s="1">
        <f t="shared" si="2"/>
        <v>-28</v>
      </c>
      <c r="L15" s="1"/>
      <c r="M15" s="1"/>
      <c r="N15" s="1">
        <v>222</v>
      </c>
      <c r="O15" s="1">
        <f t="shared" si="3"/>
        <v>22.2</v>
      </c>
      <c r="P15" s="5">
        <f>17*O15-N15-F15</f>
        <v>63.399999999999977</v>
      </c>
      <c r="Q15" s="5"/>
      <c r="R15" s="1"/>
      <c r="S15" s="1">
        <f t="shared" si="4"/>
        <v>17</v>
      </c>
      <c r="T15" s="1">
        <f t="shared" si="5"/>
        <v>14.144144144144144</v>
      </c>
      <c r="U15" s="1">
        <v>25</v>
      </c>
      <c r="V15" s="1">
        <v>17.8</v>
      </c>
      <c r="W15" s="1">
        <v>15</v>
      </c>
      <c r="X15" s="1">
        <v>31.6</v>
      </c>
      <c r="Y15" s="1">
        <v>19.600000000000001</v>
      </c>
      <c r="Z15" s="1">
        <v>26.6</v>
      </c>
      <c r="AA15" s="1">
        <v>44</v>
      </c>
      <c r="AB15" s="1">
        <v>23.4</v>
      </c>
      <c r="AC15" s="1">
        <v>22.4</v>
      </c>
      <c r="AD15" s="1">
        <v>32.4</v>
      </c>
      <c r="AE15" s="1"/>
      <c r="AF15" s="1">
        <f t="shared" ref="AF15:AF21" si="6">G15*P15</f>
        <v>6.3399999999999981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34</v>
      </c>
      <c r="C16" s="1">
        <v>163</v>
      </c>
      <c r="D16" s="1"/>
      <c r="E16" s="1">
        <v>52</v>
      </c>
      <c r="F16" s="1">
        <v>111</v>
      </c>
      <c r="G16" s="7">
        <v>0.18</v>
      </c>
      <c r="H16" s="1">
        <v>150</v>
      </c>
      <c r="I16" s="1">
        <v>5038411</v>
      </c>
      <c r="J16" s="1">
        <v>52</v>
      </c>
      <c r="K16" s="1">
        <f t="shared" si="2"/>
        <v>0</v>
      </c>
      <c r="L16" s="1"/>
      <c r="M16" s="1"/>
      <c r="N16" s="1"/>
      <c r="O16" s="1">
        <f t="shared" si="3"/>
        <v>10.4</v>
      </c>
      <c r="P16" s="5">
        <f>19*O16-N16-F16</f>
        <v>86.6</v>
      </c>
      <c r="Q16" s="5"/>
      <c r="R16" s="1"/>
      <c r="S16" s="1">
        <f t="shared" si="4"/>
        <v>19</v>
      </c>
      <c r="T16" s="1">
        <f t="shared" si="5"/>
        <v>10.673076923076923</v>
      </c>
      <c r="U16" s="1">
        <v>9</v>
      </c>
      <c r="V16" s="1">
        <v>6.6</v>
      </c>
      <c r="W16" s="1">
        <v>7.4</v>
      </c>
      <c r="X16" s="1">
        <v>9.8000000000000007</v>
      </c>
      <c r="Y16" s="1">
        <v>7</v>
      </c>
      <c r="Z16" s="1">
        <v>16</v>
      </c>
      <c r="AA16" s="1">
        <v>9.1999999999999993</v>
      </c>
      <c r="AB16" s="1">
        <v>17.600000000000001</v>
      </c>
      <c r="AC16" s="1">
        <v>9.1999999999999993</v>
      </c>
      <c r="AD16" s="1">
        <v>15.4</v>
      </c>
      <c r="AE16" s="1"/>
      <c r="AF16" s="1">
        <f t="shared" si="6"/>
        <v>15.587999999999999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34</v>
      </c>
      <c r="C17" s="1">
        <v>187</v>
      </c>
      <c r="D17" s="1"/>
      <c r="E17" s="1">
        <v>56</v>
      </c>
      <c r="F17" s="1">
        <v>128</v>
      </c>
      <c r="G17" s="7">
        <v>0.18</v>
      </c>
      <c r="H17" s="1">
        <v>150</v>
      </c>
      <c r="I17" s="1">
        <v>5038459</v>
      </c>
      <c r="J17" s="1">
        <v>55</v>
      </c>
      <c r="K17" s="1">
        <f t="shared" si="2"/>
        <v>1</v>
      </c>
      <c r="L17" s="1"/>
      <c r="M17" s="1"/>
      <c r="N17" s="1"/>
      <c r="O17" s="1">
        <f t="shared" si="3"/>
        <v>11.2</v>
      </c>
      <c r="P17" s="5">
        <f>19*O17-N17-F17</f>
        <v>84.799999999999983</v>
      </c>
      <c r="Q17" s="5"/>
      <c r="R17" s="1"/>
      <c r="S17" s="1">
        <f t="shared" si="4"/>
        <v>19</v>
      </c>
      <c r="T17" s="1">
        <f t="shared" si="5"/>
        <v>11.428571428571429</v>
      </c>
      <c r="U17" s="1">
        <v>8.4</v>
      </c>
      <c r="V17" s="1">
        <v>7.8</v>
      </c>
      <c r="W17" s="1">
        <v>7.4</v>
      </c>
      <c r="X17" s="1">
        <v>6.8</v>
      </c>
      <c r="Y17" s="1">
        <v>9.4</v>
      </c>
      <c r="Z17" s="1">
        <v>17</v>
      </c>
      <c r="AA17" s="1">
        <v>10.8</v>
      </c>
      <c r="AB17" s="1">
        <v>19.399999999999999</v>
      </c>
      <c r="AC17" s="1">
        <v>0.8</v>
      </c>
      <c r="AD17" s="1">
        <v>0.2</v>
      </c>
      <c r="AE17" s="10" t="s">
        <v>93</v>
      </c>
      <c r="AF17" s="1">
        <f t="shared" si="6"/>
        <v>15.263999999999996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34</v>
      </c>
      <c r="C18" s="1">
        <v>126</v>
      </c>
      <c r="D18" s="1"/>
      <c r="E18" s="1">
        <v>29</v>
      </c>
      <c r="F18" s="1">
        <v>97</v>
      </c>
      <c r="G18" s="7">
        <v>0.18</v>
      </c>
      <c r="H18" s="1">
        <v>150</v>
      </c>
      <c r="I18" s="1">
        <v>5038831</v>
      </c>
      <c r="J18" s="1">
        <v>29</v>
      </c>
      <c r="K18" s="1">
        <f t="shared" si="2"/>
        <v>0</v>
      </c>
      <c r="L18" s="1"/>
      <c r="M18" s="1"/>
      <c r="N18" s="1"/>
      <c r="O18" s="1">
        <f t="shared" si="3"/>
        <v>5.8</v>
      </c>
      <c r="P18" s="5"/>
      <c r="Q18" s="5"/>
      <c r="R18" s="1"/>
      <c r="S18" s="1">
        <f t="shared" si="4"/>
        <v>16.724137931034484</v>
      </c>
      <c r="T18" s="1">
        <f t="shared" si="5"/>
        <v>16.724137931034484</v>
      </c>
      <c r="U18" s="1">
        <v>2.2000000000000002</v>
      </c>
      <c r="V18" s="1">
        <v>2.6</v>
      </c>
      <c r="W18" s="1">
        <v>4</v>
      </c>
      <c r="X18" s="1">
        <v>4.8</v>
      </c>
      <c r="Y18" s="1">
        <v>5.4</v>
      </c>
      <c r="Z18" s="1">
        <v>11.6</v>
      </c>
      <c r="AA18" s="1">
        <v>5.8</v>
      </c>
      <c r="AB18" s="1">
        <v>6.2</v>
      </c>
      <c r="AC18" s="1">
        <v>0</v>
      </c>
      <c r="AD18" s="1">
        <v>2.4</v>
      </c>
      <c r="AE18" s="35" t="s">
        <v>87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34</v>
      </c>
      <c r="C19" s="1">
        <v>24</v>
      </c>
      <c r="D19" s="1"/>
      <c r="E19" s="1">
        <v>1</v>
      </c>
      <c r="F19" s="1">
        <v>23</v>
      </c>
      <c r="G19" s="7">
        <v>0.18</v>
      </c>
      <c r="H19" s="1">
        <v>120</v>
      </c>
      <c r="I19" s="1">
        <v>5038855</v>
      </c>
      <c r="J19" s="1">
        <v>9</v>
      </c>
      <c r="K19" s="1">
        <f t="shared" si="2"/>
        <v>-8</v>
      </c>
      <c r="L19" s="1"/>
      <c r="M19" s="1"/>
      <c r="N19" s="1">
        <v>8.3999999999999986</v>
      </c>
      <c r="O19" s="1">
        <f t="shared" si="3"/>
        <v>0.2</v>
      </c>
      <c r="P19" s="5"/>
      <c r="Q19" s="5"/>
      <c r="R19" s="1"/>
      <c r="S19" s="1">
        <f t="shared" si="4"/>
        <v>156.99999999999997</v>
      </c>
      <c r="T19" s="1">
        <f t="shared" si="5"/>
        <v>156.99999999999997</v>
      </c>
      <c r="U19" s="1">
        <v>1.8</v>
      </c>
      <c r="V19" s="1">
        <v>1</v>
      </c>
      <c r="W19" s="1">
        <v>0.8</v>
      </c>
      <c r="X19" s="1">
        <v>0.8</v>
      </c>
      <c r="Y19" s="1">
        <v>1.2</v>
      </c>
      <c r="Z19" s="1">
        <v>3</v>
      </c>
      <c r="AA19" s="1">
        <v>2.8</v>
      </c>
      <c r="AB19" s="1">
        <v>5.6</v>
      </c>
      <c r="AC19" s="1">
        <v>3.6</v>
      </c>
      <c r="AD19" s="1">
        <v>5.6</v>
      </c>
      <c r="AE19" s="35" t="s">
        <v>36</v>
      </c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58</v>
      </c>
      <c r="B20" s="1" t="s">
        <v>34</v>
      </c>
      <c r="C20" s="1">
        <v>218</v>
      </c>
      <c r="D20" s="1"/>
      <c r="E20" s="1">
        <v>75</v>
      </c>
      <c r="F20" s="1">
        <v>143</v>
      </c>
      <c r="G20" s="7">
        <v>0.18</v>
      </c>
      <c r="H20" s="1">
        <v>150</v>
      </c>
      <c r="I20" s="1">
        <v>5038435</v>
      </c>
      <c r="J20" s="1">
        <v>75</v>
      </c>
      <c r="K20" s="1">
        <f t="shared" si="2"/>
        <v>0</v>
      </c>
      <c r="L20" s="1"/>
      <c r="M20" s="1"/>
      <c r="N20" s="1"/>
      <c r="O20" s="1">
        <f t="shared" si="3"/>
        <v>15</v>
      </c>
      <c r="P20" s="5">
        <f>18*O20-N20-F20</f>
        <v>127</v>
      </c>
      <c r="Q20" s="5"/>
      <c r="R20" s="1"/>
      <c r="S20" s="1">
        <f t="shared" si="4"/>
        <v>18</v>
      </c>
      <c r="T20" s="1">
        <f t="shared" si="5"/>
        <v>9.5333333333333332</v>
      </c>
      <c r="U20" s="1">
        <v>8.4</v>
      </c>
      <c r="V20" s="1">
        <v>6.2</v>
      </c>
      <c r="W20" s="1">
        <v>8.4</v>
      </c>
      <c r="X20" s="1">
        <v>10</v>
      </c>
      <c r="Y20" s="1">
        <v>7.4</v>
      </c>
      <c r="Z20" s="1">
        <v>18.600000000000001</v>
      </c>
      <c r="AA20" s="1">
        <v>12.4</v>
      </c>
      <c r="AB20" s="1">
        <v>10.6</v>
      </c>
      <c r="AC20" s="1">
        <v>9</v>
      </c>
      <c r="AD20" s="1">
        <v>17.2</v>
      </c>
      <c r="AE20" s="1"/>
      <c r="AF20" s="1">
        <f t="shared" si="6"/>
        <v>22.86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9" t="s">
        <v>59</v>
      </c>
      <c r="B21" s="30" t="s">
        <v>34</v>
      </c>
      <c r="C21" s="30">
        <v>82</v>
      </c>
      <c r="D21" s="30"/>
      <c r="E21" s="30">
        <v>18</v>
      </c>
      <c r="F21" s="31">
        <v>64</v>
      </c>
      <c r="G21" s="7">
        <v>0.18</v>
      </c>
      <c r="H21" s="1">
        <v>120</v>
      </c>
      <c r="I21" s="1">
        <v>5038398</v>
      </c>
      <c r="J21" s="1">
        <v>18</v>
      </c>
      <c r="K21" s="1">
        <f t="shared" si="2"/>
        <v>0</v>
      </c>
      <c r="L21" s="1"/>
      <c r="M21" s="1"/>
      <c r="N21" s="1"/>
      <c r="O21" s="1">
        <f t="shared" si="3"/>
        <v>3.6</v>
      </c>
      <c r="P21" s="5">
        <f>20*(O21+O22)-N21-N22-F21-F22</f>
        <v>12</v>
      </c>
      <c r="Q21" s="5"/>
      <c r="R21" s="1"/>
      <c r="S21" s="1">
        <f t="shared" si="4"/>
        <v>21.111111111111111</v>
      </c>
      <c r="T21" s="1">
        <f t="shared" si="5"/>
        <v>17.777777777777779</v>
      </c>
      <c r="U21" s="1">
        <v>4.4000000000000004</v>
      </c>
      <c r="V21" s="1">
        <v>4.5999999999999996</v>
      </c>
      <c r="W21" s="1">
        <v>2.8</v>
      </c>
      <c r="X21" s="1">
        <v>6</v>
      </c>
      <c r="Y21" s="1">
        <v>4.2</v>
      </c>
      <c r="Z21" s="1">
        <v>8.6</v>
      </c>
      <c r="AA21" s="1">
        <v>4.4000000000000004</v>
      </c>
      <c r="AB21" s="1">
        <v>8.1999999999999993</v>
      </c>
      <c r="AC21" s="1">
        <v>6.2</v>
      </c>
      <c r="AD21" s="1">
        <v>5</v>
      </c>
      <c r="AE21" s="1"/>
      <c r="AF21" s="1">
        <f t="shared" si="6"/>
        <v>2.16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0" t="s">
        <v>67</v>
      </c>
      <c r="B22" s="21" t="s">
        <v>34</v>
      </c>
      <c r="C22" s="21"/>
      <c r="D22" s="21">
        <v>1</v>
      </c>
      <c r="E22" s="21">
        <v>1</v>
      </c>
      <c r="F22" s="22"/>
      <c r="G22" s="14">
        <v>0</v>
      </c>
      <c r="H22" s="13" t="e">
        <v>#N/A</v>
      </c>
      <c r="I22" s="13" t="s">
        <v>35</v>
      </c>
      <c r="J22" s="13">
        <v>1</v>
      </c>
      <c r="K22" s="13">
        <f>E22-J22</f>
        <v>0</v>
      </c>
      <c r="L22" s="13"/>
      <c r="M22" s="13"/>
      <c r="N22" s="13"/>
      <c r="O22" s="13">
        <f>E22/5</f>
        <v>0.2</v>
      </c>
      <c r="P22" s="15"/>
      <c r="Q22" s="15"/>
      <c r="R22" s="13"/>
      <c r="S22" s="13">
        <f>(F22+N22+P22)/O22</f>
        <v>0</v>
      </c>
      <c r="T22" s="13">
        <f>(F22+N22)/O22</f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/>
      <c r="AF22" s="13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1" t="s">
        <v>61</v>
      </c>
      <c r="B23" s="1" t="s">
        <v>48</v>
      </c>
      <c r="C23" s="1">
        <v>79.171999999999997</v>
      </c>
      <c r="D23" s="1"/>
      <c r="E23" s="1">
        <v>4.4400000000000004</v>
      </c>
      <c r="F23" s="1">
        <v>74.731999999999999</v>
      </c>
      <c r="G23" s="7">
        <v>1</v>
      </c>
      <c r="H23" s="1">
        <v>150</v>
      </c>
      <c r="I23" s="1">
        <v>5038596</v>
      </c>
      <c r="J23" s="1">
        <v>7.5</v>
      </c>
      <c r="K23" s="1">
        <f t="shared" si="2"/>
        <v>-3.0599999999999996</v>
      </c>
      <c r="L23" s="1"/>
      <c r="M23" s="1"/>
      <c r="N23" s="1"/>
      <c r="O23" s="1">
        <f t="shared" si="3"/>
        <v>0.88800000000000012</v>
      </c>
      <c r="P23" s="5"/>
      <c r="Q23" s="5"/>
      <c r="R23" s="1"/>
      <c r="S23" s="1">
        <f t="shared" si="4"/>
        <v>84.157657657657651</v>
      </c>
      <c r="T23" s="1">
        <f t="shared" si="5"/>
        <v>84.157657657657651</v>
      </c>
      <c r="U23" s="1">
        <v>0</v>
      </c>
      <c r="V23" s="1">
        <v>1.8260000000000001</v>
      </c>
      <c r="W23" s="1">
        <v>0.48799999999999999</v>
      </c>
      <c r="X23" s="1">
        <v>0.98199999999999998</v>
      </c>
      <c r="Y23" s="1">
        <v>3.47</v>
      </c>
      <c r="Z23" s="1">
        <v>0</v>
      </c>
      <c r="AA23" s="1">
        <v>1.8777999999999999</v>
      </c>
      <c r="AB23" s="1">
        <v>3.0019999999999998</v>
      </c>
      <c r="AC23" s="1">
        <v>0.98000000000000009</v>
      </c>
      <c r="AD23" s="1">
        <v>1.0920000000000001</v>
      </c>
      <c r="AE23" s="35" t="s">
        <v>36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6" t="s">
        <v>62</v>
      </c>
      <c r="B24" s="27" t="s">
        <v>48</v>
      </c>
      <c r="C24" s="27"/>
      <c r="D24" s="27"/>
      <c r="E24" s="27"/>
      <c r="F24" s="28"/>
      <c r="G24" s="24">
        <v>1</v>
      </c>
      <c r="H24" s="23">
        <v>120</v>
      </c>
      <c r="I24" s="23">
        <v>8785204</v>
      </c>
      <c r="J24" s="23"/>
      <c r="K24" s="23">
        <f t="shared" si="2"/>
        <v>0</v>
      </c>
      <c r="L24" s="23"/>
      <c r="M24" s="23"/>
      <c r="N24" s="23"/>
      <c r="O24" s="23">
        <f t="shared" si="3"/>
        <v>0</v>
      </c>
      <c r="P24" s="25"/>
      <c r="Q24" s="25"/>
      <c r="R24" s="23"/>
      <c r="S24" s="23" t="e">
        <f t="shared" si="4"/>
        <v>#DIV/0!</v>
      </c>
      <c r="T24" s="23" t="e">
        <f t="shared" si="5"/>
        <v>#DIV/0!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 t="s">
        <v>63</v>
      </c>
      <c r="AF24" s="23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32" t="s">
        <v>73</v>
      </c>
      <c r="B25" s="33" t="s">
        <v>48</v>
      </c>
      <c r="C25" s="33">
        <v>45.203000000000003</v>
      </c>
      <c r="D25" s="33"/>
      <c r="E25" s="33"/>
      <c r="F25" s="34">
        <v>45.203000000000003</v>
      </c>
      <c r="G25" s="14">
        <v>0</v>
      </c>
      <c r="H25" s="13" t="e">
        <v>#N/A</v>
      </c>
      <c r="I25" s="13" t="s">
        <v>35</v>
      </c>
      <c r="J25" s="13">
        <v>2.5</v>
      </c>
      <c r="K25" s="13">
        <f>E25-J25</f>
        <v>-2.5</v>
      </c>
      <c r="L25" s="13"/>
      <c r="M25" s="13"/>
      <c r="N25" s="13"/>
      <c r="O25" s="13">
        <f>E25/5</f>
        <v>0</v>
      </c>
      <c r="P25" s="15"/>
      <c r="Q25" s="15"/>
      <c r="R25" s="13"/>
      <c r="S25" s="13" t="e">
        <f>(F25+N25+P25)/O25</f>
        <v>#DIV/0!</v>
      </c>
      <c r="T25" s="13" t="e">
        <f>(F25+N25)/O25</f>
        <v>#DIV/0!</v>
      </c>
      <c r="U25" s="13">
        <v>0</v>
      </c>
      <c r="V25" s="13">
        <v>0</v>
      </c>
      <c r="W25" s="13">
        <v>0</v>
      </c>
      <c r="X25" s="13">
        <v>0.69100000000000006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35" t="s">
        <v>36</v>
      </c>
      <c r="AF25" s="13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20" t="s">
        <v>47</v>
      </c>
      <c r="B26" s="21" t="s">
        <v>48</v>
      </c>
      <c r="C26" s="21">
        <v>-3.1120000000000001</v>
      </c>
      <c r="D26" s="21">
        <v>3.1120000000000001</v>
      </c>
      <c r="E26" s="21"/>
      <c r="F26" s="22"/>
      <c r="G26" s="14">
        <v>0</v>
      </c>
      <c r="H26" s="13" t="e">
        <v>#N/A</v>
      </c>
      <c r="I26" s="13" t="s">
        <v>35</v>
      </c>
      <c r="J26" s="13"/>
      <c r="K26" s="13">
        <f>E26-J26</f>
        <v>0</v>
      </c>
      <c r="L26" s="13"/>
      <c r="M26" s="13"/>
      <c r="N26" s="13"/>
      <c r="O26" s="13">
        <f>E26/5</f>
        <v>0</v>
      </c>
      <c r="P26" s="15"/>
      <c r="Q26" s="15"/>
      <c r="R26" s="13"/>
      <c r="S26" s="13" t="e">
        <f>(F26+N26+P26)/O26</f>
        <v>#DIV/0!</v>
      </c>
      <c r="T26" s="13" t="e">
        <f>(F26+N26)/O26</f>
        <v>#DIV/0!</v>
      </c>
      <c r="U26" s="13">
        <v>0.62240000000000006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/>
      <c r="AF26" s="13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7" t="s">
        <v>64</v>
      </c>
      <c r="B27" s="18" t="s">
        <v>48</v>
      </c>
      <c r="C27" s="18">
        <v>32.6</v>
      </c>
      <c r="D27" s="18"/>
      <c r="E27" s="18"/>
      <c r="F27" s="19">
        <v>32.6</v>
      </c>
      <c r="G27" s="7">
        <v>1</v>
      </c>
      <c r="H27" s="1">
        <v>180</v>
      </c>
      <c r="I27" s="1">
        <v>5038619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/>
      <c r="Q27" s="5"/>
      <c r="R27" s="1"/>
      <c r="S27" s="1" t="e">
        <f t="shared" si="4"/>
        <v>#DIV/0!</v>
      </c>
      <c r="T27" s="1" t="e">
        <f t="shared" si="5"/>
        <v>#DIV/0!</v>
      </c>
      <c r="U27" s="1">
        <v>0.60039999999999993</v>
      </c>
      <c r="V27" s="1">
        <v>0.69880000000000009</v>
      </c>
      <c r="W27" s="1">
        <v>0.68959999999999999</v>
      </c>
      <c r="X27" s="1">
        <v>0</v>
      </c>
      <c r="Y27" s="1">
        <v>0.67400000000000004</v>
      </c>
      <c r="Z27" s="1">
        <v>0</v>
      </c>
      <c r="AA27" s="1">
        <v>0</v>
      </c>
      <c r="AB27" s="1">
        <v>0</v>
      </c>
      <c r="AC27" s="1">
        <v>0</v>
      </c>
      <c r="AD27" s="1">
        <v>0.69359999999999999</v>
      </c>
      <c r="AE27" s="35" t="s">
        <v>36</v>
      </c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20" t="s">
        <v>75</v>
      </c>
      <c r="B28" s="21" t="s">
        <v>48</v>
      </c>
      <c r="C28" s="21">
        <v>36.979999999999997</v>
      </c>
      <c r="D28" s="21"/>
      <c r="E28" s="21"/>
      <c r="F28" s="22">
        <v>36.979999999999997</v>
      </c>
      <c r="G28" s="14">
        <v>0</v>
      </c>
      <c r="H28" s="13" t="e">
        <v>#N/A</v>
      </c>
      <c r="I28" s="13" t="s">
        <v>35</v>
      </c>
      <c r="J28" s="13"/>
      <c r="K28" s="13">
        <f>E28-J28</f>
        <v>0</v>
      </c>
      <c r="L28" s="13"/>
      <c r="M28" s="13"/>
      <c r="N28" s="13"/>
      <c r="O28" s="13">
        <f>E28/5</f>
        <v>0</v>
      </c>
      <c r="P28" s="15"/>
      <c r="Q28" s="15"/>
      <c r="R28" s="13"/>
      <c r="S28" s="13" t="e">
        <f>(F28+N28+P28)/O28</f>
        <v>#DIV/0!</v>
      </c>
      <c r="T28" s="13" t="e">
        <f>(F28+N28)/O28</f>
        <v>#DIV/0!</v>
      </c>
      <c r="U28" s="13">
        <v>0</v>
      </c>
      <c r="V28" s="13">
        <v>0.68079999999999996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1.4312</v>
      </c>
      <c r="AC28" s="13">
        <v>0</v>
      </c>
      <c r="AD28" s="13">
        <v>0</v>
      </c>
      <c r="AE28" s="35" t="s">
        <v>88</v>
      </c>
      <c r="AF28" s="13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9" t="s">
        <v>65</v>
      </c>
      <c r="B29" s="30" t="s">
        <v>48</v>
      </c>
      <c r="C29" s="30"/>
      <c r="D29" s="30"/>
      <c r="E29" s="30"/>
      <c r="F29" s="31"/>
      <c r="G29" s="7">
        <v>1</v>
      </c>
      <c r="H29" s="1">
        <v>150</v>
      </c>
      <c r="I29" s="1">
        <v>5038572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20" t="s">
        <v>60</v>
      </c>
      <c r="B30" s="21" t="s">
        <v>48</v>
      </c>
      <c r="C30" s="21">
        <v>21.89</v>
      </c>
      <c r="D30" s="21"/>
      <c r="E30" s="21">
        <v>2.39</v>
      </c>
      <c r="F30" s="22">
        <v>19.5</v>
      </c>
      <c r="G30" s="14">
        <v>0</v>
      </c>
      <c r="H30" s="13" t="e">
        <v>#N/A</v>
      </c>
      <c r="I30" s="13" t="s">
        <v>35</v>
      </c>
      <c r="J30" s="13">
        <v>2.5</v>
      </c>
      <c r="K30" s="13">
        <f>E30-J30</f>
        <v>-0.10999999999999988</v>
      </c>
      <c r="L30" s="13"/>
      <c r="M30" s="13"/>
      <c r="N30" s="13"/>
      <c r="O30" s="13">
        <f>E30/5</f>
        <v>0.47800000000000004</v>
      </c>
      <c r="P30" s="15"/>
      <c r="Q30" s="15"/>
      <c r="R30" s="13"/>
      <c r="S30" s="13">
        <f>(F30+N30+P30)/O30</f>
        <v>40.794979079497907</v>
      </c>
      <c r="T30" s="13">
        <f>(F30+N30)/O30</f>
        <v>40.794979079497907</v>
      </c>
      <c r="U30" s="13">
        <v>0.47</v>
      </c>
      <c r="V30" s="13">
        <v>0</v>
      </c>
      <c r="W30" s="13">
        <v>0</v>
      </c>
      <c r="X30" s="13">
        <v>0</v>
      </c>
      <c r="Y30" s="13">
        <v>0.47799999999999998</v>
      </c>
      <c r="Z30" s="13">
        <v>0.502</v>
      </c>
      <c r="AA30" s="13">
        <v>0</v>
      </c>
      <c r="AB30" s="13">
        <v>0</v>
      </c>
      <c r="AC30" s="13">
        <v>0</v>
      </c>
      <c r="AD30" s="13">
        <v>0</v>
      </c>
      <c r="AE30" s="35" t="s">
        <v>36</v>
      </c>
      <c r="AF30" s="13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1" t="s">
        <v>68</v>
      </c>
      <c r="B31" s="1" t="s">
        <v>34</v>
      </c>
      <c r="C31" s="1">
        <v>39</v>
      </c>
      <c r="D31" s="1">
        <v>80</v>
      </c>
      <c r="E31" s="1">
        <v>35</v>
      </c>
      <c r="F31" s="1">
        <v>84</v>
      </c>
      <c r="G31" s="7">
        <v>0.1</v>
      </c>
      <c r="H31" s="1">
        <v>60</v>
      </c>
      <c r="I31" s="1">
        <v>8444170</v>
      </c>
      <c r="J31" s="1">
        <v>145</v>
      </c>
      <c r="K31" s="1">
        <f t="shared" si="2"/>
        <v>-110</v>
      </c>
      <c r="L31" s="1"/>
      <c r="M31" s="1"/>
      <c r="N31" s="1"/>
      <c r="O31" s="1">
        <f t="shared" si="3"/>
        <v>7</v>
      </c>
      <c r="P31" s="5">
        <f>16*O31-N31-F31</f>
        <v>28</v>
      </c>
      <c r="Q31" s="5"/>
      <c r="R31" s="1"/>
      <c r="S31" s="1">
        <f t="shared" si="4"/>
        <v>16</v>
      </c>
      <c r="T31" s="1">
        <f t="shared" si="5"/>
        <v>12</v>
      </c>
      <c r="U31" s="1">
        <v>0.8</v>
      </c>
      <c r="V31" s="1">
        <v>7.6</v>
      </c>
      <c r="W31" s="1">
        <v>21.4</v>
      </c>
      <c r="X31" s="1">
        <v>38.200000000000003</v>
      </c>
      <c r="Y31" s="1">
        <v>21.4</v>
      </c>
      <c r="Z31" s="1">
        <v>29.2</v>
      </c>
      <c r="AA31" s="1">
        <v>46.6</v>
      </c>
      <c r="AB31" s="1">
        <v>19.2</v>
      </c>
      <c r="AC31" s="1">
        <v>15.8</v>
      </c>
      <c r="AD31" s="1">
        <v>39.4</v>
      </c>
      <c r="AE31" s="1"/>
      <c r="AF31" s="1">
        <f>G31*P31</f>
        <v>2.8000000000000003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7" t="s">
        <v>69</v>
      </c>
      <c r="B32" s="18" t="s">
        <v>48</v>
      </c>
      <c r="C32" s="18">
        <v>69.775999999999996</v>
      </c>
      <c r="D32" s="18"/>
      <c r="E32" s="18">
        <v>16.645</v>
      </c>
      <c r="F32" s="19">
        <v>50.468000000000004</v>
      </c>
      <c r="G32" s="7">
        <v>1</v>
      </c>
      <c r="H32" s="1">
        <v>120</v>
      </c>
      <c r="I32" s="1">
        <v>5522704</v>
      </c>
      <c r="J32" s="1">
        <v>11.5</v>
      </c>
      <c r="K32" s="1">
        <f t="shared" si="2"/>
        <v>5.1449999999999996</v>
      </c>
      <c r="L32" s="1"/>
      <c r="M32" s="1"/>
      <c r="N32" s="1">
        <v>18.406000000000009</v>
      </c>
      <c r="O32" s="1">
        <f t="shared" si="3"/>
        <v>3.3289999999999997</v>
      </c>
      <c r="P32" s="5"/>
      <c r="Q32" s="5"/>
      <c r="R32" s="1"/>
      <c r="S32" s="1">
        <f t="shared" si="4"/>
        <v>20.689095824571947</v>
      </c>
      <c r="T32" s="1">
        <f t="shared" si="5"/>
        <v>20.689095824571947</v>
      </c>
      <c r="U32" s="1">
        <v>4.2991999999999999</v>
      </c>
      <c r="V32" s="1">
        <v>1.1612</v>
      </c>
      <c r="W32" s="1">
        <v>1.6617999999999999</v>
      </c>
      <c r="X32" s="1">
        <v>3.9211999999999998</v>
      </c>
      <c r="Y32" s="1">
        <v>2.9950000000000001</v>
      </c>
      <c r="Z32" s="1">
        <v>6.4135999999999997</v>
      </c>
      <c r="AA32" s="1">
        <v>3.9902000000000002</v>
      </c>
      <c r="AB32" s="1">
        <v>5.8680000000000003</v>
      </c>
      <c r="AC32" s="1">
        <v>7.0596000000000014</v>
      </c>
      <c r="AD32" s="1">
        <v>4.5258000000000003</v>
      </c>
      <c r="AE32" s="1"/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20" t="s">
        <v>66</v>
      </c>
      <c r="B33" s="21" t="s">
        <v>48</v>
      </c>
      <c r="C33" s="21"/>
      <c r="D33" s="21"/>
      <c r="E33" s="21">
        <v>2.9529999999999998</v>
      </c>
      <c r="F33" s="22">
        <v>-2.9529999999999998</v>
      </c>
      <c r="G33" s="14">
        <v>0</v>
      </c>
      <c r="H33" s="13" t="e">
        <v>#N/A</v>
      </c>
      <c r="I33" s="13" t="s">
        <v>35</v>
      </c>
      <c r="J33" s="13">
        <v>3.5</v>
      </c>
      <c r="K33" s="13">
        <f>E33-J33</f>
        <v>-0.54700000000000015</v>
      </c>
      <c r="L33" s="13"/>
      <c r="M33" s="13"/>
      <c r="N33" s="13"/>
      <c r="O33" s="13">
        <f>E33/5</f>
        <v>0.59060000000000001</v>
      </c>
      <c r="P33" s="15"/>
      <c r="Q33" s="15"/>
      <c r="R33" s="13"/>
      <c r="S33" s="13">
        <f>(F33+N33+P33)/O33</f>
        <v>-5</v>
      </c>
      <c r="T33" s="13">
        <f>(F33+N33)/O33</f>
        <v>-5</v>
      </c>
      <c r="U33" s="13">
        <v>0.5998</v>
      </c>
      <c r="V33" s="13">
        <v>0</v>
      </c>
      <c r="W33" s="13">
        <v>0.58160000000000001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/>
      <c r="AF33" s="13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34</v>
      </c>
      <c r="C34" s="1">
        <v>84</v>
      </c>
      <c r="D34" s="1">
        <v>32</v>
      </c>
      <c r="E34" s="1">
        <v>25</v>
      </c>
      <c r="F34" s="1">
        <v>91</v>
      </c>
      <c r="G34" s="7">
        <v>0.14000000000000001</v>
      </c>
      <c r="H34" s="1">
        <v>180</v>
      </c>
      <c r="I34" s="1">
        <v>9988391</v>
      </c>
      <c r="J34" s="1">
        <v>27</v>
      </c>
      <c r="K34" s="1">
        <f t="shared" si="2"/>
        <v>-2</v>
      </c>
      <c r="L34" s="1"/>
      <c r="M34" s="1"/>
      <c r="N34" s="1"/>
      <c r="O34" s="1">
        <f t="shared" si="3"/>
        <v>5</v>
      </c>
      <c r="P34" s="5">
        <f t="shared" ref="P34" si="7">20*O34-N34-F34</f>
        <v>9</v>
      </c>
      <c r="Q34" s="5"/>
      <c r="R34" s="1"/>
      <c r="S34" s="1">
        <f t="shared" si="4"/>
        <v>20</v>
      </c>
      <c r="T34" s="1">
        <f t="shared" si="5"/>
        <v>18.2</v>
      </c>
      <c r="U34" s="1">
        <v>4.2</v>
      </c>
      <c r="V34" s="1">
        <v>6.4</v>
      </c>
      <c r="W34" s="1">
        <v>6.2</v>
      </c>
      <c r="X34" s="1">
        <v>5</v>
      </c>
      <c r="Y34" s="1">
        <v>4.2</v>
      </c>
      <c r="Z34" s="1">
        <v>9.4</v>
      </c>
      <c r="AA34" s="1">
        <v>8.1999999999999993</v>
      </c>
      <c r="AB34" s="1">
        <v>10.8</v>
      </c>
      <c r="AC34" s="1">
        <v>8.4</v>
      </c>
      <c r="AD34" s="1">
        <v>8.8000000000000007</v>
      </c>
      <c r="AE34" s="1"/>
      <c r="AF34" s="1">
        <f>G34*P34</f>
        <v>1.2600000000000002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34</v>
      </c>
      <c r="C35" s="1">
        <v>34</v>
      </c>
      <c r="D35" s="1">
        <v>128</v>
      </c>
      <c r="E35" s="1">
        <v>9</v>
      </c>
      <c r="F35" s="1">
        <v>153</v>
      </c>
      <c r="G35" s="7">
        <v>0.18</v>
      </c>
      <c r="H35" s="1">
        <v>270</v>
      </c>
      <c r="I35" s="1">
        <v>9988681</v>
      </c>
      <c r="J35" s="1">
        <v>44</v>
      </c>
      <c r="K35" s="1">
        <f t="shared" si="2"/>
        <v>-35</v>
      </c>
      <c r="L35" s="1"/>
      <c r="M35" s="1"/>
      <c r="N35" s="1"/>
      <c r="O35" s="1">
        <f t="shared" si="3"/>
        <v>1.8</v>
      </c>
      <c r="P35" s="5"/>
      <c r="Q35" s="5"/>
      <c r="R35" s="1"/>
      <c r="S35" s="1">
        <f t="shared" si="4"/>
        <v>85</v>
      </c>
      <c r="T35" s="1">
        <f t="shared" si="5"/>
        <v>85</v>
      </c>
      <c r="U35" s="1">
        <v>6.4</v>
      </c>
      <c r="V35" s="1">
        <v>9.4</v>
      </c>
      <c r="W35" s="1">
        <v>9.1999999999999993</v>
      </c>
      <c r="X35" s="1">
        <v>3.6</v>
      </c>
      <c r="Y35" s="1">
        <v>5</v>
      </c>
      <c r="Z35" s="1">
        <v>9</v>
      </c>
      <c r="AA35" s="1">
        <v>2</v>
      </c>
      <c r="AB35" s="1">
        <v>5.6</v>
      </c>
      <c r="AC35" s="1">
        <v>11.2</v>
      </c>
      <c r="AD35" s="1">
        <v>11.4</v>
      </c>
      <c r="AE35" s="1" t="s">
        <v>72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48</v>
      </c>
      <c r="C36" s="1">
        <v>142.49</v>
      </c>
      <c r="D36" s="1"/>
      <c r="E36" s="1">
        <v>15.725</v>
      </c>
      <c r="F36" s="1">
        <v>126.765</v>
      </c>
      <c r="G36" s="7">
        <v>1</v>
      </c>
      <c r="H36" s="1">
        <v>120</v>
      </c>
      <c r="I36" s="1">
        <v>8785198</v>
      </c>
      <c r="J36" s="1">
        <v>16</v>
      </c>
      <c r="K36" s="1">
        <f t="shared" si="2"/>
        <v>-0.27500000000000036</v>
      </c>
      <c r="L36" s="1"/>
      <c r="M36" s="1"/>
      <c r="N36" s="1"/>
      <c r="O36" s="1">
        <f t="shared" si="3"/>
        <v>3.145</v>
      </c>
      <c r="P36" s="5"/>
      <c r="Q36" s="5"/>
      <c r="R36" s="1"/>
      <c r="S36" s="1">
        <f t="shared" si="4"/>
        <v>40.306836248012722</v>
      </c>
      <c r="T36" s="1">
        <f t="shared" si="5"/>
        <v>40.306836248012722</v>
      </c>
      <c r="U36" s="1">
        <v>1.9379999999999999</v>
      </c>
      <c r="V36" s="1">
        <v>0</v>
      </c>
      <c r="W36" s="1">
        <v>1.242</v>
      </c>
      <c r="X36" s="1">
        <v>3.7650000000000001</v>
      </c>
      <c r="Y36" s="1">
        <v>2.5430000000000001</v>
      </c>
      <c r="Z36" s="1">
        <v>2.5299999999999998</v>
      </c>
      <c r="AA36" s="1">
        <v>1.2470000000000001</v>
      </c>
      <c r="AB36" s="1">
        <v>10.0128</v>
      </c>
      <c r="AC36" s="1">
        <v>4.4471999999999996</v>
      </c>
      <c r="AD36" s="1">
        <v>1.9418</v>
      </c>
      <c r="AE36" s="37" t="s">
        <v>94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34</v>
      </c>
      <c r="C37" s="1">
        <v>-1</v>
      </c>
      <c r="D37" s="1">
        <v>82</v>
      </c>
      <c r="E37" s="1">
        <v>24</v>
      </c>
      <c r="F37" s="1">
        <v>57</v>
      </c>
      <c r="G37" s="7">
        <v>0.1</v>
      </c>
      <c r="H37" s="1">
        <v>60</v>
      </c>
      <c r="I37" s="1">
        <v>8444187</v>
      </c>
      <c r="J37" s="1">
        <v>95</v>
      </c>
      <c r="K37" s="1">
        <f t="shared" si="2"/>
        <v>-71</v>
      </c>
      <c r="L37" s="1"/>
      <c r="M37" s="1"/>
      <c r="N37" s="1"/>
      <c r="O37" s="1">
        <f t="shared" si="3"/>
        <v>4.8</v>
      </c>
      <c r="P37" s="5">
        <f>16*O37-N37-F37</f>
        <v>19.799999999999997</v>
      </c>
      <c r="Q37" s="5"/>
      <c r="R37" s="1"/>
      <c r="S37" s="1">
        <f t="shared" si="4"/>
        <v>16</v>
      </c>
      <c r="T37" s="1">
        <f t="shared" si="5"/>
        <v>11.875</v>
      </c>
      <c r="U37" s="1">
        <v>0.2</v>
      </c>
      <c r="V37" s="1">
        <v>0.2</v>
      </c>
      <c r="W37" s="1">
        <v>0.4</v>
      </c>
      <c r="X37" s="1">
        <v>3.6</v>
      </c>
      <c r="Y37" s="1">
        <v>14.4</v>
      </c>
      <c r="Z37" s="1">
        <v>5.2</v>
      </c>
      <c r="AA37" s="1">
        <v>30.6</v>
      </c>
      <c r="AB37" s="1">
        <v>34.200000000000003</v>
      </c>
      <c r="AC37" s="1">
        <v>8</v>
      </c>
      <c r="AD37" s="1">
        <v>9.6</v>
      </c>
      <c r="AE37" s="1" t="s">
        <v>77</v>
      </c>
      <c r="AF37" s="1">
        <f>G37*P37</f>
        <v>1.9799999999999998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34</v>
      </c>
      <c r="C38" s="1">
        <v>270</v>
      </c>
      <c r="D38" s="1">
        <v>96</v>
      </c>
      <c r="E38" s="1">
        <v>153</v>
      </c>
      <c r="F38" s="1">
        <v>213</v>
      </c>
      <c r="G38" s="7">
        <v>0.1</v>
      </c>
      <c r="H38" s="1">
        <v>90</v>
      </c>
      <c r="I38" s="1">
        <v>8444194</v>
      </c>
      <c r="J38" s="1">
        <v>147</v>
      </c>
      <c r="K38" s="1">
        <f t="shared" si="2"/>
        <v>6</v>
      </c>
      <c r="L38" s="1"/>
      <c r="M38" s="1"/>
      <c r="N38" s="1">
        <v>264.39999999999998</v>
      </c>
      <c r="O38" s="1">
        <f t="shared" si="3"/>
        <v>30.6</v>
      </c>
      <c r="P38" s="5">
        <f>18*O38-N38-F38</f>
        <v>73.400000000000091</v>
      </c>
      <c r="Q38" s="5"/>
      <c r="R38" s="1"/>
      <c r="S38" s="1">
        <f t="shared" si="4"/>
        <v>18</v>
      </c>
      <c r="T38" s="1">
        <f t="shared" si="5"/>
        <v>15.601307189542482</v>
      </c>
      <c r="U38" s="1">
        <v>37</v>
      </c>
      <c r="V38" s="1">
        <v>31.2</v>
      </c>
      <c r="W38" s="1">
        <v>29.6</v>
      </c>
      <c r="X38" s="1">
        <v>34</v>
      </c>
      <c r="Y38" s="1">
        <v>26.8</v>
      </c>
      <c r="Z38" s="1">
        <v>34.6</v>
      </c>
      <c r="AA38" s="1">
        <v>40</v>
      </c>
      <c r="AB38" s="1">
        <v>33</v>
      </c>
      <c r="AC38" s="1">
        <v>33.6</v>
      </c>
      <c r="AD38" s="1">
        <v>36.799999999999997</v>
      </c>
      <c r="AE38" s="1" t="s">
        <v>79</v>
      </c>
      <c r="AF38" s="1">
        <f>G38*P38</f>
        <v>7.3400000000000096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3" t="s">
        <v>80</v>
      </c>
      <c r="B39" s="13" t="s">
        <v>34</v>
      </c>
      <c r="C39" s="13"/>
      <c r="D39" s="13"/>
      <c r="E39" s="13">
        <v>5</v>
      </c>
      <c r="F39" s="13">
        <v>-5</v>
      </c>
      <c r="G39" s="14">
        <v>0</v>
      </c>
      <c r="H39" s="13" t="e">
        <v>#N/A</v>
      </c>
      <c r="I39" s="13" t="s">
        <v>42</v>
      </c>
      <c r="J39" s="13">
        <v>7</v>
      </c>
      <c r="K39" s="13">
        <f t="shared" si="2"/>
        <v>-2</v>
      </c>
      <c r="L39" s="13"/>
      <c r="M39" s="13"/>
      <c r="N39" s="13"/>
      <c r="O39" s="13">
        <f t="shared" si="3"/>
        <v>1</v>
      </c>
      <c r="P39" s="15"/>
      <c r="Q39" s="15"/>
      <c r="R39" s="13"/>
      <c r="S39" s="13">
        <f t="shared" si="4"/>
        <v>-5</v>
      </c>
      <c r="T39" s="13">
        <f t="shared" si="5"/>
        <v>-5</v>
      </c>
      <c r="U39" s="13">
        <v>0.2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/>
      <c r="AF39" s="13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34</v>
      </c>
      <c r="C40" s="1">
        <v>156</v>
      </c>
      <c r="D40" s="1"/>
      <c r="E40" s="1">
        <v>122</v>
      </c>
      <c r="F40" s="1">
        <v>34</v>
      </c>
      <c r="G40" s="7">
        <v>0.2</v>
      </c>
      <c r="H40" s="1">
        <v>120</v>
      </c>
      <c r="I40" s="1">
        <v>783798</v>
      </c>
      <c r="J40" s="1">
        <v>129</v>
      </c>
      <c r="K40" s="1">
        <f t="shared" si="2"/>
        <v>-7</v>
      </c>
      <c r="L40" s="1"/>
      <c r="M40" s="1"/>
      <c r="N40" s="1">
        <v>49.200000000000017</v>
      </c>
      <c r="O40" s="1">
        <f t="shared" si="3"/>
        <v>24.4</v>
      </c>
      <c r="P40" s="5">
        <f>17*O40-N40-F40</f>
        <v>331.59999999999991</v>
      </c>
      <c r="Q40" s="5"/>
      <c r="R40" s="1"/>
      <c r="S40" s="1">
        <f t="shared" si="4"/>
        <v>17</v>
      </c>
      <c r="T40" s="1">
        <f t="shared" si="5"/>
        <v>3.4098360655737712</v>
      </c>
      <c r="U40" s="1">
        <v>11.4</v>
      </c>
      <c r="V40" s="1">
        <v>3.2</v>
      </c>
      <c r="W40" s="1">
        <v>7.2</v>
      </c>
      <c r="X40" s="1">
        <v>18.600000000000001</v>
      </c>
      <c r="Y40" s="1">
        <v>2.4</v>
      </c>
      <c r="Z40" s="1">
        <v>12</v>
      </c>
      <c r="AA40" s="1">
        <v>21.4</v>
      </c>
      <c r="AB40" s="1">
        <v>5</v>
      </c>
      <c r="AC40" s="1">
        <v>4.2</v>
      </c>
      <c r="AD40" s="1">
        <v>12.2</v>
      </c>
      <c r="AE40" s="10" t="s">
        <v>95</v>
      </c>
      <c r="AF40" s="1">
        <f>G40*P40</f>
        <v>66.319999999999979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48</v>
      </c>
      <c r="C41" s="1">
        <v>171.524</v>
      </c>
      <c r="D41" s="1"/>
      <c r="E41" s="1"/>
      <c r="F41" s="1"/>
      <c r="G41" s="7">
        <v>1</v>
      </c>
      <c r="H41" s="1">
        <v>120</v>
      </c>
      <c r="I41" s="1">
        <v>783811</v>
      </c>
      <c r="J41" s="1"/>
      <c r="K41" s="1">
        <f t="shared" si="2"/>
        <v>0</v>
      </c>
      <c r="L41" s="1"/>
      <c r="M41" s="1"/>
      <c r="N41" s="1"/>
      <c r="O41" s="1">
        <f t="shared" si="3"/>
        <v>0</v>
      </c>
      <c r="P41" s="5">
        <v>15</v>
      </c>
      <c r="Q41" s="5"/>
      <c r="R41" s="1"/>
      <c r="S41" s="1" t="e">
        <f t="shared" si="4"/>
        <v>#DIV/0!</v>
      </c>
      <c r="T41" s="1" t="e">
        <f t="shared" si="5"/>
        <v>#DIV/0!</v>
      </c>
      <c r="U41" s="1">
        <v>0</v>
      </c>
      <c r="V41" s="1">
        <v>0</v>
      </c>
      <c r="W41" s="1">
        <v>0</v>
      </c>
      <c r="X41" s="1">
        <v>0.63800000000000001</v>
      </c>
      <c r="Y41" s="1">
        <v>0.7</v>
      </c>
      <c r="Z41" s="1">
        <v>1.4343999999999999</v>
      </c>
      <c r="AA41" s="1">
        <v>0</v>
      </c>
      <c r="AB41" s="1">
        <v>1.3974</v>
      </c>
      <c r="AC41" s="1">
        <v>0</v>
      </c>
      <c r="AD41" s="1">
        <v>9.1939999999999991</v>
      </c>
      <c r="AE41" s="10" t="s">
        <v>89</v>
      </c>
      <c r="AF41" s="1">
        <f>G41*P41</f>
        <v>15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" t="s">
        <v>83</v>
      </c>
      <c r="B42" s="1" t="s">
        <v>34</v>
      </c>
      <c r="C42" s="1">
        <v>103</v>
      </c>
      <c r="D42" s="1"/>
      <c r="E42" s="1">
        <v>34</v>
      </c>
      <c r="F42" s="1">
        <v>69</v>
      </c>
      <c r="G42" s="7">
        <v>0.2</v>
      </c>
      <c r="H42" s="1">
        <v>120</v>
      </c>
      <c r="I42" s="1">
        <v>783804</v>
      </c>
      <c r="J42" s="1">
        <v>114</v>
      </c>
      <c r="K42" s="1">
        <f t="shared" si="2"/>
        <v>-80</v>
      </c>
      <c r="L42" s="1"/>
      <c r="M42" s="1"/>
      <c r="N42" s="1">
        <v>113</v>
      </c>
      <c r="O42" s="1">
        <f t="shared" si="3"/>
        <v>6.8</v>
      </c>
      <c r="P42" s="5"/>
      <c r="Q42" s="5"/>
      <c r="R42" s="1"/>
      <c r="S42" s="1">
        <f t="shared" si="4"/>
        <v>26.764705882352942</v>
      </c>
      <c r="T42" s="1">
        <f t="shared" si="5"/>
        <v>26.764705882352942</v>
      </c>
      <c r="U42" s="1">
        <v>12</v>
      </c>
      <c r="V42" s="1">
        <v>2.8</v>
      </c>
      <c r="W42" s="1">
        <v>6.6</v>
      </c>
      <c r="X42" s="1">
        <v>17</v>
      </c>
      <c r="Y42" s="1">
        <v>4.4000000000000004</v>
      </c>
      <c r="Z42" s="1">
        <v>15.4</v>
      </c>
      <c r="AA42" s="1">
        <v>17.2</v>
      </c>
      <c r="AB42" s="1">
        <v>19</v>
      </c>
      <c r="AC42" s="1">
        <v>2</v>
      </c>
      <c r="AD42" s="1">
        <v>8.6</v>
      </c>
      <c r="AE42" s="36" t="s">
        <v>54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7" t="s">
        <v>84</v>
      </c>
      <c r="B43" s="18" t="s">
        <v>48</v>
      </c>
      <c r="C43" s="18">
        <v>403.12700000000001</v>
      </c>
      <c r="D43" s="18"/>
      <c r="E43" s="18">
        <v>30.42</v>
      </c>
      <c r="F43" s="19">
        <v>319.517</v>
      </c>
      <c r="G43" s="7">
        <v>1</v>
      </c>
      <c r="H43" s="1">
        <v>120</v>
      </c>
      <c r="I43" s="1">
        <v>783828</v>
      </c>
      <c r="J43" s="1">
        <v>28</v>
      </c>
      <c r="K43" s="1">
        <f t="shared" si="2"/>
        <v>2.4200000000000017</v>
      </c>
      <c r="L43" s="1"/>
      <c r="M43" s="1"/>
      <c r="N43" s="1"/>
      <c r="O43" s="1">
        <f t="shared" si="3"/>
        <v>6.0840000000000005</v>
      </c>
      <c r="P43" s="5"/>
      <c r="Q43" s="5"/>
      <c r="R43" s="1"/>
      <c r="S43" s="1">
        <f t="shared" si="4"/>
        <v>52.517587113740952</v>
      </c>
      <c r="T43" s="1">
        <f t="shared" si="5"/>
        <v>52.517587113740952</v>
      </c>
      <c r="U43" s="1">
        <v>0.72360000000000002</v>
      </c>
      <c r="V43" s="1">
        <v>2.0872000000000002</v>
      </c>
      <c r="W43" s="1">
        <v>2.1063999999999998</v>
      </c>
      <c r="X43" s="1">
        <v>2.0756000000000001</v>
      </c>
      <c r="Y43" s="1">
        <v>1.4059999999999999</v>
      </c>
      <c r="Z43" s="1">
        <v>8.6617999999999995</v>
      </c>
      <c r="AA43" s="1">
        <v>8.5107999999999997</v>
      </c>
      <c r="AB43" s="1">
        <v>8.6311999999999998</v>
      </c>
      <c r="AC43" s="1">
        <v>5.75</v>
      </c>
      <c r="AD43" s="1">
        <v>5.6760000000000002</v>
      </c>
      <c r="AE43" s="37" t="s">
        <v>92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20" t="s">
        <v>85</v>
      </c>
      <c r="B44" s="21" t="s">
        <v>48</v>
      </c>
      <c r="C44" s="21">
        <v>-14.516</v>
      </c>
      <c r="D44" s="21">
        <v>53.19</v>
      </c>
      <c r="E44" s="21">
        <v>81.11</v>
      </c>
      <c r="F44" s="22">
        <v>-42.436</v>
      </c>
      <c r="G44" s="14">
        <v>0</v>
      </c>
      <c r="H44" s="13" t="e">
        <v>#N/A</v>
      </c>
      <c r="I44" s="13" t="s">
        <v>35</v>
      </c>
      <c r="J44" s="13">
        <v>84.5</v>
      </c>
      <c r="K44" s="13">
        <f t="shared" si="2"/>
        <v>-3.3900000000000006</v>
      </c>
      <c r="L44" s="13"/>
      <c r="M44" s="13"/>
      <c r="N44" s="13"/>
      <c r="O44" s="13">
        <f t="shared" si="3"/>
        <v>16.222000000000001</v>
      </c>
      <c r="P44" s="15"/>
      <c r="Q44" s="15"/>
      <c r="R44" s="13"/>
      <c r="S44" s="13">
        <f t="shared" si="4"/>
        <v>-2.6159536432005916</v>
      </c>
      <c r="T44" s="13">
        <f t="shared" si="5"/>
        <v>-2.6159536432005916</v>
      </c>
      <c r="U44" s="13">
        <v>7.1647999999999996</v>
      </c>
      <c r="V44" s="13">
        <v>9.9075999999999986</v>
      </c>
      <c r="W44" s="13">
        <v>4.9567999999999994</v>
      </c>
      <c r="X44" s="13">
        <v>11.277200000000001</v>
      </c>
      <c r="Y44" s="13">
        <v>13.376799999999999</v>
      </c>
      <c r="Z44" s="13">
        <v>21.472200000000001</v>
      </c>
      <c r="AA44" s="13">
        <v>24.7928</v>
      </c>
      <c r="AB44" s="13">
        <v>23.6128</v>
      </c>
      <c r="AC44" s="13">
        <v>27.906400000000001</v>
      </c>
      <c r="AD44" s="13">
        <v>28.289000000000001</v>
      </c>
      <c r="AE44" s="13"/>
      <c r="AF44" s="13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5.75" thickBot="1" x14ac:dyDescent="0.3">
      <c r="A45" s="11"/>
      <c r="B45" s="11"/>
      <c r="C45" s="11"/>
      <c r="D45" s="11"/>
      <c r="E45" s="11"/>
      <c r="F45" s="11"/>
      <c r="G45" s="12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7" t="s">
        <v>43</v>
      </c>
      <c r="B46" s="18" t="s">
        <v>34</v>
      </c>
      <c r="C46" s="18">
        <v>10</v>
      </c>
      <c r="D46" s="18">
        <v>5</v>
      </c>
      <c r="E46" s="18">
        <v>20</v>
      </c>
      <c r="F46" s="19">
        <v>-5</v>
      </c>
      <c r="G46" s="7">
        <v>0.18</v>
      </c>
      <c r="H46" s="1">
        <v>120</v>
      </c>
      <c r="I46" s="1"/>
      <c r="J46" s="1">
        <v>86</v>
      </c>
      <c r="K46" s="1">
        <f>E46-J46</f>
        <v>-66</v>
      </c>
      <c r="L46" s="1"/>
      <c r="M46" s="1"/>
      <c r="N46" s="1">
        <v>200</v>
      </c>
      <c r="O46" s="1">
        <f>E46/5</f>
        <v>4</v>
      </c>
      <c r="P46" s="5"/>
      <c r="Q46" s="5"/>
      <c r="R46" s="1"/>
      <c r="S46" s="1">
        <f>(F46+N46+P46)/O46</f>
        <v>48.75</v>
      </c>
      <c r="T46" s="1">
        <f>(F46+N46)/O46</f>
        <v>48.75</v>
      </c>
      <c r="U46" s="1">
        <v>32.799999999999997</v>
      </c>
      <c r="V46" s="1">
        <v>17.8</v>
      </c>
      <c r="W46" s="1">
        <v>39.200000000000003</v>
      </c>
      <c r="X46" s="1">
        <v>46</v>
      </c>
      <c r="Y46" s="1">
        <v>28.2</v>
      </c>
      <c r="Z46" s="1">
        <v>51.2</v>
      </c>
      <c r="AA46" s="1">
        <v>44.2</v>
      </c>
      <c r="AB46" s="1">
        <v>64.400000000000006</v>
      </c>
      <c r="AC46" s="1">
        <v>42</v>
      </c>
      <c r="AD46" s="1">
        <v>54.8</v>
      </c>
      <c r="AE46" s="1">
        <v>2860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15.75" thickBot="1" x14ac:dyDescent="0.3">
      <c r="A47" s="20" t="s">
        <v>33</v>
      </c>
      <c r="B47" s="21" t="s">
        <v>34</v>
      </c>
      <c r="C47" s="21">
        <v>299</v>
      </c>
      <c r="D47" s="21"/>
      <c r="E47" s="21"/>
      <c r="F47" s="22"/>
      <c r="G47" s="14">
        <v>0</v>
      </c>
      <c r="H47" s="13">
        <v>120</v>
      </c>
      <c r="I47" s="13" t="s">
        <v>35</v>
      </c>
      <c r="J47" s="13">
        <v>4</v>
      </c>
      <c r="K47" s="13">
        <f>E47-J47</f>
        <v>-4</v>
      </c>
      <c r="L47" s="13"/>
      <c r="M47" s="13"/>
      <c r="N47" s="13"/>
      <c r="O47" s="13">
        <f>E47/5</f>
        <v>0</v>
      </c>
      <c r="P47" s="15"/>
      <c r="Q47" s="15"/>
      <c r="R47" s="13"/>
      <c r="S47" s="13" t="e">
        <f>(F47+N47+P47)/O47</f>
        <v>#DIV/0!</v>
      </c>
      <c r="T47" s="13" t="e">
        <f>(F47+N47)/O47</f>
        <v>#DIV/0!</v>
      </c>
      <c r="U47" s="13">
        <v>0</v>
      </c>
      <c r="V47" s="13">
        <v>0.8</v>
      </c>
      <c r="W47" s="13">
        <v>0.6</v>
      </c>
      <c r="X47" s="13">
        <v>1.6</v>
      </c>
      <c r="Y47" s="13">
        <v>0</v>
      </c>
      <c r="Z47" s="13">
        <v>0</v>
      </c>
      <c r="AA47" s="13">
        <v>1.2</v>
      </c>
      <c r="AB47" s="13">
        <v>0</v>
      </c>
      <c r="AC47" s="13">
        <v>0.6</v>
      </c>
      <c r="AD47" s="13">
        <v>1.2</v>
      </c>
      <c r="AE47" s="16" t="s">
        <v>86</v>
      </c>
      <c r="AF47" s="13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44</v>
      </c>
      <c r="B48" s="1" t="s">
        <v>34</v>
      </c>
      <c r="C48" s="1">
        <v>373</v>
      </c>
      <c r="D48" s="1"/>
      <c r="E48" s="1">
        <v>5</v>
      </c>
      <c r="F48" s="1">
        <v>368</v>
      </c>
      <c r="G48" s="7">
        <v>0.18</v>
      </c>
      <c r="H48" s="1">
        <v>120</v>
      </c>
      <c r="I48" s="1"/>
      <c r="J48" s="1">
        <v>101</v>
      </c>
      <c r="K48" s="1">
        <f>E48-J48</f>
        <v>-96</v>
      </c>
      <c r="L48" s="1"/>
      <c r="M48" s="1"/>
      <c r="N48" s="1"/>
      <c r="O48" s="1">
        <f>E48/5</f>
        <v>1</v>
      </c>
      <c r="P48" s="5"/>
      <c r="Q48" s="5"/>
      <c r="R48" s="1"/>
      <c r="S48" s="1">
        <f>(F48+N48+P48)/O48</f>
        <v>368</v>
      </c>
      <c r="T48" s="1">
        <f>(F48+N48)/O48</f>
        <v>368</v>
      </c>
      <c r="U48" s="1">
        <v>2.8</v>
      </c>
      <c r="V48" s="1">
        <v>2.6</v>
      </c>
      <c r="W48" s="1">
        <v>0</v>
      </c>
      <c r="X48" s="1">
        <v>2.6</v>
      </c>
      <c r="Y48" s="1">
        <v>24.2</v>
      </c>
      <c r="Z48" s="1">
        <v>38.200000000000003</v>
      </c>
      <c r="AA48" s="1">
        <v>23.8</v>
      </c>
      <c r="AB48" s="1">
        <v>38</v>
      </c>
      <c r="AC48" s="1">
        <v>27.4</v>
      </c>
      <c r="AD48" s="1">
        <v>29.4</v>
      </c>
      <c r="AE48" s="35" t="s">
        <v>90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</sheetData>
  <autoFilter ref="A3:AF44" xr:uid="{3C850036-F127-410A-B352-DAD25A262EE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2025-05-26T12:29:53Z</dcterms:created>
  <dcterms:modified xsi:type="dcterms:W3CDTF">2025-06-02T10:04:41Z</dcterms:modified>
</cp:coreProperties>
</file>