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0C3A2D6F-E419-43B1-9E36-C3850708FE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2" l="1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X333" i="2"/>
  <c r="X332" i="2"/>
  <c r="BO331" i="2"/>
  <c r="BM331" i="2"/>
  <c r="Z331" i="2"/>
  <c r="Z332" i="2" s="1"/>
  <c r="Y331" i="2"/>
  <c r="BP331" i="2" s="1"/>
  <c r="X328" i="2"/>
  <c r="X327" i="2"/>
  <c r="BO326" i="2"/>
  <c r="BM326" i="2"/>
  <c r="Z326" i="2"/>
  <c r="Y326" i="2"/>
  <c r="BN326" i="2" s="1"/>
  <c r="BO325" i="2"/>
  <c r="BM325" i="2"/>
  <c r="Z325" i="2"/>
  <c r="Y325" i="2"/>
  <c r="BP325" i="2" s="1"/>
  <c r="BO324" i="2"/>
  <c r="BM324" i="2"/>
  <c r="Z324" i="2"/>
  <c r="Y324" i="2"/>
  <c r="BP324" i="2" s="1"/>
  <c r="BP323" i="2"/>
  <c r="BO323" i="2"/>
  <c r="BN323" i="2"/>
  <c r="BM323" i="2"/>
  <c r="Z323" i="2"/>
  <c r="Y323" i="2"/>
  <c r="BO322" i="2"/>
  <c r="BM322" i="2"/>
  <c r="Z322" i="2"/>
  <c r="Y322" i="2"/>
  <c r="BN322" i="2" s="1"/>
  <c r="BO321" i="2"/>
  <c r="BM321" i="2"/>
  <c r="Z321" i="2"/>
  <c r="Y321" i="2"/>
  <c r="BP321" i="2" s="1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N318" i="2" s="1"/>
  <c r="BO317" i="2"/>
  <c r="BM317" i="2"/>
  <c r="Z317" i="2"/>
  <c r="Y317" i="2"/>
  <c r="BN317" i="2" s="1"/>
  <c r="BO316" i="2"/>
  <c r="BM316" i="2"/>
  <c r="Z316" i="2"/>
  <c r="Y316" i="2"/>
  <c r="BP316" i="2" s="1"/>
  <c r="P316" i="2"/>
  <c r="BO315" i="2"/>
  <c r="BM315" i="2"/>
  <c r="Z315" i="2"/>
  <c r="Y315" i="2"/>
  <c r="BN315" i="2" s="1"/>
  <c r="BO314" i="2"/>
  <c r="BM314" i="2"/>
  <c r="Z314" i="2"/>
  <c r="Y314" i="2"/>
  <c r="BN314" i="2" s="1"/>
  <c r="P314" i="2"/>
  <c r="BO313" i="2"/>
  <c r="BM313" i="2"/>
  <c r="Z313" i="2"/>
  <c r="Y313" i="2"/>
  <c r="BP313" i="2" s="1"/>
  <c r="BO312" i="2"/>
  <c r="BM312" i="2"/>
  <c r="Z312" i="2"/>
  <c r="Y312" i="2"/>
  <c r="BP312" i="2" s="1"/>
  <c r="P312" i="2"/>
  <c r="BO311" i="2"/>
  <c r="BM311" i="2"/>
  <c r="Z311" i="2"/>
  <c r="Y311" i="2"/>
  <c r="BP311" i="2" s="1"/>
  <c r="BO310" i="2"/>
  <c r="BM310" i="2"/>
  <c r="Z310" i="2"/>
  <c r="Y310" i="2"/>
  <c r="BN310" i="2" s="1"/>
  <c r="BO309" i="2"/>
  <c r="BM309" i="2"/>
  <c r="Z309" i="2"/>
  <c r="Y309" i="2"/>
  <c r="BP309" i="2" s="1"/>
  <c r="P309" i="2"/>
  <c r="BO308" i="2"/>
  <c r="BM308" i="2"/>
  <c r="Z308" i="2"/>
  <c r="Y308" i="2"/>
  <c r="BP308" i="2" s="1"/>
  <c r="BO307" i="2"/>
  <c r="BM307" i="2"/>
  <c r="Z307" i="2"/>
  <c r="Y307" i="2"/>
  <c r="X305" i="2"/>
  <c r="X304" i="2"/>
  <c r="BP303" i="2"/>
  <c r="BO303" i="2"/>
  <c r="BN303" i="2"/>
  <c r="BM303" i="2"/>
  <c r="Z303" i="2"/>
  <c r="Y303" i="2"/>
  <c r="P303" i="2"/>
  <c r="BO302" i="2"/>
  <c r="BM302" i="2"/>
  <c r="Z302" i="2"/>
  <c r="Y302" i="2"/>
  <c r="BP302" i="2" s="1"/>
  <c r="P302" i="2"/>
  <c r="BO301" i="2"/>
  <c r="BM301" i="2"/>
  <c r="Z301" i="2"/>
  <c r="Z304" i="2" s="1"/>
  <c r="Y301" i="2"/>
  <c r="BP301" i="2" s="1"/>
  <c r="X299" i="2"/>
  <c r="X298" i="2"/>
  <c r="BO297" i="2"/>
  <c r="BM297" i="2"/>
  <c r="Z297" i="2"/>
  <c r="Y297" i="2"/>
  <c r="BN297" i="2" s="1"/>
  <c r="BO296" i="2"/>
  <c r="BM296" i="2"/>
  <c r="Z296" i="2"/>
  <c r="Z298" i="2" s="1"/>
  <c r="Y296" i="2"/>
  <c r="BP296" i="2" s="1"/>
  <c r="P296" i="2"/>
  <c r="X294" i="2"/>
  <c r="X293" i="2"/>
  <c r="BO292" i="2"/>
  <c r="BM292" i="2"/>
  <c r="Z292" i="2"/>
  <c r="Z293" i="2" s="1"/>
  <c r="Y292" i="2"/>
  <c r="BP292" i="2" s="1"/>
  <c r="P292" i="2"/>
  <c r="X290" i="2"/>
  <c r="X289" i="2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Z289" i="2" s="1"/>
  <c r="Y286" i="2"/>
  <c r="Y289" i="2" s="1"/>
  <c r="X282" i="2"/>
  <c r="X281" i="2"/>
  <c r="BO280" i="2"/>
  <c r="BM280" i="2"/>
  <c r="Z280" i="2"/>
  <c r="Z281" i="2" s="1"/>
  <c r="Y280" i="2"/>
  <c r="Y281" i="2" s="1"/>
  <c r="P280" i="2"/>
  <c r="X278" i="2"/>
  <c r="X277" i="2"/>
  <c r="BO276" i="2"/>
  <c r="BM276" i="2"/>
  <c r="Z276" i="2"/>
  <c r="Z277" i="2" s="1"/>
  <c r="Y276" i="2"/>
  <c r="BN276" i="2" s="1"/>
  <c r="P276" i="2"/>
  <c r="X272" i="2"/>
  <c r="X271" i="2"/>
  <c r="BO270" i="2"/>
  <c r="BM270" i="2"/>
  <c r="Z270" i="2"/>
  <c r="Y270" i="2"/>
  <c r="BN270" i="2" s="1"/>
  <c r="P270" i="2"/>
  <c r="BO269" i="2"/>
  <c r="BM269" i="2"/>
  <c r="Z269" i="2"/>
  <c r="Y269" i="2"/>
  <c r="P269" i="2"/>
  <c r="X265" i="2"/>
  <c r="X264" i="2"/>
  <c r="BO263" i="2"/>
  <c r="BM263" i="2"/>
  <c r="Z263" i="2"/>
  <c r="Z264" i="2" s="1"/>
  <c r="Y263" i="2"/>
  <c r="BN263" i="2" s="1"/>
  <c r="P263" i="2"/>
  <c r="X259" i="2"/>
  <c r="X258" i="2"/>
  <c r="BO257" i="2"/>
  <c r="BM257" i="2"/>
  <c r="Z257" i="2"/>
  <c r="Y257" i="2"/>
  <c r="BP257" i="2" s="1"/>
  <c r="P257" i="2"/>
  <c r="BO256" i="2"/>
  <c r="BM256" i="2"/>
  <c r="Z256" i="2"/>
  <c r="Y256" i="2"/>
  <c r="P256" i="2"/>
  <c r="X253" i="2"/>
  <c r="X252" i="2"/>
  <c r="BO251" i="2"/>
  <c r="BM251" i="2"/>
  <c r="Z251" i="2"/>
  <c r="Y251" i="2"/>
  <c r="BP251" i="2" s="1"/>
  <c r="P251" i="2"/>
  <c r="BO250" i="2"/>
  <c r="BM250" i="2"/>
  <c r="Z250" i="2"/>
  <c r="Y250" i="2"/>
  <c r="P250" i="2"/>
  <c r="BO249" i="2"/>
  <c r="BM249" i="2"/>
  <c r="Z249" i="2"/>
  <c r="Y249" i="2"/>
  <c r="P249" i="2"/>
  <c r="X247" i="2"/>
  <c r="X246" i="2"/>
  <c r="BO245" i="2"/>
  <c r="BM245" i="2"/>
  <c r="Z245" i="2"/>
  <c r="Z246" i="2" s="1"/>
  <c r="Y245" i="2"/>
  <c r="Y247" i="2" s="1"/>
  <c r="P245" i="2"/>
  <c r="X242" i="2"/>
  <c r="X241" i="2"/>
  <c r="BO240" i="2"/>
  <c r="BM240" i="2"/>
  <c r="Z240" i="2"/>
  <c r="Z241" i="2" s="1"/>
  <c r="Y240" i="2"/>
  <c r="Y242" i="2" s="1"/>
  <c r="X237" i="2"/>
  <c r="X236" i="2"/>
  <c r="BO235" i="2"/>
  <c r="BM235" i="2"/>
  <c r="Z235" i="2"/>
  <c r="Y235" i="2"/>
  <c r="BP235" i="2" s="1"/>
  <c r="P235" i="2"/>
  <c r="BO234" i="2"/>
  <c r="BM234" i="2"/>
  <c r="Z234" i="2"/>
  <c r="Y234" i="2"/>
  <c r="BN234" i="2" s="1"/>
  <c r="P234" i="2"/>
  <c r="BO233" i="2"/>
  <c r="BM233" i="2"/>
  <c r="Z233" i="2"/>
  <c r="Y233" i="2"/>
  <c r="BP233" i="2" s="1"/>
  <c r="P233" i="2"/>
  <c r="BO232" i="2"/>
  <c r="BM232" i="2"/>
  <c r="Z232" i="2"/>
  <c r="Y232" i="2"/>
  <c r="P232" i="2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N226" i="2" s="1"/>
  <c r="P226" i="2"/>
  <c r="BO225" i="2"/>
  <c r="BM225" i="2"/>
  <c r="Z225" i="2"/>
  <c r="Y225" i="2"/>
  <c r="BP225" i="2" s="1"/>
  <c r="P225" i="2"/>
  <c r="BO224" i="2"/>
  <c r="BM224" i="2"/>
  <c r="Z224" i="2"/>
  <c r="Y224" i="2"/>
  <c r="BN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O217" i="2"/>
  <c r="BM217" i="2"/>
  <c r="Z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X212" i="2"/>
  <c r="X211" i="2"/>
  <c r="BO210" i="2"/>
  <c r="BM210" i="2"/>
  <c r="Z210" i="2"/>
  <c r="Y210" i="2"/>
  <c r="BP210" i="2" s="1"/>
  <c r="P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O207" i="2"/>
  <c r="BM207" i="2"/>
  <c r="Z207" i="2"/>
  <c r="Y207" i="2"/>
  <c r="BN207" i="2" s="1"/>
  <c r="P207" i="2"/>
  <c r="X205" i="2"/>
  <c r="X204" i="2"/>
  <c r="BO203" i="2"/>
  <c r="BM203" i="2"/>
  <c r="Z203" i="2"/>
  <c r="Z204" i="2" s="1"/>
  <c r="Y203" i="2"/>
  <c r="Y205" i="2" s="1"/>
  <c r="X199" i="2"/>
  <c r="X198" i="2"/>
  <c r="BO197" i="2"/>
  <c r="BM197" i="2"/>
  <c r="Z197" i="2"/>
  <c r="Z198" i="2" s="1"/>
  <c r="Y197" i="2"/>
  <c r="Y199" i="2" s="1"/>
  <c r="X195" i="2"/>
  <c r="X194" i="2"/>
  <c r="BO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BP184" i="2" s="1"/>
  <c r="P184" i="2"/>
  <c r="X182" i="2"/>
  <c r="X181" i="2"/>
  <c r="BO180" i="2"/>
  <c r="BM180" i="2"/>
  <c r="Z180" i="2"/>
  <c r="Y180" i="2"/>
  <c r="BP180" i="2" s="1"/>
  <c r="P180" i="2"/>
  <c r="BO179" i="2"/>
  <c r="BM179" i="2"/>
  <c r="Z179" i="2"/>
  <c r="Y179" i="2"/>
  <c r="BN179" i="2" s="1"/>
  <c r="P179" i="2"/>
  <c r="BO178" i="2"/>
  <c r="BM178" i="2"/>
  <c r="Z178" i="2"/>
  <c r="Y178" i="2"/>
  <c r="BP178" i="2" s="1"/>
  <c r="BO177" i="2"/>
  <c r="BM177" i="2"/>
  <c r="Z177" i="2"/>
  <c r="Y177" i="2"/>
  <c r="BN177" i="2" s="1"/>
  <c r="X174" i="2"/>
  <c r="X173" i="2"/>
  <c r="BO172" i="2"/>
  <c r="BM172" i="2"/>
  <c r="Z172" i="2"/>
  <c r="Z173" i="2" s="1"/>
  <c r="Y172" i="2"/>
  <c r="BN172" i="2" s="1"/>
  <c r="X168" i="2"/>
  <c r="X167" i="2"/>
  <c r="BO166" i="2"/>
  <c r="BM166" i="2"/>
  <c r="Z166" i="2"/>
  <c r="Z167" i="2" s="1"/>
  <c r="Y166" i="2"/>
  <c r="Y168" i="2" s="1"/>
  <c r="P166" i="2"/>
  <c r="X163" i="2"/>
  <c r="X162" i="2"/>
  <c r="BO161" i="2"/>
  <c r="BM161" i="2"/>
  <c r="Z161" i="2"/>
  <c r="Z162" i="2" s="1"/>
  <c r="Y161" i="2"/>
  <c r="Y162" i="2" s="1"/>
  <c r="P161" i="2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Z152" i="2" s="1"/>
  <c r="Y151" i="2"/>
  <c r="Y152" i="2" s="1"/>
  <c r="P151" i="2"/>
  <c r="X148" i="2"/>
  <c r="X147" i="2"/>
  <c r="BO146" i="2"/>
  <c r="BM146" i="2"/>
  <c r="Z146" i="2"/>
  <c r="Y146" i="2"/>
  <c r="BN146" i="2" s="1"/>
  <c r="P146" i="2"/>
  <c r="BO145" i="2"/>
  <c r="BM145" i="2"/>
  <c r="Z145" i="2"/>
  <c r="Y145" i="2"/>
  <c r="BP145" i="2" s="1"/>
  <c r="P145" i="2"/>
  <c r="BO144" i="2"/>
  <c r="BM144" i="2"/>
  <c r="Z144" i="2"/>
  <c r="Y144" i="2"/>
  <c r="BP144" i="2" s="1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BP138" i="2" s="1"/>
  <c r="P138" i="2"/>
  <c r="BO137" i="2"/>
  <c r="BM137" i="2"/>
  <c r="Z137" i="2"/>
  <c r="Y137" i="2"/>
  <c r="BP137" i="2" s="1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Y131" i="2"/>
  <c r="BP131" i="2" s="1"/>
  <c r="P131" i="2"/>
  <c r="X128" i="2"/>
  <c r="X127" i="2"/>
  <c r="BO126" i="2"/>
  <c r="BM126" i="2"/>
  <c r="Z126" i="2"/>
  <c r="Z127" i="2" s="1"/>
  <c r="Y126" i="2"/>
  <c r="Y128" i="2" s="1"/>
  <c r="P126" i="2"/>
  <c r="X124" i="2"/>
  <c r="X123" i="2"/>
  <c r="BO122" i="2"/>
  <c r="BM122" i="2"/>
  <c r="Z122" i="2"/>
  <c r="Y122" i="2"/>
  <c r="BP122" i="2" s="1"/>
  <c r="P122" i="2"/>
  <c r="BO121" i="2"/>
  <c r="BM121" i="2"/>
  <c r="Z121" i="2"/>
  <c r="Y121" i="2"/>
  <c r="BN121" i="2" s="1"/>
  <c r="P121" i="2"/>
  <c r="BO120" i="2"/>
  <c r="BM120" i="2"/>
  <c r="Z120" i="2"/>
  <c r="Y120" i="2"/>
  <c r="BN120" i="2" s="1"/>
  <c r="P120" i="2"/>
  <c r="BO119" i="2"/>
  <c r="BM119" i="2"/>
  <c r="Z119" i="2"/>
  <c r="Y119" i="2"/>
  <c r="BN119" i="2" s="1"/>
  <c r="P119" i="2"/>
  <c r="BO118" i="2"/>
  <c r="BM118" i="2"/>
  <c r="Z118" i="2"/>
  <c r="Y118" i="2"/>
  <c r="BP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X113" i="2"/>
  <c r="X112" i="2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O109" i="2"/>
  <c r="BM109" i="2"/>
  <c r="Z109" i="2"/>
  <c r="Y109" i="2"/>
  <c r="P109" i="2"/>
  <c r="X106" i="2"/>
  <c r="X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BO99" i="2"/>
  <c r="BM99" i="2"/>
  <c r="Z99" i="2"/>
  <c r="Y99" i="2"/>
  <c r="BN99" i="2" s="1"/>
  <c r="P99" i="2"/>
  <c r="BO98" i="2"/>
  <c r="BM98" i="2"/>
  <c r="Z98" i="2"/>
  <c r="Y98" i="2"/>
  <c r="BP98" i="2" s="1"/>
  <c r="P98" i="2"/>
  <c r="BO97" i="2"/>
  <c r="BM97" i="2"/>
  <c r="Z97" i="2"/>
  <c r="Y97" i="2"/>
  <c r="BN97" i="2" s="1"/>
  <c r="P97" i="2"/>
  <c r="BO96" i="2"/>
  <c r="BM96" i="2"/>
  <c r="Z96" i="2"/>
  <c r="Y96" i="2"/>
  <c r="Y106" i="2" s="1"/>
  <c r="X93" i="2"/>
  <c r="X92" i="2"/>
  <c r="BO91" i="2"/>
  <c r="BN91" i="2"/>
  <c r="BM91" i="2"/>
  <c r="Z91" i="2"/>
  <c r="Y91" i="2"/>
  <c r="BP91" i="2" s="1"/>
  <c r="P91" i="2"/>
  <c r="BO90" i="2"/>
  <c r="BM90" i="2"/>
  <c r="Z90" i="2"/>
  <c r="Y90" i="2"/>
  <c r="Y92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BN78" i="2" s="1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P71" i="2"/>
  <c r="BO71" i="2"/>
  <c r="BN71" i="2"/>
  <c r="BM71" i="2"/>
  <c r="Z71" i="2"/>
  <c r="Y71" i="2"/>
  <c r="P71" i="2"/>
  <c r="X69" i="2"/>
  <c r="X68" i="2"/>
  <c r="BO67" i="2"/>
  <c r="BM67" i="2"/>
  <c r="Z67" i="2"/>
  <c r="Y67" i="2"/>
  <c r="Y69" i="2" s="1"/>
  <c r="P67" i="2"/>
  <c r="BP66" i="2"/>
  <c r="BO66" i="2"/>
  <c r="BN66" i="2"/>
  <c r="BM66" i="2"/>
  <c r="Z66" i="2"/>
  <c r="Y66" i="2"/>
  <c r="P66" i="2"/>
  <c r="X64" i="2"/>
  <c r="X63" i="2"/>
  <c r="BO62" i="2"/>
  <c r="BM62" i="2"/>
  <c r="Z62" i="2"/>
  <c r="Z63" i="2" s="1"/>
  <c r="Y62" i="2"/>
  <c r="Y63" i="2" s="1"/>
  <c r="P62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X55" i="2"/>
  <c r="X54" i="2"/>
  <c r="BO53" i="2"/>
  <c r="BM53" i="2"/>
  <c r="Z53" i="2"/>
  <c r="Z54" i="2" s="1"/>
  <c r="Y53" i="2"/>
  <c r="BP53" i="2" s="1"/>
  <c r="P53" i="2"/>
  <c r="X50" i="2"/>
  <c r="X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P43" i="2"/>
  <c r="BO42" i="2"/>
  <c r="BM42" i="2"/>
  <c r="Z42" i="2"/>
  <c r="Y42" i="2"/>
  <c r="Y50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P36" i="2" s="1"/>
  <c r="P36" i="2"/>
  <c r="BO35" i="2"/>
  <c r="BM35" i="2"/>
  <c r="Z35" i="2"/>
  <c r="Z38" i="2" s="1"/>
  <c r="Y35" i="2"/>
  <c r="BN35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Y28" i="2"/>
  <c r="Y32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Z59" i="2" l="1"/>
  <c r="Y113" i="2"/>
  <c r="BN122" i="2"/>
  <c r="BN131" i="2"/>
  <c r="BN137" i="2"/>
  <c r="BN138" i="2"/>
  <c r="Z147" i="2"/>
  <c r="BN180" i="2"/>
  <c r="BN185" i="2"/>
  <c r="Y259" i="2"/>
  <c r="Z271" i="2"/>
  <c r="Y299" i="2"/>
  <c r="X338" i="2"/>
  <c r="Z49" i="2"/>
  <c r="BN42" i="2"/>
  <c r="BP42" i="2"/>
  <c r="Y49" i="2"/>
  <c r="BN44" i="2"/>
  <c r="BN45" i="2"/>
  <c r="Z80" i="2"/>
  <c r="Z86" i="2"/>
  <c r="Z92" i="2"/>
  <c r="BN98" i="2"/>
  <c r="BN101" i="2"/>
  <c r="Z186" i="2"/>
  <c r="Z194" i="2"/>
  <c r="BN203" i="2"/>
  <c r="BP203" i="2"/>
  <c r="Y204" i="2"/>
  <c r="Z211" i="2"/>
  <c r="BN233" i="2"/>
  <c r="BN235" i="2"/>
  <c r="BN245" i="2"/>
  <c r="BP245" i="2"/>
  <c r="Y253" i="2"/>
  <c r="Y328" i="2"/>
  <c r="BN309" i="2"/>
  <c r="J9" i="2"/>
  <c r="F10" i="2"/>
  <c r="X336" i="2"/>
  <c r="A10" i="2"/>
  <c r="Z31" i="2"/>
  <c r="BN28" i="2"/>
  <c r="BP28" i="2"/>
  <c r="BP48" i="2"/>
  <c r="X334" i="2"/>
  <c r="BP57" i="2"/>
  <c r="Y60" i="2"/>
  <c r="BP62" i="2"/>
  <c r="BP78" i="2"/>
  <c r="Y87" i="2"/>
  <c r="BP119" i="2"/>
  <c r="Y123" i="2"/>
  <c r="Y124" i="2"/>
  <c r="Z140" i="2"/>
  <c r="Y186" i="2"/>
  <c r="Y195" i="2"/>
  <c r="BP226" i="2"/>
  <c r="BP263" i="2"/>
  <c r="Y264" i="2"/>
  <c r="BP270" i="2"/>
  <c r="BP280" i="2"/>
  <c r="Y290" i="2"/>
  <c r="Y304" i="2"/>
  <c r="BN331" i="2"/>
  <c r="Y333" i="2"/>
  <c r="Y31" i="2"/>
  <c r="X335" i="2"/>
  <c r="X337" i="2" s="1"/>
  <c r="BP35" i="2"/>
  <c r="BN58" i="2"/>
  <c r="Y59" i="2"/>
  <c r="Y64" i="2"/>
  <c r="Y68" i="2"/>
  <c r="Z68" i="2"/>
  <c r="Y75" i="2"/>
  <c r="Z74" i="2"/>
  <c r="BN85" i="2"/>
  <c r="Y86" i="2"/>
  <c r="Y93" i="2"/>
  <c r="Z105" i="2"/>
  <c r="BP97" i="2"/>
  <c r="BP102" i="2"/>
  <c r="Z112" i="2"/>
  <c r="BN109" i="2"/>
  <c r="BP109" i="2"/>
  <c r="BN111" i="2"/>
  <c r="Z123" i="2"/>
  <c r="BN116" i="2"/>
  <c r="BN118" i="2"/>
  <c r="BP121" i="2"/>
  <c r="Z133" i="2"/>
  <c r="BN145" i="2"/>
  <c r="Y153" i="2"/>
  <c r="Y163" i="2"/>
  <c r="BP172" i="2"/>
  <c r="Y173" i="2"/>
  <c r="Y174" i="2"/>
  <c r="Z181" i="2"/>
  <c r="BP179" i="2"/>
  <c r="Y187" i="2"/>
  <c r="BN192" i="2"/>
  <c r="BN193" i="2"/>
  <c r="Y194" i="2"/>
  <c r="BN208" i="2"/>
  <c r="BN209" i="2"/>
  <c r="Z218" i="2"/>
  <c r="Z228" i="2"/>
  <c r="BN223" i="2"/>
  <c r="BN225" i="2"/>
  <c r="Y236" i="2"/>
  <c r="BP232" i="2"/>
  <c r="Y237" i="2"/>
  <c r="Z236" i="2"/>
  <c r="BN240" i="2"/>
  <c r="BP240" i="2"/>
  <c r="Y241" i="2"/>
  <c r="Z252" i="2"/>
  <c r="BN249" i="2"/>
  <c r="BP249" i="2"/>
  <c r="Y252" i="2"/>
  <c r="BN251" i="2"/>
  <c r="Z258" i="2"/>
  <c r="Y265" i="2"/>
  <c r="Y271" i="2"/>
  <c r="Y272" i="2"/>
  <c r="Y282" i="2"/>
  <c r="BP297" i="2"/>
  <c r="Y298" i="2"/>
  <c r="Y305" i="2"/>
  <c r="Z327" i="2"/>
  <c r="BN313" i="2"/>
  <c r="BP315" i="2"/>
  <c r="Y332" i="2"/>
  <c r="Z339" i="2"/>
  <c r="BP250" i="2"/>
  <c r="BN257" i="2"/>
  <c r="BN269" i="2"/>
  <c r="BN287" i="2"/>
  <c r="BN307" i="2"/>
  <c r="BP318" i="2"/>
  <c r="BP322" i="2"/>
  <c r="BP326" i="2"/>
  <c r="BN29" i="2"/>
  <c r="BN132" i="2"/>
  <c r="BN210" i="2"/>
  <c r="BP317" i="2"/>
  <c r="BP103" i="2"/>
  <c r="BP139" i="2"/>
  <c r="BN156" i="2"/>
  <c r="BP177" i="2"/>
  <c r="BN217" i="2"/>
  <c r="BP286" i="2"/>
  <c r="BP43" i="2"/>
  <c r="Y80" i="2"/>
  <c r="BN117" i="2"/>
  <c r="Y140" i="2"/>
  <c r="BP156" i="2"/>
  <c r="BN250" i="2"/>
  <c r="Y293" i="2"/>
  <c r="BP22" i="2"/>
  <c r="BN30" i="2"/>
  <c r="Y54" i="2"/>
  <c r="BP67" i="2"/>
  <c r="BN73" i="2"/>
  <c r="BP126" i="2"/>
  <c r="Y134" i="2"/>
  <c r="BP191" i="2"/>
  <c r="BP207" i="2"/>
  <c r="Y228" i="2"/>
  <c r="BP234" i="2"/>
  <c r="Y277" i="2"/>
  <c r="BN301" i="2"/>
  <c r="BP314" i="2"/>
  <c r="BN47" i="2"/>
  <c r="BP100" i="2"/>
  <c r="Y147" i="2"/>
  <c r="Y157" i="2"/>
  <c r="Y167" i="2"/>
  <c r="BP197" i="2"/>
  <c r="Y218" i="2"/>
  <c r="BP224" i="2"/>
  <c r="Y23" i="2"/>
  <c r="BN37" i="2"/>
  <c r="Y81" i="2"/>
  <c r="BN90" i="2"/>
  <c r="BN104" i="2"/>
  <c r="Y127" i="2"/>
  <c r="Y141" i="2"/>
  <c r="Y212" i="2"/>
  <c r="Y294" i="2"/>
  <c r="BN311" i="2"/>
  <c r="BN325" i="2"/>
  <c r="BN36" i="2"/>
  <c r="BN79" i="2"/>
  <c r="BN53" i="2"/>
  <c r="BN166" i="2"/>
  <c r="BN22" i="2"/>
  <c r="BN67" i="2"/>
  <c r="BP96" i="2"/>
  <c r="BP120" i="2"/>
  <c r="Y182" i="2"/>
  <c r="BP227" i="2"/>
  <c r="BP310" i="2"/>
  <c r="BP110" i="2"/>
  <c r="BP146" i="2"/>
  <c r="BP166" i="2"/>
  <c r="BN197" i="2"/>
  <c r="Y211" i="2"/>
  <c r="BN178" i="2"/>
  <c r="Y55" i="2"/>
  <c r="BN62" i="2"/>
  <c r="BN184" i="2"/>
  <c r="Y198" i="2"/>
  <c r="Y229" i="2"/>
  <c r="BP269" i="2"/>
  <c r="Y278" i="2"/>
  <c r="BP307" i="2"/>
  <c r="Y327" i="2"/>
  <c r="BN321" i="2"/>
  <c r="BN256" i="2"/>
  <c r="BP72" i="2"/>
  <c r="BN43" i="2"/>
  <c r="Y133" i="2"/>
  <c r="BP276" i="2"/>
  <c r="BP90" i="2"/>
  <c r="Y148" i="2"/>
  <c r="Y219" i="2"/>
  <c r="Y258" i="2"/>
  <c r="BP29" i="2"/>
  <c r="BP99" i="2"/>
  <c r="Y181" i="2"/>
  <c r="BN292" i="2"/>
  <c r="BN96" i="2"/>
  <c r="BP256" i="2"/>
  <c r="BN126" i="2"/>
  <c r="Y74" i="2"/>
  <c r="Y38" i="2"/>
  <c r="Y105" i="2"/>
  <c r="BN84" i="2"/>
  <c r="BN144" i="2"/>
  <c r="BN215" i="2"/>
  <c r="BN288" i="2"/>
  <c r="BN296" i="2"/>
  <c r="BN302" i="2"/>
  <c r="BN308" i="2"/>
  <c r="Y112" i="2"/>
  <c r="BN232" i="2"/>
  <c r="Y246" i="2"/>
  <c r="BN280" i="2"/>
  <c r="BN151" i="2"/>
  <c r="BN161" i="2"/>
  <c r="BN222" i="2"/>
  <c r="BN312" i="2"/>
  <c r="BN46" i="2"/>
  <c r="BN286" i="2"/>
  <c r="Y39" i="2"/>
  <c r="BP151" i="2"/>
  <c r="BP161" i="2"/>
  <c r="BN316" i="2"/>
  <c r="BN320" i="2"/>
  <c r="BN324" i="2"/>
  <c r="F9" i="2"/>
  <c r="Y334" i="2" l="1"/>
  <c r="Y335" i="2"/>
  <c r="Y336" i="2"/>
  <c r="Y338" i="2"/>
  <c r="Y337" i="2" l="1"/>
  <c r="A347" i="2" l="1"/>
  <c r="C347" i="2"/>
  <c r="B347" i="2"/>
</calcChain>
</file>

<file path=xl/sharedStrings.xml><?xml version="1.0" encoding="utf-8"?>
<sst xmlns="http://schemas.openxmlformats.org/spreadsheetml/2006/main" count="2234" uniqueCount="528">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</sst>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5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63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zoomScaleNormal="100" zoomScaleSheetLayoutView="100" workbookViewId="0">
      <selection activeCell="Y9" sqref="Y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1" t="s">
        <v>26</v>
      </c>
      <c r="E1" s="561"/>
      <c r="F1" s="561"/>
      <c r="G1" s="14" t="s">
        <v>70</v>
      </c>
      <c r="H1" s="561" t="s">
        <v>47</v>
      </c>
      <c r="I1" s="561"/>
      <c r="J1" s="561"/>
      <c r="K1" s="561"/>
      <c r="L1" s="561"/>
      <c r="M1" s="561"/>
      <c r="N1" s="561"/>
      <c r="O1" s="561"/>
      <c r="P1" s="561"/>
      <c r="Q1" s="561"/>
      <c r="R1" s="562" t="s">
        <v>71</v>
      </c>
      <c r="S1" s="563"/>
      <c r="T1" s="5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4"/>
      <c r="Q3" s="564"/>
      <c r="R3" s="564"/>
      <c r="S3" s="564"/>
      <c r="T3" s="564"/>
      <c r="U3" s="564"/>
      <c r="V3" s="564"/>
      <c r="W3" s="5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3" t="s">
        <v>8</v>
      </c>
      <c r="B5" s="543"/>
      <c r="C5" s="543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5"/>
      <c r="P5" s="27" t="s">
        <v>4</v>
      </c>
      <c r="Q5" s="567">
        <v>45807</v>
      </c>
      <c r="R5" s="567"/>
      <c r="T5" s="568" t="s">
        <v>3</v>
      </c>
      <c r="U5" s="569"/>
      <c r="V5" s="570" t="s">
        <v>514</v>
      </c>
      <c r="W5" s="571"/>
      <c r="AB5" s="59"/>
      <c r="AC5" s="59"/>
      <c r="AD5" s="59"/>
      <c r="AE5" s="59"/>
    </row>
    <row r="6" spans="1:32" s="17" customFormat="1" ht="24" customHeight="1" x14ac:dyDescent="0.2">
      <c r="A6" s="543" t="s">
        <v>1</v>
      </c>
      <c r="B6" s="543"/>
      <c r="C6" s="543"/>
      <c r="D6" s="544" t="s">
        <v>79</v>
      </c>
      <c r="E6" s="544"/>
      <c r="F6" s="544"/>
      <c r="G6" s="544"/>
      <c r="H6" s="544"/>
      <c r="I6" s="544"/>
      <c r="J6" s="544"/>
      <c r="K6" s="544"/>
      <c r="L6" s="544"/>
      <c r="M6" s="544"/>
      <c r="N6" s="76"/>
      <c r="P6" s="27" t="s">
        <v>27</v>
      </c>
      <c r="Q6" s="545" t="str">
        <f>IF(Q5=0," ",CHOOSE(WEEKDAY(Q5,2),"Понедельник","Вторник","Среда","Четверг","Пятница","Суббота","Воскресенье"))</f>
        <v>Пятница</v>
      </c>
      <c r="R6" s="545"/>
      <c r="T6" s="546" t="s">
        <v>5</v>
      </c>
      <c r="U6" s="547"/>
      <c r="V6" s="548" t="s">
        <v>73</v>
      </c>
      <c r="W6" s="5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54" t="str">
        <f>IFERROR(VLOOKUP(DeliveryAddress,Table,3,0),1)</f>
        <v>1</v>
      </c>
      <c r="E7" s="555"/>
      <c r="F7" s="555"/>
      <c r="G7" s="555"/>
      <c r="H7" s="555"/>
      <c r="I7" s="555"/>
      <c r="J7" s="555"/>
      <c r="K7" s="555"/>
      <c r="L7" s="555"/>
      <c r="M7" s="556"/>
      <c r="N7" s="77"/>
      <c r="P7" s="29"/>
      <c r="Q7" s="48"/>
      <c r="R7" s="48"/>
      <c r="T7" s="546"/>
      <c r="U7" s="547"/>
      <c r="V7" s="550"/>
      <c r="W7" s="551"/>
      <c r="AB7" s="59"/>
      <c r="AC7" s="59"/>
      <c r="AD7" s="59"/>
      <c r="AE7" s="59"/>
    </row>
    <row r="8" spans="1:32" s="17" customFormat="1" ht="25.5" customHeight="1" x14ac:dyDescent="0.2">
      <c r="A8" s="557" t="s">
        <v>58</v>
      </c>
      <c r="B8" s="557"/>
      <c r="C8" s="557"/>
      <c r="D8" s="558" t="s">
        <v>80</v>
      </c>
      <c r="E8" s="558"/>
      <c r="F8" s="558"/>
      <c r="G8" s="558"/>
      <c r="H8" s="558"/>
      <c r="I8" s="558"/>
      <c r="J8" s="558"/>
      <c r="K8" s="558"/>
      <c r="L8" s="558"/>
      <c r="M8" s="558"/>
      <c r="N8" s="78"/>
      <c r="P8" s="27" t="s">
        <v>11</v>
      </c>
      <c r="Q8" s="541">
        <v>0.375</v>
      </c>
      <c r="R8" s="541"/>
      <c r="T8" s="546"/>
      <c r="U8" s="547"/>
      <c r="V8" s="550"/>
      <c r="W8" s="551"/>
      <c r="AB8" s="59"/>
      <c r="AC8" s="59"/>
      <c r="AD8" s="59"/>
      <c r="AE8" s="59"/>
    </row>
    <row r="9" spans="1:32" s="17" customFormat="1" ht="39.950000000000003" customHeight="1" x14ac:dyDescent="0.2">
      <c r="A9" s="5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33"/>
      <c r="C9" s="533"/>
      <c r="D9" s="534" t="s">
        <v>46</v>
      </c>
      <c r="E9" s="535"/>
      <c r="F9" s="5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33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73"/>
      <c r="P9" s="31" t="s">
        <v>15</v>
      </c>
      <c r="Q9" s="560"/>
      <c r="R9" s="560"/>
      <c r="T9" s="546"/>
      <c r="U9" s="547"/>
      <c r="V9" s="552"/>
      <c r="W9" s="5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33"/>
      <c r="C10" s="533"/>
      <c r="D10" s="534"/>
      <c r="E10" s="535"/>
      <c r="F10" s="5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33"/>
      <c r="H10" s="536" t="str">
        <f>IFERROR(VLOOKUP($D$10,Proxy,2,FALSE),"")</f>
        <v/>
      </c>
      <c r="I10" s="536"/>
      <c r="J10" s="536"/>
      <c r="K10" s="536"/>
      <c r="L10" s="536"/>
      <c r="M10" s="536"/>
      <c r="N10" s="74"/>
      <c r="P10" s="31" t="s">
        <v>32</v>
      </c>
      <c r="Q10" s="537"/>
      <c r="R10" s="537"/>
      <c r="U10" s="29" t="s">
        <v>12</v>
      </c>
      <c r="V10" s="538" t="s">
        <v>74</v>
      </c>
      <c r="W10" s="5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40"/>
      <c r="R11" s="540"/>
      <c r="U11" s="29" t="s">
        <v>28</v>
      </c>
      <c r="V11" s="519" t="s">
        <v>55</v>
      </c>
      <c r="W11" s="5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18" t="s">
        <v>75</v>
      </c>
      <c r="B12" s="518"/>
      <c r="C12" s="518"/>
      <c r="D12" s="518"/>
      <c r="E12" s="518"/>
      <c r="F12" s="518"/>
      <c r="G12" s="518"/>
      <c r="H12" s="518"/>
      <c r="I12" s="518"/>
      <c r="J12" s="518"/>
      <c r="K12" s="518"/>
      <c r="L12" s="518"/>
      <c r="M12" s="518"/>
      <c r="N12" s="79"/>
      <c r="P12" s="27" t="s">
        <v>30</v>
      </c>
      <c r="Q12" s="541"/>
      <c r="R12" s="541"/>
      <c r="S12" s="28"/>
      <c r="T12"/>
      <c r="U12" s="29" t="s">
        <v>46</v>
      </c>
      <c r="V12" s="542"/>
      <c r="W12" s="542"/>
      <c r="X12"/>
      <c r="AB12" s="59"/>
      <c r="AC12" s="59"/>
      <c r="AD12" s="59"/>
      <c r="AE12" s="59"/>
    </row>
    <row r="13" spans="1:32" s="17" customFormat="1" ht="23.25" customHeight="1" x14ac:dyDescent="0.2">
      <c r="A13" s="518" t="s">
        <v>76</v>
      </c>
      <c r="B13" s="518"/>
      <c r="C13" s="518"/>
      <c r="D13" s="518"/>
      <c r="E13" s="518"/>
      <c r="F13" s="518"/>
      <c r="G13" s="518"/>
      <c r="H13" s="518"/>
      <c r="I13" s="518"/>
      <c r="J13" s="518"/>
      <c r="K13" s="518"/>
      <c r="L13" s="518"/>
      <c r="M13" s="518"/>
      <c r="N13" s="79"/>
      <c r="O13" s="31"/>
      <c r="P13" s="31" t="s">
        <v>31</v>
      </c>
      <c r="Q13" s="519"/>
      <c r="R13" s="5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18" t="s">
        <v>77</v>
      </c>
      <c r="B14" s="518"/>
      <c r="C14" s="518"/>
      <c r="D14" s="518"/>
      <c r="E14" s="518"/>
      <c r="F14" s="518"/>
      <c r="G14" s="518"/>
      <c r="H14" s="518"/>
      <c r="I14" s="518"/>
      <c r="J14" s="518"/>
      <c r="K14" s="518"/>
      <c r="L14" s="518"/>
      <c r="M14" s="5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20" t="s">
        <v>78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0"/>
      <c r="M15" s="520"/>
      <c r="N15" s="80"/>
      <c r="O15"/>
      <c r="P15" s="521" t="s">
        <v>61</v>
      </c>
      <c r="Q15" s="521"/>
      <c r="R15" s="521"/>
      <c r="S15" s="521"/>
      <c r="T15" s="5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22"/>
      <c r="Q16" s="522"/>
      <c r="R16" s="522"/>
      <c r="S16" s="522"/>
      <c r="T16" s="5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04" t="s">
        <v>59</v>
      </c>
      <c r="B17" s="504" t="s">
        <v>49</v>
      </c>
      <c r="C17" s="525" t="s">
        <v>48</v>
      </c>
      <c r="D17" s="527" t="s">
        <v>50</v>
      </c>
      <c r="E17" s="528"/>
      <c r="F17" s="504" t="s">
        <v>21</v>
      </c>
      <c r="G17" s="504" t="s">
        <v>24</v>
      </c>
      <c r="H17" s="504" t="s">
        <v>22</v>
      </c>
      <c r="I17" s="504" t="s">
        <v>23</v>
      </c>
      <c r="J17" s="504" t="s">
        <v>16</v>
      </c>
      <c r="K17" s="504" t="s">
        <v>69</v>
      </c>
      <c r="L17" s="504" t="s">
        <v>67</v>
      </c>
      <c r="M17" s="504" t="s">
        <v>2</v>
      </c>
      <c r="N17" s="504" t="s">
        <v>66</v>
      </c>
      <c r="O17" s="504" t="s">
        <v>25</v>
      </c>
      <c r="P17" s="527" t="s">
        <v>17</v>
      </c>
      <c r="Q17" s="531"/>
      <c r="R17" s="531"/>
      <c r="S17" s="531"/>
      <c r="T17" s="528"/>
      <c r="U17" s="523" t="s">
        <v>56</v>
      </c>
      <c r="V17" s="524"/>
      <c r="W17" s="504" t="s">
        <v>6</v>
      </c>
      <c r="X17" s="504" t="s">
        <v>41</v>
      </c>
      <c r="Y17" s="506" t="s">
        <v>54</v>
      </c>
      <c r="Z17" s="508" t="s">
        <v>18</v>
      </c>
      <c r="AA17" s="510" t="s">
        <v>60</v>
      </c>
      <c r="AB17" s="510" t="s">
        <v>19</v>
      </c>
      <c r="AC17" s="510" t="s">
        <v>68</v>
      </c>
      <c r="AD17" s="512" t="s">
        <v>57</v>
      </c>
      <c r="AE17" s="513"/>
      <c r="AF17" s="514"/>
      <c r="AG17" s="85"/>
      <c r="BD17" s="84" t="s">
        <v>64</v>
      </c>
    </row>
    <row r="18" spans="1:68" ht="14.25" customHeight="1" x14ac:dyDescent="0.2">
      <c r="A18" s="505"/>
      <c r="B18" s="505"/>
      <c r="C18" s="526"/>
      <c r="D18" s="529"/>
      <c r="E18" s="530"/>
      <c r="F18" s="505"/>
      <c r="G18" s="505"/>
      <c r="H18" s="505"/>
      <c r="I18" s="505"/>
      <c r="J18" s="505"/>
      <c r="K18" s="505"/>
      <c r="L18" s="505"/>
      <c r="M18" s="505"/>
      <c r="N18" s="505"/>
      <c r="O18" s="505"/>
      <c r="P18" s="529"/>
      <c r="Q18" s="532"/>
      <c r="R18" s="532"/>
      <c r="S18" s="532"/>
      <c r="T18" s="530"/>
      <c r="U18" s="86" t="s">
        <v>44</v>
      </c>
      <c r="V18" s="86" t="s">
        <v>43</v>
      </c>
      <c r="W18" s="505"/>
      <c r="X18" s="505"/>
      <c r="Y18" s="507"/>
      <c r="Z18" s="509"/>
      <c r="AA18" s="511"/>
      <c r="AB18" s="511"/>
      <c r="AC18" s="511"/>
      <c r="AD18" s="515"/>
      <c r="AE18" s="516"/>
      <c r="AF18" s="517"/>
      <c r="AG18" s="85"/>
      <c r="BD18" s="84"/>
    </row>
    <row r="19" spans="1:68" ht="27.75" customHeight="1" x14ac:dyDescent="0.2">
      <c r="A19" s="402" t="s">
        <v>81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customHeight="1" x14ac:dyDescent="0.25">
      <c r="A20" s="357" t="s">
        <v>81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65"/>
      <c r="AB20" s="65"/>
      <c r="AC20" s="82"/>
    </row>
    <row r="21" spans="1:68" ht="14.25" customHeight="1" x14ac:dyDescent="0.25">
      <c r="A21" s="358" t="s">
        <v>82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9">
        <v>4607111035752</v>
      </c>
      <c r="E22" s="35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5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1"/>
      <c r="R22" s="361"/>
      <c r="S22" s="361"/>
      <c r="T22" s="36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7"/>
      <c r="P23" s="363" t="s">
        <v>40</v>
      </c>
      <c r="Q23" s="364"/>
      <c r="R23" s="364"/>
      <c r="S23" s="364"/>
      <c r="T23" s="364"/>
      <c r="U23" s="364"/>
      <c r="V23" s="36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7"/>
      <c r="P24" s="363" t="s">
        <v>40</v>
      </c>
      <c r="Q24" s="364"/>
      <c r="R24" s="364"/>
      <c r="S24" s="364"/>
      <c r="T24" s="364"/>
      <c r="U24" s="364"/>
      <c r="V24" s="36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customHeight="1" x14ac:dyDescent="0.25">
      <c r="A26" s="357" t="s">
        <v>90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65"/>
      <c r="AB26" s="65"/>
      <c r="AC26" s="82"/>
    </row>
    <row r="27" spans="1:68" ht="14.25" customHeight="1" x14ac:dyDescent="0.25">
      <c r="A27" s="358" t="s">
        <v>91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59">
        <v>4607111036520</v>
      </c>
      <c r="E28" s="35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500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1"/>
      <c r="R28" s="361"/>
      <c r="S28" s="361"/>
      <c r="T28" s="36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359">
        <v>4607111036537</v>
      </c>
      <c r="E29" s="35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5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1"/>
      <c r="R29" s="361"/>
      <c r="S29" s="361"/>
      <c r="T29" s="36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359">
        <v>4607111036605</v>
      </c>
      <c r="E30" s="35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50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1"/>
      <c r="R30" s="361"/>
      <c r="S30" s="361"/>
      <c r="T30" s="36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366"/>
      <c r="B31" s="366"/>
      <c r="C31" s="366"/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7"/>
      <c r="P31" s="363" t="s">
        <v>40</v>
      </c>
      <c r="Q31" s="364"/>
      <c r="R31" s="364"/>
      <c r="S31" s="364"/>
      <c r="T31" s="364"/>
      <c r="U31" s="364"/>
      <c r="V31" s="365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366"/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7"/>
      <c r="P32" s="363" t="s">
        <v>40</v>
      </c>
      <c r="Q32" s="364"/>
      <c r="R32" s="364"/>
      <c r="S32" s="364"/>
      <c r="T32" s="364"/>
      <c r="U32" s="364"/>
      <c r="V32" s="365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57" t="s">
        <v>101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65"/>
      <c r="AB33" s="65"/>
      <c r="AC33" s="82"/>
    </row>
    <row r="34" spans="1:68" ht="14.25" customHeight="1" x14ac:dyDescent="0.25">
      <c r="A34" s="35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359">
        <v>4620207490075</v>
      </c>
      <c r="E35" s="35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1"/>
      <c r="R35" s="361"/>
      <c r="S35" s="361"/>
      <c r="T35" s="36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359">
        <v>4620207490174</v>
      </c>
      <c r="E36" s="35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9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1"/>
      <c r="R36" s="361"/>
      <c r="S36" s="361"/>
      <c r="T36" s="36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359">
        <v>4620207490044</v>
      </c>
      <c r="E37" s="359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9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1"/>
      <c r="R37" s="361"/>
      <c r="S37" s="361"/>
      <c r="T37" s="36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367"/>
      <c r="P38" s="363" t="s">
        <v>40</v>
      </c>
      <c r="Q38" s="364"/>
      <c r="R38" s="364"/>
      <c r="S38" s="364"/>
      <c r="T38" s="364"/>
      <c r="U38" s="364"/>
      <c r="V38" s="365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366"/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7"/>
      <c r="P39" s="363" t="s">
        <v>40</v>
      </c>
      <c r="Q39" s="364"/>
      <c r="R39" s="364"/>
      <c r="S39" s="364"/>
      <c r="T39" s="364"/>
      <c r="U39" s="364"/>
      <c r="V39" s="365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57" t="s">
        <v>111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65"/>
      <c r="AB40" s="65"/>
      <c r="AC40" s="82"/>
    </row>
    <row r="41" spans="1:68" ht="14.25" customHeight="1" x14ac:dyDescent="0.25">
      <c r="A41" s="358" t="s">
        <v>82</v>
      </c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359">
        <v>4607111038999</v>
      </c>
      <c r="E42" s="359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1"/>
      <c r="R42" s="361"/>
      <c r="S42" s="361"/>
      <c r="T42" s="362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116</v>
      </c>
      <c r="AK42" s="87">
        <v>12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4301070972</v>
      </c>
      <c r="D43" s="359">
        <v>4607111037183</v>
      </c>
      <c r="E43" s="359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119</v>
      </c>
      <c r="M43" s="38" t="s">
        <v>86</v>
      </c>
      <c r="N43" s="38"/>
      <c r="O43" s="37">
        <v>180</v>
      </c>
      <c r="P43" s="4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1"/>
      <c r="R43" s="361"/>
      <c r="S43" s="361"/>
      <c r="T43" s="362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120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4301071044</v>
      </c>
      <c r="D44" s="359">
        <v>4607111039385</v>
      </c>
      <c r="E44" s="359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119</v>
      </c>
      <c r="M44" s="38" t="s">
        <v>86</v>
      </c>
      <c r="N44" s="38"/>
      <c r="O44" s="37">
        <v>180</v>
      </c>
      <c r="P44" s="4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1"/>
      <c r="R44" s="361"/>
      <c r="S44" s="361"/>
      <c r="T44" s="362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120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4301071031</v>
      </c>
      <c r="D45" s="359">
        <v>4607111038982</v>
      </c>
      <c r="E45" s="359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115</v>
      </c>
      <c r="M45" s="38" t="s">
        <v>86</v>
      </c>
      <c r="N45" s="38"/>
      <c r="O45" s="37">
        <v>180</v>
      </c>
      <c r="P45" s="4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1"/>
      <c r="R45" s="361"/>
      <c r="S45" s="361"/>
      <c r="T45" s="362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116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4301071046</v>
      </c>
      <c r="D46" s="359">
        <v>4607111039354</v>
      </c>
      <c r="E46" s="359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115</v>
      </c>
      <c r="M46" s="38" t="s">
        <v>86</v>
      </c>
      <c r="N46" s="38"/>
      <c r="O46" s="37">
        <v>180</v>
      </c>
      <c r="P46" s="4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1"/>
      <c r="R46" s="361"/>
      <c r="S46" s="361"/>
      <c r="T46" s="362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116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4301070968</v>
      </c>
      <c r="D47" s="359">
        <v>4607111036889</v>
      </c>
      <c r="E47" s="359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115</v>
      </c>
      <c r="M47" s="38" t="s">
        <v>86</v>
      </c>
      <c r="N47" s="38"/>
      <c r="O47" s="37">
        <v>180</v>
      </c>
      <c r="P47" s="4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1"/>
      <c r="R47" s="361"/>
      <c r="S47" s="361"/>
      <c r="T47" s="36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125</v>
      </c>
      <c r="AG47" s="81"/>
      <c r="AJ47" s="87" t="s">
        <v>116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4301071047</v>
      </c>
      <c r="D48" s="359">
        <v>4607111039330</v>
      </c>
      <c r="E48" s="359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115</v>
      </c>
      <c r="M48" s="38" t="s">
        <v>86</v>
      </c>
      <c r="N48" s="38"/>
      <c r="O48" s="37">
        <v>180</v>
      </c>
      <c r="P48" s="49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1"/>
      <c r="R48" s="361"/>
      <c r="S48" s="361"/>
      <c r="T48" s="36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125</v>
      </c>
      <c r="AG48" s="81"/>
      <c r="AJ48" s="87" t="s">
        <v>116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366"/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7"/>
      <c r="P49" s="363" t="s">
        <v>40</v>
      </c>
      <c r="Q49" s="364"/>
      <c r="R49" s="364"/>
      <c r="S49" s="364"/>
      <c r="T49" s="364"/>
      <c r="U49" s="364"/>
      <c r="V49" s="365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366"/>
      <c r="B50" s="366"/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7"/>
      <c r="P50" s="363" t="s">
        <v>40</v>
      </c>
      <c r="Q50" s="364"/>
      <c r="R50" s="364"/>
      <c r="S50" s="364"/>
      <c r="T50" s="364"/>
      <c r="U50" s="364"/>
      <c r="V50" s="365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357" t="s">
        <v>132</v>
      </c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65"/>
      <c r="AB51" s="65"/>
      <c r="AC51" s="82"/>
    </row>
    <row r="52" spans="1:68" ht="14.25" customHeight="1" x14ac:dyDescent="0.25">
      <c r="A52" s="358" t="s">
        <v>82</v>
      </c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  <c r="N52" s="358"/>
      <c r="O52" s="358"/>
      <c r="P52" s="358"/>
      <c r="Q52" s="358"/>
      <c r="R52" s="358"/>
      <c r="S52" s="358"/>
      <c r="T52" s="358"/>
      <c r="U52" s="358"/>
      <c r="V52" s="358"/>
      <c r="W52" s="358"/>
      <c r="X52" s="358"/>
      <c r="Y52" s="358"/>
      <c r="Z52" s="358"/>
      <c r="AA52" s="66"/>
      <c r="AB52" s="66"/>
      <c r="AC52" s="83"/>
    </row>
    <row r="53" spans="1:68" ht="16.5" customHeight="1" x14ac:dyDescent="0.25">
      <c r="A53" s="63" t="s">
        <v>133</v>
      </c>
      <c r="B53" s="63" t="s">
        <v>134</v>
      </c>
      <c r="C53" s="36">
        <v>4301071073</v>
      </c>
      <c r="D53" s="359">
        <v>4620207490822</v>
      </c>
      <c r="E53" s="359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8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1"/>
      <c r="R53" s="361"/>
      <c r="S53" s="361"/>
      <c r="T53" s="36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135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6"/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7"/>
      <c r="P54" s="363" t="s">
        <v>40</v>
      </c>
      <c r="Q54" s="364"/>
      <c r="R54" s="364"/>
      <c r="S54" s="364"/>
      <c r="T54" s="364"/>
      <c r="U54" s="364"/>
      <c r="V54" s="36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6"/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7"/>
      <c r="P55" s="363" t="s">
        <v>40</v>
      </c>
      <c r="Q55" s="364"/>
      <c r="R55" s="364"/>
      <c r="S55" s="364"/>
      <c r="T55" s="364"/>
      <c r="U55" s="364"/>
      <c r="V55" s="36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8" t="s">
        <v>136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58"/>
      <c r="Z56" s="358"/>
      <c r="AA56" s="66"/>
      <c r="AB56" s="66"/>
      <c r="AC56" s="83"/>
    </row>
    <row r="57" spans="1:68" ht="16.5" customHeight="1" x14ac:dyDescent="0.25">
      <c r="A57" s="63" t="s">
        <v>137</v>
      </c>
      <c r="B57" s="63" t="s">
        <v>138</v>
      </c>
      <c r="C57" s="36">
        <v>4301100087</v>
      </c>
      <c r="D57" s="359">
        <v>4607111039743</v>
      </c>
      <c r="E57" s="359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61"/>
      <c r="R57" s="361"/>
      <c r="S57" s="361"/>
      <c r="T57" s="36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139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140</v>
      </c>
      <c r="B58" s="63" t="s">
        <v>141</v>
      </c>
      <c r="C58" s="36">
        <v>4301100088</v>
      </c>
      <c r="D58" s="359">
        <v>4607111037077</v>
      </c>
      <c r="E58" s="359"/>
      <c r="F58" s="62">
        <v>0.2</v>
      </c>
      <c r="G58" s="37">
        <v>6</v>
      </c>
      <c r="H58" s="62">
        <v>1.2</v>
      </c>
      <c r="I58" s="62">
        <v>1.38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48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61"/>
      <c r="R58" s="361"/>
      <c r="S58" s="361"/>
      <c r="T58" s="362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139</v>
      </c>
      <c r="AG58" s="81"/>
      <c r="AJ58" s="87" t="s">
        <v>89</v>
      </c>
      <c r="AK58" s="87">
        <v>1</v>
      </c>
      <c r="BB58" s="122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66"/>
      <c r="B59" s="366"/>
      <c r="C59" s="366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7"/>
      <c r="P59" s="363" t="s">
        <v>40</v>
      </c>
      <c r="Q59" s="364"/>
      <c r="R59" s="364"/>
      <c r="S59" s="364"/>
      <c r="T59" s="364"/>
      <c r="U59" s="364"/>
      <c r="V59" s="365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66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7"/>
      <c r="P60" s="363" t="s">
        <v>40</v>
      </c>
      <c r="Q60" s="364"/>
      <c r="R60" s="364"/>
      <c r="S60" s="364"/>
      <c r="T60" s="364"/>
      <c r="U60" s="364"/>
      <c r="V60" s="365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58" t="s">
        <v>91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66"/>
      <c r="AB61" s="66"/>
      <c r="AC61" s="83"/>
    </row>
    <row r="62" spans="1:68" ht="16.5" customHeight="1" x14ac:dyDescent="0.25">
      <c r="A62" s="63" t="s">
        <v>142</v>
      </c>
      <c r="B62" s="63" t="s">
        <v>143</v>
      </c>
      <c r="C62" s="36">
        <v>4301132194</v>
      </c>
      <c r="D62" s="359">
        <v>4607111039712</v>
      </c>
      <c r="E62" s="359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1"/>
      <c r="R62" s="361"/>
      <c r="S62" s="361"/>
      <c r="T62" s="36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144</v>
      </c>
      <c r="AG62" s="81"/>
      <c r="AJ62" s="87" t="s">
        <v>89</v>
      </c>
      <c r="AK62" s="87">
        <v>1</v>
      </c>
      <c r="BB62" s="124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7"/>
      <c r="P63" s="363" t="s">
        <v>40</v>
      </c>
      <c r="Q63" s="364"/>
      <c r="R63" s="364"/>
      <c r="S63" s="364"/>
      <c r="T63" s="364"/>
      <c r="U63" s="364"/>
      <c r="V63" s="365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366"/>
      <c r="B64" s="366"/>
      <c r="C64" s="366"/>
      <c r="D64" s="366"/>
      <c r="E64" s="366"/>
      <c r="F64" s="366"/>
      <c r="G64" s="366"/>
      <c r="H64" s="366"/>
      <c r="I64" s="366"/>
      <c r="J64" s="366"/>
      <c r="K64" s="366"/>
      <c r="L64" s="366"/>
      <c r="M64" s="366"/>
      <c r="N64" s="366"/>
      <c r="O64" s="367"/>
      <c r="P64" s="363" t="s">
        <v>40</v>
      </c>
      <c r="Q64" s="364"/>
      <c r="R64" s="364"/>
      <c r="S64" s="364"/>
      <c r="T64" s="364"/>
      <c r="U64" s="364"/>
      <c r="V64" s="365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358" t="s">
        <v>145</v>
      </c>
      <c r="B65" s="358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66"/>
      <c r="AB65" s="66"/>
      <c r="AC65" s="83"/>
    </row>
    <row r="66" spans="1:68" ht="16.5" customHeight="1" x14ac:dyDescent="0.25">
      <c r="A66" s="63" t="s">
        <v>146</v>
      </c>
      <c r="B66" s="63" t="s">
        <v>147</v>
      </c>
      <c r="C66" s="36">
        <v>4301136018</v>
      </c>
      <c r="D66" s="359">
        <v>4607111037008</v>
      </c>
      <c r="E66" s="359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8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1"/>
      <c r="R66" s="361"/>
      <c r="S66" s="361"/>
      <c r="T66" s="36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148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149</v>
      </c>
      <c r="B67" s="63" t="s">
        <v>150</v>
      </c>
      <c r="C67" s="36">
        <v>4301136015</v>
      </c>
      <c r="D67" s="359">
        <v>4607111037398</v>
      </c>
      <c r="E67" s="359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48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1"/>
      <c r="R67" s="361"/>
      <c r="S67" s="361"/>
      <c r="T67" s="36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148</v>
      </c>
      <c r="AG67" s="81"/>
      <c r="AJ67" s="87" t="s">
        <v>89</v>
      </c>
      <c r="AK67" s="87">
        <v>1</v>
      </c>
      <c r="BB67" s="128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66"/>
      <c r="B68" s="366"/>
      <c r="C68" s="366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7"/>
      <c r="P68" s="363" t="s">
        <v>40</v>
      </c>
      <c r="Q68" s="364"/>
      <c r="R68" s="364"/>
      <c r="S68" s="364"/>
      <c r="T68" s="364"/>
      <c r="U68" s="364"/>
      <c r="V68" s="365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366"/>
      <c r="B69" s="366"/>
      <c r="C69" s="366"/>
      <c r="D69" s="366"/>
      <c r="E69" s="366"/>
      <c r="F69" s="366"/>
      <c r="G69" s="366"/>
      <c r="H69" s="366"/>
      <c r="I69" s="366"/>
      <c r="J69" s="366"/>
      <c r="K69" s="366"/>
      <c r="L69" s="366"/>
      <c r="M69" s="366"/>
      <c r="N69" s="366"/>
      <c r="O69" s="367"/>
      <c r="P69" s="363" t="s">
        <v>40</v>
      </c>
      <c r="Q69" s="364"/>
      <c r="R69" s="364"/>
      <c r="S69" s="364"/>
      <c r="T69" s="364"/>
      <c r="U69" s="364"/>
      <c r="V69" s="365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358" t="s">
        <v>151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66"/>
      <c r="AB70" s="66"/>
      <c r="AC70" s="83"/>
    </row>
    <row r="71" spans="1:68" ht="16.5" customHeight="1" x14ac:dyDescent="0.25">
      <c r="A71" s="63" t="s">
        <v>152</v>
      </c>
      <c r="B71" s="63" t="s">
        <v>153</v>
      </c>
      <c r="C71" s="36">
        <v>4301135664</v>
      </c>
      <c r="D71" s="359">
        <v>4607111039705</v>
      </c>
      <c r="E71" s="359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1"/>
      <c r="R71" s="361"/>
      <c r="S71" s="361"/>
      <c r="T71" s="362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154</v>
      </c>
      <c r="B72" s="63" t="s">
        <v>155</v>
      </c>
      <c r="C72" s="36">
        <v>4301135665</v>
      </c>
      <c r="D72" s="359">
        <v>4607111039729</v>
      </c>
      <c r="E72" s="359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8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1"/>
      <c r="R72" s="361"/>
      <c r="S72" s="361"/>
      <c r="T72" s="362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156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157</v>
      </c>
      <c r="B73" s="63" t="s">
        <v>158</v>
      </c>
      <c r="C73" s="36">
        <v>4301135702</v>
      </c>
      <c r="D73" s="359">
        <v>4620207490228</v>
      </c>
      <c r="E73" s="359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96</v>
      </c>
      <c r="L73" s="37" t="s">
        <v>88</v>
      </c>
      <c r="M73" s="38" t="s">
        <v>86</v>
      </c>
      <c r="N73" s="38"/>
      <c r="O73" s="37">
        <v>365</v>
      </c>
      <c r="P73" s="4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1"/>
      <c r="R73" s="361"/>
      <c r="S73" s="361"/>
      <c r="T73" s="36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156</v>
      </c>
      <c r="AG73" s="81"/>
      <c r="AJ73" s="87" t="s">
        <v>89</v>
      </c>
      <c r="AK73" s="87">
        <v>1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366"/>
      <c r="B74" s="366"/>
      <c r="C74" s="366"/>
      <c r="D74" s="366"/>
      <c r="E74" s="366"/>
      <c r="F74" s="366"/>
      <c r="G74" s="366"/>
      <c r="H74" s="366"/>
      <c r="I74" s="366"/>
      <c r="J74" s="366"/>
      <c r="K74" s="366"/>
      <c r="L74" s="366"/>
      <c r="M74" s="366"/>
      <c r="N74" s="366"/>
      <c r="O74" s="367"/>
      <c r="P74" s="363" t="s">
        <v>40</v>
      </c>
      <c r="Q74" s="364"/>
      <c r="R74" s="364"/>
      <c r="S74" s="364"/>
      <c r="T74" s="364"/>
      <c r="U74" s="364"/>
      <c r="V74" s="365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366"/>
      <c r="B75" s="366"/>
      <c r="C75" s="366"/>
      <c r="D75" s="366"/>
      <c r="E75" s="366"/>
      <c r="F75" s="366"/>
      <c r="G75" s="366"/>
      <c r="H75" s="366"/>
      <c r="I75" s="366"/>
      <c r="J75" s="366"/>
      <c r="K75" s="366"/>
      <c r="L75" s="366"/>
      <c r="M75" s="366"/>
      <c r="N75" s="366"/>
      <c r="O75" s="367"/>
      <c r="P75" s="363" t="s">
        <v>40</v>
      </c>
      <c r="Q75" s="364"/>
      <c r="R75" s="364"/>
      <c r="S75" s="364"/>
      <c r="T75" s="364"/>
      <c r="U75" s="364"/>
      <c r="V75" s="365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357" t="s">
        <v>159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65"/>
      <c r="AB76" s="65"/>
      <c r="AC76" s="82"/>
    </row>
    <row r="77" spans="1:68" ht="14.25" customHeight="1" x14ac:dyDescent="0.25">
      <c r="A77" s="358" t="s">
        <v>82</v>
      </c>
      <c r="B77" s="358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66"/>
      <c r="AB77" s="66"/>
      <c r="AC77" s="83"/>
    </row>
    <row r="78" spans="1:68" ht="27" customHeight="1" x14ac:dyDescent="0.25">
      <c r="A78" s="63" t="s">
        <v>160</v>
      </c>
      <c r="B78" s="63" t="s">
        <v>161</v>
      </c>
      <c r="C78" s="36">
        <v>4301070977</v>
      </c>
      <c r="D78" s="359">
        <v>4607111037411</v>
      </c>
      <c r="E78" s="359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163</v>
      </c>
      <c r="L78" s="37" t="s">
        <v>115</v>
      </c>
      <c r="M78" s="38" t="s">
        <v>86</v>
      </c>
      <c r="N78" s="38"/>
      <c r="O78" s="37">
        <v>180</v>
      </c>
      <c r="P78" s="4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1"/>
      <c r="R78" s="361"/>
      <c r="S78" s="361"/>
      <c r="T78" s="362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162</v>
      </c>
      <c r="AG78" s="81"/>
      <c r="AJ78" s="87" t="s">
        <v>116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164</v>
      </c>
      <c r="B79" s="63" t="s">
        <v>165</v>
      </c>
      <c r="C79" s="36">
        <v>4301070981</v>
      </c>
      <c r="D79" s="359">
        <v>4607111036728</v>
      </c>
      <c r="E79" s="359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119</v>
      </c>
      <c r="M79" s="38" t="s">
        <v>86</v>
      </c>
      <c r="N79" s="38"/>
      <c r="O79" s="37">
        <v>180</v>
      </c>
      <c r="P79" s="4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1"/>
      <c r="R79" s="361"/>
      <c r="S79" s="361"/>
      <c r="T79" s="36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162</v>
      </c>
      <c r="AG79" s="81"/>
      <c r="AJ79" s="87" t="s">
        <v>120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6"/>
      <c r="B80" s="366"/>
      <c r="C80" s="366"/>
      <c r="D80" s="366"/>
      <c r="E80" s="366"/>
      <c r="F80" s="366"/>
      <c r="G80" s="366"/>
      <c r="H80" s="366"/>
      <c r="I80" s="366"/>
      <c r="J80" s="366"/>
      <c r="K80" s="366"/>
      <c r="L80" s="366"/>
      <c r="M80" s="366"/>
      <c r="N80" s="366"/>
      <c r="O80" s="367"/>
      <c r="P80" s="363" t="s">
        <v>40</v>
      </c>
      <c r="Q80" s="364"/>
      <c r="R80" s="364"/>
      <c r="S80" s="364"/>
      <c r="T80" s="364"/>
      <c r="U80" s="364"/>
      <c r="V80" s="365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366"/>
      <c r="B81" s="366"/>
      <c r="C81" s="366"/>
      <c r="D81" s="366"/>
      <c r="E81" s="366"/>
      <c r="F81" s="366"/>
      <c r="G81" s="366"/>
      <c r="H81" s="366"/>
      <c r="I81" s="366"/>
      <c r="J81" s="366"/>
      <c r="K81" s="366"/>
      <c r="L81" s="366"/>
      <c r="M81" s="366"/>
      <c r="N81" s="366"/>
      <c r="O81" s="367"/>
      <c r="P81" s="363" t="s">
        <v>40</v>
      </c>
      <c r="Q81" s="364"/>
      <c r="R81" s="364"/>
      <c r="S81" s="364"/>
      <c r="T81" s="364"/>
      <c r="U81" s="364"/>
      <c r="V81" s="365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57" t="s">
        <v>166</v>
      </c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  <c r="AA82" s="65"/>
      <c r="AB82" s="65"/>
      <c r="AC82" s="82"/>
    </row>
    <row r="83" spans="1:68" ht="14.25" customHeight="1" x14ac:dyDescent="0.25">
      <c r="A83" s="358" t="s">
        <v>151</v>
      </c>
      <c r="B83" s="358"/>
      <c r="C83" s="358"/>
      <c r="D83" s="358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66"/>
      <c r="AB83" s="66"/>
      <c r="AC83" s="83"/>
    </row>
    <row r="84" spans="1:68" ht="27" customHeight="1" x14ac:dyDescent="0.25">
      <c r="A84" s="63" t="s">
        <v>167</v>
      </c>
      <c r="B84" s="63" t="s">
        <v>168</v>
      </c>
      <c r="C84" s="36">
        <v>4301135584</v>
      </c>
      <c r="D84" s="359">
        <v>4607111033659</v>
      </c>
      <c r="E84" s="35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1"/>
      <c r="R84" s="361"/>
      <c r="S84" s="361"/>
      <c r="T84" s="36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169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170</v>
      </c>
      <c r="B85" s="63" t="s">
        <v>171</v>
      </c>
      <c r="C85" s="36">
        <v>4301135586</v>
      </c>
      <c r="D85" s="359">
        <v>4607111033659</v>
      </c>
      <c r="E85" s="359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7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1"/>
      <c r="R85" s="361"/>
      <c r="S85" s="361"/>
      <c r="T85" s="36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169</v>
      </c>
      <c r="AG85" s="81"/>
      <c r="AJ85" s="87" t="s">
        <v>89</v>
      </c>
      <c r="AK85" s="87">
        <v>1</v>
      </c>
      <c r="BB85" s="142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66"/>
      <c r="N86" s="366"/>
      <c r="O86" s="367"/>
      <c r="P86" s="363" t="s">
        <v>40</v>
      </c>
      <c r="Q86" s="364"/>
      <c r="R86" s="364"/>
      <c r="S86" s="364"/>
      <c r="T86" s="364"/>
      <c r="U86" s="364"/>
      <c r="V86" s="36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6"/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7"/>
      <c r="P87" s="363" t="s">
        <v>40</v>
      </c>
      <c r="Q87" s="364"/>
      <c r="R87" s="364"/>
      <c r="S87" s="364"/>
      <c r="T87" s="364"/>
      <c r="U87" s="364"/>
      <c r="V87" s="36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7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65"/>
      <c r="AB88" s="65"/>
      <c r="AC88" s="82"/>
    </row>
    <row r="89" spans="1:68" ht="14.25" customHeight="1" x14ac:dyDescent="0.25">
      <c r="A89" s="358" t="s">
        <v>173</v>
      </c>
      <c r="B89" s="358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66"/>
      <c r="AB89" s="66"/>
      <c r="AC89" s="83"/>
    </row>
    <row r="90" spans="1:68" ht="27" customHeight="1" x14ac:dyDescent="0.25">
      <c r="A90" s="63" t="s">
        <v>174</v>
      </c>
      <c r="B90" s="63" t="s">
        <v>175</v>
      </c>
      <c r="C90" s="36">
        <v>4301131041</v>
      </c>
      <c r="D90" s="359">
        <v>4607111034120</v>
      </c>
      <c r="E90" s="359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7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1"/>
      <c r="R90" s="361"/>
      <c r="S90" s="361"/>
      <c r="T90" s="36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176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177</v>
      </c>
      <c r="B91" s="63" t="s">
        <v>178</v>
      </c>
      <c r="C91" s="36">
        <v>4301131042</v>
      </c>
      <c r="D91" s="359">
        <v>4607111034137</v>
      </c>
      <c r="E91" s="359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1"/>
      <c r="R91" s="361"/>
      <c r="S91" s="361"/>
      <c r="T91" s="36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179</v>
      </c>
      <c r="AG91" s="81"/>
      <c r="AJ91" s="87" t="s">
        <v>89</v>
      </c>
      <c r="AK91" s="87">
        <v>1</v>
      </c>
      <c r="BB91" s="146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66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6"/>
      <c r="N92" s="366"/>
      <c r="O92" s="367"/>
      <c r="P92" s="363" t="s">
        <v>40</v>
      </c>
      <c r="Q92" s="364"/>
      <c r="R92" s="364"/>
      <c r="S92" s="364"/>
      <c r="T92" s="364"/>
      <c r="U92" s="364"/>
      <c r="V92" s="365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66"/>
      <c r="N93" s="366"/>
      <c r="O93" s="367"/>
      <c r="P93" s="363" t="s">
        <v>40</v>
      </c>
      <c r="Q93" s="364"/>
      <c r="R93" s="364"/>
      <c r="S93" s="364"/>
      <c r="T93" s="364"/>
      <c r="U93" s="364"/>
      <c r="V93" s="365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57" t="s">
        <v>180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65"/>
      <c r="AB94" s="65"/>
      <c r="AC94" s="82"/>
    </row>
    <row r="95" spans="1:68" ht="14.25" customHeight="1" x14ac:dyDescent="0.25">
      <c r="A95" s="358" t="s">
        <v>151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66"/>
      <c r="AB95" s="66"/>
      <c r="AC95" s="83"/>
    </row>
    <row r="96" spans="1:68" ht="27" customHeight="1" x14ac:dyDescent="0.25">
      <c r="A96" s="63" t="s">
        <v>181</v>
      </c>
      <c r="B96" s="63" t="s">
        <v>182</v>
      </c>
      <c r="C96" s="36">
        <v>4301135763</v>
      </c>
      <c r="D96" s="359">
        <v>4620207491027</v>
      </c>
      <c r="E96" s="359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71" t="s">
        <v>183</v>
      </c>
      <c r="Q96" s="361"/>
      <c r="R96" s="361"/>
      <c r="S96" s="361"/>
      <c r="T96" s="362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4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169</v>
      </c>
      <c r="AG96" s="81"/>
      <c r="AJ96" s="87" t="s">
        <v>89</v>
      </c>
      <c r="AK96" s="87">
        <v>1</v>
      </c>
      <c r="BB96" s="148" t="s">
        <v>95</v>
      </c>
      <c r="BM96" s="81">
        <f t="shared" ref="BM96:BM104" si="7">IFERROR(X96*I96,"0")</f>
        <v>0</v>
      </c>
      <c r="BN96" s="81">
        <f t="shared" ref="BN96:BN104" si="8">IFERROR(Y96*I96,"0")</f>
        <v>0</v>
      </c>
      <c r="BO96" s="81">
        <f t="shared" ref="BO96:BO104" si="9">IFERROR(X96/J96,"0")</f>
        <v>0</v>
      </c>
      <c r="BP96" s="81">
        <f t="shared" ref="BP96:BP104" si="10">IFERROR(Y96/J96,"0")</f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4301135568</v>
      </c>
      <c r="D97" s="359">
        <v>4607111033451</v>
      </c>
      <c r="E97" s="359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7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1"/>
      <c r="R97" s="361"/>
      <c r="S97" s="361"/>
      <c r="T97" s="362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169</v>
      </c>
      <c r="AG97" s="81"/>
      <c r="AJ97" s="87" t="s">
        <v>89</v>
      </c>
      <c r="AK97" s="87">
        <v>1</v>
      </c>
      <c r="BB97" s="150" t="s">
        <v>95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4301135565</v>
      </c>
      <c r="D98" s="359">
        <v>4607111033451</v>
      </c>
      <c r="E98" s="359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119</v>
      </c>
      <c r="M98" s="38" t="s">
        <v>86</v>
      </c>
      <c r="N98" s="38"/>
      <c r="O98" s="37">
        <v>180</v>
      </c>
      <c r="P98" s="47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1"/>
      <c r="R98" s="361"/>
      <c r="S98" s="361"/>
      <c r="T98" s="362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169</v>
      </c>
      <c r="AG98" s="81"/>
      <c r="AJ98" s="87" t="s">
        <v>120</v>
      </c>
      <c r="AK98" s="87">
        <v>70</v>
      </c>
      <c r="BB98" s="152" t="s">
        <v>95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188</v>
      </c>
      <c r="B99" s="63" t="s">
        <v>189</v>
      </c>
      <c r="C99" s="36">
        <v>4301135595</v>
      </c>
      <c r="D99" s="359">
        <v>4607111035141</v>
      </c>
      <c r="E99" s="359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74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61"/>
      <c r="R99" s="361"/>
      <c r="S99" s="361"/>
      <c r="T99" s="362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89</v>
      </c>
      <c r="AK99" s="87">
        <v>1</v>
      </c>
      <c r="BB99" s="154" t="s">
        <v>95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191</v>
      </c>
      <c r="B100" s="63" t="s">
        <v>192</v>
      </c>
      <c r="C100" s="36">
        <v>4301135768</v>
      </c>
      <c r="D100" s="359">
        <v>4620207491034</v>
      </c>
      <c r="E100" s="359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466" t="s">
        <v>193</v>
      </c>
      <c r="Q100" s="361"/>
      <c r="R100" s="361"/>
      <c r="S100" s="361"/>
      <c r="T100" s="362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55" t="s">
        <v>190</v>
      </c>
      <c r="AG100" s="81"/>
      <c r="AJ100" s="87" t="s">
        <v>89</v>
      </c>
      <c r="AK100" s="87">
        <v>1</v>
      </c>
      <c r="BB100" s="156" t="s">
        <v>95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194</v>
      </c>
      <c r="B101" s="63" t="s">
        <v>195</v>
      </c>
      <c r="C101" s="36">
        <v>4301135567</v>
      </c>
      <c r="D101" s="359">
        <v>4607111033444</v>
      </c>
      <c r="E101" s="359"/>
      <c r="F101" s="62">
        <v>0.3</v>
      </c>
      <c r="G101" s="37">
        <v>6</v>
      </c>
      <c r="H101" s="62">
        <v>1.8</v>
      </c>
      <c r="I101" s="62">
        <v>2.2218</v>
      </c>
      <c r="J101" s="37">
        <v>140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467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61"/>
      <c r="R101" s="361"/>
      <c r="S101" s="361"/>
      <c r="T101" s="362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IFERROR(IF(X101="","",X101*0.00941),"")</f>
        <v>0</v>
      </c>
      <c r="AA101" s="68" t="s">
        <v>46</v>
      </c>
      <c r="AB101" s="69" t="s">
        <v>46</v>
      </c>
      <c r="AC101" s="157" t="s">
        <v>169</v>
      </c>
      <c r="AG101" s="81"/>
      <c r="AJ101" s="87" t="s">
        <v>89</v>
      </c>
      <c r="AK101" s="87">
        <v>1</v>
      </c>
      <c r="BB101" s="158" t="s">
        <v>95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196</v>
      </c>
      <c r="B102" s="63" t="s">
        <v>197</v>
      </c>
      <c r="C102" s="36">
        <v>4301135578</v>
      </c>
      <c r="D102" s="359">
        <v>4607111033444</v>
      </c>
      <c r="E102" s="359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96</v>
      </c>
      <c r="L102" s="37" t="s">
        <v>119</v>
      </c>
      <c r="M102" s="38" t="s">
        <v>86</v>
      </c>
      <c r="N102" s="38"/>
      <c r="O102" s="37">
        <v>180</v>
      </c>
      <c r="P102" s="4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1"/>
      <c r="R102" s="361"/>
      <c r="S102" s="361"/>
      <c r="T102" s="362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169</v>
      </c>
      <c r="AG102" s="81"/>
      <c r="AJ102" s="87" t="s">
        <v>120</v>
      </c>
      <c r="AK102" s="87">
        <v>70</v>
      </c>
      <c r="BB102" s="160" t="s">
        <v>95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198</v>
      </c>
      <c r="B103" s="63" t="s">
        <v>199</v>
      </c>
      <c r="C103" s="36">
        <v>4301135571</v>
      </c>
      <c r="D103" s="359">
        <v>4607111035028</v>
      </c>
      <c r="E103" s="359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96</v>
      </c>
      <c r="L103" s="37" t="s">
        <v>88</v>
      </c>
      <c r="M103" s="38" t="s">
        <v>86</v>
      </c>
      <c r="N103" s="38"/>
      <c r="O103" s="37">
        <v>180</v>
      </c>
      <c r="P103" s="469" t="s">
        <v>200</v>
      </c>
      <c r="Q103" s="361"/>
      <c r="R103" s="361"/>
      <c r="S103" s="361"/>
      <c r="T103" s="36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169</v>
      </c>
      <c r="AG103" s="81"/>
      <c r="AJ103" s="87" t="s">
        <v>89</v>
      </c>
      <c r="AK103" s="87">
        <v>1</v>
      </c>
      <c r="BB103" s="162" t="s">
        <v>95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ht="27" customHeight="1" x14ac:dyDescent="0.25">
      <c r="A104" s="63" t="s">
        <v>201</v>
      </c>
      <c r="B104" s="63" t="s">
        <v>202</v>
      </c>
      <c r="C104" s="36">
        <v>4301135285</v>
      </c>
      <c r="D104" s="359">
        <v>4607111036407</v>
      </c>
      <c r="E104" s="359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96</v>
      </c>
      <c r="L104" s="37" t="s">
        <v>115</v>
      </c>
      <c r="M104" s="38" t="s">
        <v>86</v>
      </c>
      <c r="N104" s="38"/>
      <c r="O104" s="37">
        <v>180</v>
      </c>
      <c r="P104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61"/>
      <c r="R104" s="361"/>
      <c r="S104" s="361"/>
      <c r="T104" s="362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203</v>
      </c>
      <c r="AG104" s="81"/>
      <c r="AJ104" s="87" t="s">
        <v>116</v>
      </c>
      <c r="AK104" s="87">
        <v>14</v>
      </c>
      <c r="BB104" s="164" t="s">
        <v>95</v>
      </c>
      <c r="BM104" s="81">
        <f t="shared" si="7"/>
        <v>0</v>
      </c>
      <c r="BN104" s="81">
        <f t="shared" si="8"/>
        <v>0</v>
      </c>
      <c r="BO104" s="81">
        <f t="shared" si="9"/>
        <v>0</v>
      </c>
      <c r="BP104" s="81">
        <f t="shared" si="10"/>
        <v>0</v>
      </c>
    </row>
    <row r="105" spans="1:68" x14ac:dyDescent="0.2">
      <c r="A105" s="366"/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7"/>
      <c r="P105" s="363" t="s">
        <v>40</v>
      </c>
      <c r="Q105" s="364"/>
      <c r="R105" s="364"/>
      <c r="S105" s="364"/>
      <c r="T105" s="364"/>
      <c r="U105" s="364"/>
      <c r="V105" s="365"/>
      <c r="W105" s="42" t="s">
        <v>39</v>
      </c>
      <c r="X105" s="43">
        <f>IFERROR(SUM(X96:X104),"0")</f>
        <v>0</v>
      </c>
      <c r="Y105" s="43">
        <f>IFERROR(SUM(Y96:Y104),"0")</f>
        <v>0</v>
      </c>
      <c r="Z105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366"/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  <c r="M106" s="366"/>
      <c r="N106" s="366"/>
      <c r="O106" s="367"/>
      <c r="P106" s="363" t="s">
        <v>40</v>
      </c>
      <c r="Q106" s="364"/>
      <c r="R106" s="364"/>
      <c r="S106" s="364"/>
      <c r="T106" s="364"/>
      <c r="U106" s="364"/>
      <c r="V106" s="365"/>
      <c r="W106" s="42" t="s">
        <v>0</v>
      </c>
      <c r="X106" s="43">
        <f>IFERROR(SUMPRODUCT(X96:X104*H96:H104),"0")</f>
        <v>0</v>
      </c>
      <c r="Y106" s="43">
        <f>IFERROR(SUMPRODUCT(Y96:Y104*H96:H104),"0")</f>
        <v>0</v>
      </c>
      <c r="Z106" s="42"/>
      <c r="AA106" s="67"/>
      <c r="AB106" s="67"/>
      <c r="AC106" s="67"/>
    </row>
    <row r="107" spans="1:68" ht="16.5" customHeight="1" x14ac:dyDescent="0.25">
      <c r="A107" s="357" t="s">
        <v>204</v>
      </c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57"/>
      <c r="Z107" s="357"/>
      <c r="AA107" s="65"/>
      <c r="AB107" s="65"/>
      <c r="AC107" s="82"/>
    </row>
    <row r="108" spans="1:68" ht="14.25" customHeight="1" x14ac:dyDescent="0.25">
      <c r="A108" s="358" t="s">
        <v>145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358"/>
      <c r="V108" s="358"/>
      <c r="W108" s="358"/>
      <c r="X108" s="358"/>
      <c r="Y108" s="358"/>
      <c r="Z108" s="358"/>
      <c r="AA108" s="66"/>
      <c r="AB108" s="66"/>
      <c r="AC108" s="83"/>
    </row>
    <row r="109" spans="1:68" ht="27" customHeight="1" x14ac:dyDescent="0.25">
      <c r="A109" s="63" t="s">
        <v>205</v>
      </c>
      <c r="B109" s="63" t="s">
        <v>206</v>
      </c>
      <c r="C109" s="36">
        <v>4301136042</v>
      </c>
      <c r="D109" s="359">
        <v>4607025784012</v>
      </c>
      <c r="E109" s="359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96</v>
      </c>
      <c r="L109" s="37" t="s">
        <v>115</v>
      </c>
      <c r="M109" s="38" t="s">
        <v>86</v>
      </c>
      <c r="N109" s="38"/>
      <c r="O109" s="37">
        <v>180</v>
      </c>
      <c r="P109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61"/>
      <c r="R109" s="361"/>
      <c r="S109" s="361"/>
      <c r="T109" s="36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207</v>
      </c>
      <c r="AG109" s="81"/>
      <c r="AJ109" s="87" t="s">
        <v>116</v>
      </c>
      <c r="AK109" s="87">
        <v>14</v>
      </c>
      <c r="BB109" s="166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208</v>
      </c>
      <c r="B110" s="63" t="s">
        <v>209</v>
      </c>
      <c r="C110" s="36">
        <v>4301136077</v>
      </c>
      <c r="D110" s="359">
        <v>4607025784319</v>
      </c>
      <c r="E110" s="359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96</v>
      </c>
      <c r="L110" s="37" t="s">
        <v>88</v>
      </c>
      <c r="M110" s="38" t="s">
        <v>86</v>
      </c>
      <c r="N110" s="38"/>
      <c r="O110" s="37">
        <v>180</v>
      </c>
      <c r="P110" s="46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61"/>
      <c r="R110" s="361"/>
      <c r="S110" s="361"/>
      <c r="T110" s="36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169</v>
      </c>
      <c r="AG110" s="81"/>
      <c r="AJ110" s="87" t="s">
        <v>89</v>
      </c>
      <c r="AK110" s="87">
        <v>1</v>
      </c>
      <c r="BB110" s="168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210</v>
      </c>
      <c r="B111" s="63" t="s">
        <v>211</v>
      </c>
      <c r="C111" s="36">
        <v>4301136039</v>
      </c>
      <c r="D111" s="359">
        <v>4607111035370</v>
      </c>
      <c r="E111" s="359"/>
      <c r="F111" s="62">
        <v>0.14000000000000001</v>
      </c>
      <c r="G111" s="37">
        <v>22</v>
      </c>
      <c r="H111" s="62">
        <v>3.08</v>
      </c>
      <c r="I111" s="62">
        <v>3.464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61"/>
      <c r="R111" s="361"/>
      <c r="S111" s="361"/>
      <c r="T111" s="362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9" t="s">
        <v>212</v>
      </c>
      <c r="AG111" s="81"/>
      <c r="AJ111" s="87" t="s">
        <v>89</v>
      </c>
      <c r="AK111" s="87">
        <v>1</v>
      </c>
      <c r="BB111" s="170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66"/>
      <c r="B112" s="366"/>
      <c r="C112" s="366"/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367"/>
      <c r="P112" s="363" t="s">
        <v>40</v>
      </c>
      <c r="Q112" s="364"/>
      <c r="R112" s="364"/>
      <c r="S112" s="364"/>
      <c r="T112" s="364"/>
      <c r="U112" s="364"/>
      <c r="V112" s="365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66"/>
      <c r="B113" s="366"/>
      <c r="C113" s="366"/>
      <c r="D113" s="366"/>
      <c r="E113" s="366"/>
      <c r="F113" s="366"/>
      <c r="G113" s="366"/>
      <c r="H113" s="366"/>
      <c r="I113" s="366"/>
      <c r="J113" s="366"/>
      <c r="K113" s="366"/>
      <c r="L113" s="366"/>
      <c r="M113" s="366"/>
      <c r="N113" s="366"/>
      <c r="O113" s="367"/>
      <c r="P113" s="363" t="s">
        <v>40</v>
      </c>
      <c r="Q113" s="364"/>
      <c r="R113" s="364"/>
      <c r="S113" s="364"/>
      <c r="T113" s="364"/>
      <c r="U113" s="364"/>
      <c r="V113" s="365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357" t="s">
        <v>213</v>
      </c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Z114" s="357"/>
      <c r="AA114" s="65"/>
      <c r="AB114" s="65"/>
      <c r="AC114" s="82"/>
    </row>
    <row r="115" spans="1:68" ht="14.25" customHeight="1" x14ac:dyDescent="0.25">
      <c r="A115" s="358" t="s">
        <v>82</v>
      </c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66"/>
      <c r="AB115" s="66"/>
      <c r="AC115" s="83"/>
    </row>
    <row r="116" spans="1:68" ht="27" customHeight="1" x14ac:dyDescent="0.25">
      <c r="A116" s="63" t="s">
        <v>214</v>
      </c>
      <c r="B116" s="63" t="s">
        <v>215</v>
      </c>
      <c r="C116" s="36">
        <v>4301071074</v>
      </c>
      <c r="D116" s="359">
        <v>4620207491157</v>
      </c>
      <c r="E116" s="359"/>
      <c r="F116" s="62">
        <v>0.7</v>
      </c>
      <c r="G116" s="37">
        <v>10</v>
      </c>
      <c r="H116" s="62">
        <v>7</v>
      </c>
      <c r="I116" s="62">
        <v>7.28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6" s="361"/>
      <c r="R116" s="361"/>
      <c r="S116" s="361"/>
      <c r="T116" s="362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ref="Y116:Y122" si="11">IFERROR(IF(X116="","",X116),"")</f>
        <v>0</v>
      </c>
      <c r="Z116" s="41">
        <f t="shared" ref="Z116:Z122" si="12">IFERROR(IF(X116="","",X116*0.0155),"")</f>
        <v>0</v>
      </c>
      <c r="AA116" s="68" t="s">
        <v>46</v>
      </c>
      <c r="AB116" s="69" t="s">
        <v>46</v>
      </c>
      <c r="AC116" s="171" t="s">
        <v>216</v>
      </c>
      <c r="AG116" s="81"/>
      <c r="AJ116" s="87" t="s">
        <v>89</v>
      </c>
      <c r="AK116" s="87">
        <v>1</v>
      </c>
      <c r="BB116" s="172" t="s">
        <v>70</v>
      </c>
      <c r="BM116" s="81">
        <f t="shared" ref="BM116:BM122" si="13">IFERROR(X116*I116,"0")</f>
        <v>0</v>
      </c>
      <c r="BN116" s="81">
        <f t="shared" ref="BN116:BN122" si="14">IFERROR(Y116*I116,"0")</f>
        <v>0</v>
      </c>
      <c r="BO116" s="81">
        <f t="shared" ref="BO116:BO122" si="15">IFERROR(X116/J116,"0")</f>
        <v>0</v>
      </c>
      <c r="BP116" s="81">
        <f t="shared" ref="BP116:BP122" si="16">IFERROR(Y116/J116,"0")</f>
        <v>0</v>
      </c>
    </row>
    <row r="117" spans="1:68" ht="27" customHeight="1" x14ac:dyDescent="0.25">
      <c r="A117" s="63" t="s">
        <v>217</v>
      </c>
      <c r="B117" s="63" t="s">
        <v>218</v>
      </c>
      <c r="C117" s="36">
        <v>4301071051</v>
      </c>
      <c r="D117" s="359">
        <v>4607111039262</v>
      </c>
      <c r="E117" s="359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87</v>
      </c>
      <c r="L117" s="37" t="s">
        <v>115</v>
      </c>
      <c r="M117" s="38" t="s">
        <v>86</v>
      </c>
      <c r="N117" s="38"/>
      <c r="O117" s="37">
        <v>180</v>
      </c>
      <c r="P11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61"/>
      <c r="R117" s="361"/>
      <c r="S117" s="361"/>
      <c r="T117" s="362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1"/>
        <v>0</v>
      </c>
      <c r="Z117" s="41">
        <f t="shared" si="12"/>
        <v>0</v>
      </c>
      <c r="AA117" s="68" t="s">
        <v>46</v>
      </c>
      <c r="AB117" s="69" t="s">
        <v>46</v>
      </c>
      <c r="AC117" s="173" t="s">
        <v>162</v>
      </c>
      <c r="AG117" s="81"/>
      <c r="AJ117" s="87" t="s">
        <v>116</v>
      </c>
      <c r="AK117" s="87">
        <v>12</v>
      </c>
      <c r="BB117" s="174" t="s">
        <v>70</v>
      </c>
      <c r="BM117" s="81">
        <f t="shared" si="13"/>
        <v>0</v>
      </c>
      <c r="BN117" s="81">
        <f t="shared" si="14"/>
        <v>0</v>
      </c>
      <c r="BO117" s="81">
        <f t="shared" si="15"/>
        <v>0</v>
      </c>
      <c r="BP117" s="81">
        <f t="shared" si="16"/>
        <v>0</v>
      </c>
    </row>
    <row r="118" spans="1:68" ht="27" customHeight="1" x14ac:dyDescent="0.25">
      <c r="A118" s="63" t="s">
        <v>219</v>
      </c>
      <c r="B118" s="63" t="s">
        <v>220</v>
      </c>
      <c r="C118" s="36">
        <v>4301071038</v>
      </c>
      <c r="D118" s="359">
        <v>4607111039248</v>
      </c>
      <c r="E118" s="359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87</v>
      </c>
      <c r="L118" s="37" t="s">
        <v>119</v>
      </c>
      <c r="M118" s="38" t="s">
        <v>86</v>
      </c>
      <c r="N118" s="38"/>
      <c r="O118" s="37">
        <v>180</v>
      </c>
      <c r="P118" s="4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61"/>
      <c r="R118" s="361"/>
      <c r="S118" s="361"/>
      <c r="T118" s="362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162</v>
      </c>
      <c r="AG118" s="81"/>
      <c r="AJ118" s="87" t="s">
        <v>120</v>
      </c>
      <c r="AK118" s="87">
        <v>84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221</v>
      </c>
      <c r="B119" s="63" t="s">
        <v>222</v>
      </c>
      <c r="C119" s="36">
        <v>4301070976</v>
      </c>
      <c r="D119" s="359">
        <v>4607111034144</v>
      </c>
      <c r="E119" s="359"/>
      <c r="F119" s="62">
        <v>0.9</v>
      </c>
      <c r="G119" s="37">
        <v>8</v>
      </c>
      <c r="H119" s="62">
        <v>7.2</v>
      </c>
      <c r="I119" s="62">
        <v>7.4859999999999998</v>
      </c>
      <c r="J119" s="37">
        <v>84</v>
      </c>
      <c r="K119" s="37" t="s">
        <v>87</v>
      </c>
      <c r="L119" s="37" t="s">
        <v>119</v>
      </c>
      <c r="M119" s="38" t="s">
        <v>86</v>
      </c>
      <c r="N119" s="38"/>
      <c r="O119" s="37">
        <v>180</v>
      </c>
      <c r="P119" s="4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61"/>
      <c r="R119" s="361"/>
      <c r="S119" s="361"/>
      <c r="T119" s="362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162</v>
      </c>
      <c r="AG119" s="81"/>
      <c r="AJ119" s="87" t="s">
        <v>120</v>
      </c>
      <c r="AK119" s="87">
        <v>84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223</v>
      </c>
      <c r="B120" s="63" t="s">
        <v>224</v>
      </c>
      <c r="C120" s="36">
        <v>4301071049</v>
      </c>
      <c r="D120" s="359">
        <v>4607111039293</v>
      </c>
      <c r="E120" s="359"/>
      <c r="F120" s="62">
        <v>0.4</v>
      </c>
      <c r="G120" s="37">
        <v>16</v>
      </c>
      <c r="H120" s="62">
        <v>6.4</v>
      </c>
      <c r="I120" s="62">
        <v>6.7195999999999998</v>
      </c>
      <c r="J120" s="37">
        <v>84</v>
      </c>
      <c r="K120" s="37" t="s">
        <v>87</v>
      </c>
      <c r="L120" s="37" t="s">
        <v>115</v>
      </c>
      <c r="M120" s="38" t="s">
        <v>86</v>
      </c>
      <c r="N120" s="38"/>
      <c r="O120" s="37">
        <v>180</v>
      </c>
      <c r="P120" s="46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61"/>
      <c r="R120" s="361"/>
      <c r="S120" s="361"/>
      <c r="T120" s="362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162</v>
      </c>
      <c r="AG120" s="81"/>
      <c r="AJ120" s="87" t="s">
        <v>116</v>
      </c>
      <c r="AK120" s="87">
        <v>12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ht="27" customHeight="1" x14ac:dyDescent="0.25">
      <c r="A121" s="63" t="s">
        <v>225</v>
      </c>
      <c r="B121" s="63" t="s">
        <v>226</v>
      </c>
      <c r="C121" s="36">
        <v>4301071039</v>
      </c>
      <c r="D121" s="359">
        <v>4607111039279</v>
      </c>
      <c r="E121" s="359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87</v>
      </c>
      <c r="L121" s="37" t="s">
        <v>119</v>
      </c>
      <c r="M121" s="38" t="s">
        <v>86</v>
      </c>
      <c r="N121" s="38"/>
      <c r="O121" s="37">
        <v>180</v>
      </c>
      <c r="P121" s="4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61"/>
      <c r="R121" s="361"/>
      <c r="S121" s="361"/>
      <c r="T121" s="362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1"/>
        <v>0</v>
      </c>
      <c r="Z121" s="41">
        <f t="shared" si="12"/>
        <v>0</v>
      </c>
      <c r="AA121" s="68" t="s">
        <v>46</v>
      </c>
      <c r="AB121" s="69" t="s">
        <v>46</v>
      </c>
      <c r="AC121" s="181" t="s">
        <v>162</v>
      </c>
      <c r="AG121" s="81"/>
      <c r="AJ121" s="87" t="s">
        <v>120</v>
      </c>
      <c r="AK121" s="87">
        <v>84</v>
      </c>
      <c r="BB121" s="182" t="s">
        <v>70</v>
      </c>
      <c r="BM121" s="81">
        <f t="shared" si="13"/>
        <v>0</v>
      </c>
      <c r="BN121" s="81">
        <f t="shared" si="14"/>
        <v>0</v>
      </c>
      <c r="BO121" s="81">
        <f t="shared" si="15"/>
        <v>0</v>
      </c>
      <c r="BP121" s="81">
        <f t="shared" si="16"/>
        <v>0</v>
      </c>
    </row>
    <row r="122" spans="1:68" ht="27" customHeight="1" x14ac:dyDescent="0.25">
      <c r="A122" s="63" t="s">
        <v>227</v>
      </c>
      <c r="B122" s="63" t="s">
        <v>228</v>
      </c>
      <c r="C122" s="36">
        <v>4301070958</v>
      </c>
      <c r="D122" s="359">
        <v>4607111038098</v>
      </c>
      <c r="E122" s="359"/>
      <c r="F122" s="62">
        <v>0.8</v>
      </c>
      <c r="G122" s="37">
        <v>8</v>
      </c>
      <c r="H122" s="62">
        <v>6.4</v>
      </c>
      <c r="I122" s="62">
        <v>6.6859999999999999</v>
      </c>
      <c r="J122" s="37">
        <v>84</v>
      </c>
      <c r="K122" s="37" t="s">
        <v>87</v>
      </c>
      <c r="L122" s="37" t="s">
        <v>115</v>
      </c>
      <c r="M122" s="38" t="s">
        <v>86</v>
      </c>
      <c r="N122" s="38"/>
      <c r="O122" s="37">
        <v>180</v>
      </c>
      <c r="P122" s="45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61"/>
      <c r="R122" s="361"/>
      <c r="S122" s="361"/>
      <c r="T122" s="362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1"/>
        <v>0</v>
      </c>
      <c r="Z122" s="41">
        <f t="shared" si="12"/>
        <v>0</v>
      </c>
      <c r="AA122" s="68" t="s">
        <v>46</v>
      </c>
      <c r="AB122" s="69" t="s">
        <v>46</v>
      </c>
      <c r="AC122" s="183" t="s">
        <v>229</v>
      </c>
      <c r="AG122" s="81"/>
      <c r="AJ122" s="87" t="s">
        <v>116</v>
      </c>
      <c r="AK122" s="87">
        <v>12</v>
      </c>
      <c r="BB122" s="184" t="s">
        <v>70</v>
      </c>
      <c r="BM122" s="81">
        <f t="shared" si="13"/>
        <v>0</v>
      </c>
      <c r="BN122" s="81">
        <f t="shared" si="14"/>
        <v>0</v>
      </c>
      <c r="BO122" s="81">
        <f t="shared" si="15"/>
        <v>0</v>
      </c>
      <c r="BP122" s="81">
        <f t="shared" si="16"/>
        <v>0</v>
      </c>
    </row>
    <row r="123" spans="1:68" x14ac:dyDescent="0.2">
      <c r="A123" s="366"/>
      <c r="B123" s="366"/>
      <c r="C123" s="366"/>
      <c r="D123" s="366"/>
      <c r="E123" s="366"/>
      <c r="F123" s="366"/>
      <c r="G123" s="366"/>
      <c r="H123" s="366"/>
      <c r="I123" s="366"/>
      <c r="J123" s="366"/>
      <c r="K123" s="366"/>
      <c r="L123" s="366"/>
      <c r="M123" s="366"/>
      <c r="N123" s="366"/>
      <c r="O123" s="367"/>
      <c r="P123" s="363" t="s">
        <v>40</v>
      </c>
      <c r="Q123" s="364"/>
      <c r="R123" s="364"/>
      <c r="S123" s="364"/>
      <c r="T123" s="364"/>
      <c r="U123" s="364"/>
      <c r="V123" s="365"/>
      <c r="W123" s="42" t="s">
        <v>39</v>
      </c>
      <c r="X123" s="43">
        <f>IFERROR(SUM(X116:X122),"0")</f>
        <v>0</v>
      </c>
      <c r="Y123" s="43">
        <f>IFERROR(SUM(Y116:Y122),"0")</f>
        <v>0</v>
      </c>
      <c r="Z123" s="43">
        <f>IFERROR(IF(Z116="",0,Z116),"0")+IFERROR(IF(Z117="",0,Z117),"0")+IFERROR(IF(Z118="",0,Z118),"0")+IFERROR(IF(Z119="",0,Z119),"0")+IFERROR(IF(Z120="",0,Z120),"0")+IFERROR(IF(Z121="",0,Z121),"0")+IFERROR(IF(Z122="",0,Z122),"0")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366"/>
      <c r="B124" s="366"/>
      <c r="C124" s="366"/>
      <c r="D124" s="366"/>
      <c r="E124" s="366"/>
      <c r="F124" s="366"/>
      <c r="G124" s="366"/>
      <c r="H124" s="366"/>
      <c r="I124" s="366"/>
      <c r="J124" s="366"/>
      <c r="K124" s="366"/>
      <c r="L124" s="366"/>
      <c r="M124" s="366"/>
      <c r="N124" s="366"/>
      <c r="O124" s="367"/>
      <c r="P124" s="363" t="s">
        <v>40</v>
      </c>
      <c r="Q124" s="364"/>
      <c r="R124" s="364"/>
      <c r="S124" s="364"/>
      <c r="T124" s="364"/>
      <c r="U124" s="364"/>
      <c r="V124" s="365"/>
      <c r="W124" s="42" t="s">
        <v>0</v>
      </c>
      <c r="X124" s="43">
        <f>IFERROR(SUMPRODUCT(X116:X122*H116:H122),"0")</f>
        <v>0</v>
      </c>
      <c r="Y124" s="43">
        <f>IFERROR(SUMPRODUCT(Y116:Y122*H116:H122),"0")</f>
        <v>0</v>
      </c>
      <c r="Z124" s="42"/>
      <c r="AA124" s="67"/>
      <c r="AB124" s="67"/>
      <c r="AC124" s="67"/>
    </row>
    <row r="125" spans="1:68" ht="14.25" customHeight="1" x14ac:dyDescent="0.25">
      <c r="A125" s="358" t="s">
        <v>151</v>
      </c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66"/>
      <c r="AB125" s="66"/>
      <c r="AC125" s="83"/>
    </row>
    <row r="126" spans="1:68" ht="27" customHeight="1" x14ac:dyDescent="0.25">
      <c r="A126" s="63" t="s">
        <v>230</v>
      </c>
      <c r="B126" s="63" t="s">
        <v>231</v>
      </c>
      <c r="C126" s="36">
        <v>4301135670</v>
      </c>
      <c r="D126" s="359">
        <v>4620207490983</v>
      </c>
      <c r="E126" s="359"/>
      <c r="F126" s="62">
        <v>0.22</v>
      </c>
      <c r="G126" s="37">
        <v>12</v>
      </c>
      <c r="H126" s="62">
        <v>2.64</v>
      </c>
      <c r="I126" s="62">
        <v>3.3435999999999999</v>
      </c>
      <c r="J126" s="37">
        <v>70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1"/>
      <c r="R126" s="361"/>
      <c r="S126" s="361"/>
      <c r="T126" s="362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5" t="s">
        <v>232</v>
      </c>
      <c r="AG126" s="81"/>
      <c r="AJ126" s="87" t="s">
        <v>89</v>
      </c>
      <c r="AK126" s="87">
        <v>1</v>
      </c>
      <c r="BB126" s="186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366"/>
      <c r="B127" s="366"/>
      <c r="C127" s="366"/>
      <c r="D127" s="366"/>
      <c r="E127" s="366"/>
      <c r="F127" s="366"/>
      <c r="G127" s="366"/>
      <c r="H127" s="366"/>
      <c r="I127" s="366"/>
      <c r="J127" s="366"/>
      <c r="K127" s="366"/>
      <c r="L127" s="366"/>
      <c r="M127" s="366"/>
      <c r="N127" s="366"/>
      <c r="O127" s="367"/>
      <c r="P127" s="363" t="s">
        <v>40</v>
      </c>
      <c r="Q127" s="364"/>
      <c r="R127" s="364"/>
      <c r="S127" s="364"/>
      <c r="T127" s="364"/>
      <c r="U127" s="364"/>
      <c r="V127" s="365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366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7"/>
      <c r="P128" s="363" t="s">
        <v>40</v>
      </c>
      <c r="Q128" s="364"/>
      <c r="R128" s="364"/>
      <c r="S128" s="364"/>
      <c r="T128" s="364"/>
      <c r="U128" s="364"/>
      <c r="V128" s="365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57" t="s">
        <v>233</v>
      </c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Z129" s="357"/>
      <c r="AA129" s="65"/>
      <c r="AB129" s="65"/>
      <c r="AC129" s="82"/>
    </row>
    <row r="130" spans="1:68" ht="14.25" customHeight="1" x14ac:dyDescent="0.25">
      <c r="A130" s="358" t="s">
        <v>151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  <c r="AA130" s="66"/>
      <c r="AB130" s="66"/>
      <c r="AC130" s="83"/>
    </row>
    <row r="131" spans="1:68" ht="27" customHeight="1" x14ac:dyDescent="0.25">
      <c r="A131" s="63" t="s">
        <v>234</v>
      </c>
      <c r="B131" s="63" t="s">
        <v>235</v>
      </c>
      <c r="C131" s="36">
        <v>4301135533</v>
      </c>
      <c r="D131" s="359">
        <v>4607111034014</v>
      </c>
      <c r="E131" s="359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119</v>
      </c>
      <c r="M131" s="38" t="s">
        <v>86</v>
      </c>
      <c r="N131" s="38"/>
      <c r="O131" s="37">
        <v>180</v>
      </c>
      <c r="P131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1"/>
      <c r="R131" s="361"/>
      <c r="S131" s="361"/>
      <c r="T131" s="362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7" t="s">
        <v>236</v>
      </c>
      <c r="AG131" s="81"/>
      <c r="AJ131" s="87" t="s">
        <v>120</v>
      </c>
      <c r="AK131" s="87">
        <v>70</v>
      </c>
      <c r="BB131" s="188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237</v>
      </c>
      <c r="B132" s="63" t="s">
        <v>238</v>
      </c>
      <c r="C132" s="36">
        <v>4301135532</v>
      </c>
      <c r="D132" s="359">
        <v>4607111033994</v>
      </c>
      <c r="E132" s="359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119</v>
      </c>
      <c r="M132" s="38" t="s">
        <v>86</v>
      </c>
      <c r="N132" s="38"/>
      <c r="O132" s="37">
        <v>180</v>
      </c>
      <c r="P132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1"/>
      <c r="R132" s="361"/>
      <c r="S132" s="361"/>
      <c r="T132" s="362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9" t="s">
        <v>169</v>
      </c>
      <c r="AG132" s="81"/>
      <c r="AJ132" s="87" t="s">
        <v>120</v>
      </c>
      <c r="AK132" s="87">
        <v>70</v>
      </c>
      <c r="BB132" s="190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66"/>
      <c r="B133" s="366"/>
      <c r="C133" s="366"/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7"/>
      <c r="P133" s="363" t="s">
        <v>40</v>
      </c>
      <c r="Q133" s="364"/>
      <c r="R133" s="364"/>
      <c r="S133" s="364"/>
      <c r="T133" s="364"/>
      <c r="U133" s="364"/>
      <c r="V133" s="365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366"/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7"/>
      <c r="P134" s="363" t="s">
        <v>40</v>
      </c>
      <c r="Q134" s="364"/>
      <c r="R134" s="364"/>
      <c r="S134" s="364"/>
      <c r="T134" s="364"/>
      <c r="U134" s="364"/>
      <c r="V134" s="365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57" t="s">
        <v>239</v>
      </c>
      <c r="B135" s="357"/>
      <c r="C135" s="357"/>
      <c r="D135" s="357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Z135" s="357"/>
      <c r="AA135" s="65"/>
      <c r="AB135" s="65"/>
      <c r="AC135" s="82"/>
    </row>
    <row r="136" spans="1:68" ht="14.25" customHeight="1" x14ac:dyDescent="0.25">
      <c r="A136" s="358" t="s">
        <v>151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  <c r="AA136" s="66"/>
      <c r="AB136" s="66"/>
      <c r="AC136" s="83"/>
    </row>
    <row r="137" spans="1:68" ht="27" customHeight="1" x14ac:dyDescent="0.25">
      <c r="A137" s="63" t="s">
        <v>240</v>
      </c>
      <c r="B137" s="63" t="s">
        <v>241</v>
      </c>
      <c r="C137" s="36">
        <v>4301135291</v>
      </c>
      <c r="D137" s="359">
        <v>4607111036414</v>
      </c>
      <c r="E137" s="359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5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1"/>
      <c r="R137" s="361"/>
      <c r="S137" s="361"/>
      <c r="T137" s="362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242</v>
      </c>
      <c r="AG137" s="81"/>
      <c r="AJ137" s="87" t="s">
        <v>89</v>
      </c>
      <c r="AK137" s="87">
        <v>1</v>
      </c>
      <c r="BB137" s="192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243</v>
      </c>
      <c r="B138" s="63" t="s">
        <v>244</v>
      </c>
      <c r="C138" s="36">
        <v>4301135311</v>
      </c>
      <c r="D138" s="359">
        <v>4607111039095</v>
      </c>
      <c r="E138" s="359"/>
      <c r="F138" s="62">
        <v>0.25</v>
      </c>
      <c r="G138" s="37">
        <v>12</v>
      </c>
      <c r="H138" s="62">
        <v>3</v>
      </c>
      <c r="I138" s="62">
        <v>3.7480000000000002</v>
      </c>
      <c r="J138" s="37">
        <v>70</v>
      </c>
      <c r="K138" s="37" t="s">
        <v>96</v>
      </c>
      <c r="L138" s="37" t="s">
        <v>115</v>
      </c>
      <c r="M138" s="38" t="s">
        <v>86</v>
      </c>
      <c r="N138" s="38"/>
      <c r="O138" s="37">
        <v>180</v>
      </c>
      <c r="P138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1"/>
      <c r="R138" s="361"/>
      <c r="S138" s="361"/>
      <c r="T138" s="362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3" t="s">
        <v>245</v>
      </c>
      <c r="AG138" s="81"/>
      <c r="AJ138" s="87" t="s">
        <v>116</v>
      </c>
      <c r="AK138" s="87">
        <v>14</v>
      </c>
      <c r="BB138" s="194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6.5" customHeight="1" x14ac:dyDescent="0.25">
      <c r="A139" s="63" t="s">
        <v>246</v>
      </c>
      <c r="B139" s="63" t="s">
        <v>247</v>
      </c>
      <c r="C139" s="36">
        <v>4301135534</v>
      </c>
      <c r="D139" s="359">
        <v>4607111034199</v>
      </c>
      <c r="E139" s="359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96</v>
      </c>
      <c r="L139" s="37" t="s">
        <v>88</v>
      </c>
      <c r="M139" s="38" t="s">
        <v>86</v>
      </c>
      <c r="N139" s="38"/>
      <c r="O139" s="37">
        <v>180</v>
      </c>
      <c r="P139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1"/>
      <c r="R139" s="361"/>
      <c r="S139" s="361"/>
      <c r="T139" s="362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5" t="s">
        <v>248</v>
      </c>
      <c r="AG139" s="81"/>
      <c r="AJ139" s="87" t="s">
        <v>89</v>
      </c>
      <c r="AK139" s="87">
        <v>1</v>
      </c>
      <c r="BB139" s="196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66"/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7"/>
      <c r="P140" s="363" t="s">
        <v>40</v>
      </c>
      <c r="Q140" s="364"/>
      <c r="R140" s="364"/>
      <c r="S140" s="364"/>
      <c r="T140" s="364"/>
      <c r="U140" s="364"/>
      <c r="V140" s="365"/>
      <c r="W140" s="42" t="s">
        <v>39</v>
      </c>
      <c r="X140" s="43">
        <f>IFERROR(SUM(X137:X139),"0")</f>
        <v>0</v>
      </c>
      <c r="Y140" s="43">
        <f>IFERROR(SUM(Y137:Y139),"0")</f>
        <v>0</v>
      </c>
      <c r="Z140" s="43">
        <f>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7"/>
      <c r="P141" s="363" t="s">
        <v>40</v>
      </c>
      <c r="Q141" s="364"/>
      <c r="R141" s="364"/>
      <c r="S141" s="364"/>
      <c r="T141" s="364"/>
      <c r="U141" s="364"/>
      <c r="V141" s="365"/>
      <c r="W141" s="42" t="s">
        <v>0</v>
      </c>
      <c r="X141" s="43">
        <f>IFERROR(SUMPRODUCT(X137:X139*H137:H139),"0")</f>
        <v>0</v>
      </c>
      <c r="Y141" s="43">
        <f>IFERROR(SUMPRODUCT(Y137:Y139*H137:H139),"0")</f>
        <v>0</v>
      </c>
      <c r="Z141" s="42"/>
      <c r="AA141" s="67"/>
      <c r="AB141" s="67"/>
      <c r="AC141" s="67"/>
    </row>
    <row r="142" spans="1:68" ht="16.5" customHeight="1" x14ac:dyDescent="0.25">
      <c r="A142" s="357" t="s">
        <v>249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57"/>
      <c r="Z142" s="357"/>
      <c r="AA142" s="65"/>
      <c r="AB142" s="65"/>
      <c r="AC142" s="82"/>
    </row>
    <row r="143" spans="1:68" ht="14.25" customHeight="1" x14ac:dyDescent="0.25">
      <c r="A143" s="358" t="s">
        <v>151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66"/>
      <c r="AB143" s="66"/>
      <c r="AC143" s="83"/>
    </row>
    <row r="144" spans="1:68" ht="27" customHeight="1" x14ac:dyDescent="0.25">
      <c r="A144" s="63" t="s">
        <v>250</v>
      </c>
      <c r="B144" s="63" t="s">
        <v>251</v>
      </c>
      <c r="C144" s="36">
        <v>4301135601</v>
      </c>
      <c r="D144" s="359">
        <v>4607111034380</v>
      </c>
      <c r="E144" s="359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47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1"/>
      <c r="R144" s="361"/>
      <c r="S144" s="361"/>
      <c r="T144" s="362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236</v>
      </c>
      <c r="AG144" s="81"/>
      <c r="AJ144" s="87" t="s">
        <v>89</v>
      </c>
      <c r="AK144" s="87">
        <v>1</v>
      </c>
      <c r="BB144" s="198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252</v>
      </c>
      <c r="B145" s="63" t="s">
        <v>253</v>
      </c>
      <c r="C145" s="36">
        <v>4301135275</v>
      </c>
      <c r="D145" s="359">
        <v>4607111034380</v>
      </c>
      <c r="E145" s="359"/>
      <c r="F145" s="62">
        <v>0.25</v>
      </c>
      <c r="G145" s="37">
        <v>12</v>
      </c>
      <c r="H145" s="62">
        <v>3</v>
      </c>
      <c r="I145" s="62">
        <v>3.28</v>
      </c>
      <c r="J145" s="37">
        <v>70</v>
      </c>
      <c r="K145" s="37" t="s">
        <v>96</v>
      </c>
      <c r="L145" s="37" t="s">
        <v>115</v>
      </c>
      <c r="M145" s="38" t="s">
        <v>86</v>
      </c>
      <c r="N145" s="38"/>
      <c r="O145" s="37">
        <v>180</v>
      </c>
      <c r="P145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1"/>
      <c r="R145" s="361"/>
      <c r="S145" s="361"/>
      <c r="T145" s="362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9" t="s">
        <v>254</v>
      </c>
      <c r="AG145" s="81"/>
      <c r="AJ145" s="87" t="s">
        <v>116</v>
      </c>
      <c r="AK145" s="87">
        <v>14</v>
      </c>
      <c r="BB145" s="200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255</v>
      </c>
      <c r="B146" s="63" t="s">
        <v>256</v>
      </c>
      <c r="C146" s="36">
        <v>4301135277</v>
      </c>
      <c r="D146" s="359">
        <v>4607111034397</v>
      </c>
      <c r="E146" s="359"/>
      <c r="F146" s="62">
        <v>0.25</v>
      </c>
      <c r="G146" s="37">
        <v>12</v>
      </c>
      <c r="H146" s="62">
        <v>3</v>
      </c>
      <c r="I146" s="62">
        <v>3.28</v>
      </c>
      <c r="J146" s="37">
        <v>70</v>
      </c>
      <c r="K146" s="37" t="s">
        <v>96</v>
      </c>
      <c r="L146" s="37" t="s">
        <v>119</v>
      </c>
      <c r="M146" s="38" t="s">
        <v>86</v>
      </c>
      <c r="N146" s="38"/>
      <c r="O146" s="37">
        <v>180</v>
      </c>
      <c r="P146" s="4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1"/>
      <c r="R146" s="361"/>
      <c r="S146" s="361"/>
      <c r="T146" s="362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1" t="s">
        <v>236</v>
      </c>
      <c r="AG146" s="81"/>
      <c r="AJ146" s="87" t="s">
        <v>120</v>
      </c>
      <c r="AK146" s="87">
        <v>70</v>
      </c>
      <c r="BB146" s="202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66"/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7"/>
      <c r="P147" s="363" t="s">
        <v>40</v>
      </c>
      <c r="Q147" s="364"/>
      <c r="R147" s="364"/>
      <c r="S147" s="364"/>
      <c r="T147" s="364"/>
      <c r="U147" s="364"/>
      <c r="V147" s="365"/>
      <c r="W147" s="42" t="s">
        <v>39</v>
      </c>
      <c r="X147" s="43">
        <f>IFERROR(SUM(X144:X146),"0")</f>
        <v>0</v>
      </c>
      <c r="Y147" s="43">
        <f>IFERROR(SUM(Y144:Y146),"0")</f>
        <v>0</v>
      </c>
      <c r="Z147" s="43">
        <f>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366"/>
      <c r="B148" s="366"/>
      <c r="C148" s="366"/>
      <c r="D148" s="366"/>
      <c r="E148" s="366"/>
      <c r="F148" s="366"/>
      <c r="G148" s="366"/>
      <c r="H148" s="366"/>
      <c r="I148" s="366"/>
      <c r="J148" s="366"/>
      <c r="K148" s="366"/>
      <c r="L148" s="366"/>
      <c r="M148" s="366"/>
      <c r="N148" s="366"/>
      <c r="O148" s="367"/>
      <c r="P148" s="363" t="s">
        <v>40</v>
      </c>
      <c r="Q148" s="364"/>
      <c r="R148" s="364"/>
      <c r="S148" s="364"/>
      <c r="T148" s="364"/>
      <c r="U148" s="364"/>
      <c r="V148" s="365"/>
      <c r="W148" s="42" t="s">
        <v>0</v>
      </c>
      <c r="X148" s="43">
        <f>IFERROR(SUMPRODUCT(X144:X146*H144:H146),"0")</f>
        <v>0</v>
      </c>
      <c r="Y148" s="43">
        <f>IFERROR(SUMPRODUCT(Y144:Y146*H144:H146),"0")</f>
        <v>0</v>
      </c>
      <c r="Z148" s="42"/>
      <c r="AA148" s="67"/>
      <c r="AB148" s="67"/>
      <c r="AC148" s="67"/>
    </row>
    <row r="149" spans="1:68" ht="16.5" customHeight="1" x14ac:dyDescent="0.25">
      <c r="A149" s="357" t="s">
        <v>257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65"/>
      <c r="AB149" s="65"/>
      <c r="AC149" s="82"/>
    </row>
    <row r="150" spans="1:68" ht="14.25" customHeight="1" x14ac:dyDescent="0.25">
      <c r="A150" s="358" t="s">
        <v>151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66"/>
      <c r="AB150" s="66"/>
      <c r="AC150" s="83"/>
    </row>
    <row r="151" spans="1:68" ht="27" customHeight="1" x14ac:dyDescent="0.25">
      <c r="A151" s="63" t="s">
        <v>258</v>
      </c>
      <c r="B151" s="63" t="s">
        <v>259</v>
      </c>
      <c r="C151" s="36">
        <v>4301135570</v>
      </c>
      <c r="D151" s="359">
        <v>4607111035806</v>
      </c>
      <c r="E151" s="359"/>
      <c r="F151" s="62">
        <v>0.25</v>
      </c>
      <c r="G151" s="37">
        <v>12</v>
      </c>
      <c r="H151" s="62">
        <v>3</v>
      </c>
      <c r="I151" s="62">
        <v>3.7035999999999998</v>
      </c>
      <c r="J151" s="37">
        <v>70</v>
      </c>
      <c r="K151" s="37" t="s">
        <v>96</v>
      </c>
      <c r="L151" s="37" t="s">
        <v>88</v>
      </c>
      <c r="M151" s="38" t="s">
        <v>86</v>
      </c>
      <c r="N151" s="38"/>
      <c r="O151" s="37">
        <v>180</v>
      </c>
      <c r="P151" s="44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61"/>
      <c r="R151" s="361"/>
      <c r="S151" s="361"/>
      <c r="T151" s="362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IFERROR(IF(X151="","",X151*0.01788),"")</f>
        <v>0</v>
      </c>
      <c r="AA151" s="68" t="s">
        <v>46</v>
      </c>
      <c r="AB151" s="69" t="s">
        <v>46</v>
      </c>
      <c r="AC151" s="203" t="s">
        <v>260</v>
      </c>
      <c r="AG151" s="81"/>
      <c r="AJ151" s="87" t="s">
        <v>89</v>
      </c>
      <c r="AK151" s="87">
        <v>1</v>
      </c>
      <c r="BB151" s="204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66"/>
      <c r="B152" s="366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367"/>
      <c r="P152" s="363" t="s">
        <v>40</v>
      </c>
      <c r="Q152" s="364"/>
      <c r="R152" s="364"/>
      <c r="S152" s="364"/>
      <c r="T152" s="364"/>
      <c r="U152" s="364"/>
      <c r="V152" s="365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66"/>
      <c r="B153" s="366"/>
      <c r="C153" s="366"/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7"/>
      <c r="P153" s="363" t="s">
        <v>40</v>
      </c>
      <c r="Q153" s="364"/>
      <c r="R153" s="364"/>
      <c r="S153" s="364"/>
      <c r="T153" s="364"/>
      <c r="U153" s="364"/>
      <c r="V153" s="365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57" t="s">
        <v>261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65"/>
      <c r="AB154" s="65"/>
      <c r="AC154" s="82"/>
    </row>
    <row r="155" spans="1:68" ht="14.25" customHeight="1" x14ac:dyDescent="0.25">
      <c r="A155" s="358" t="s">
        <v>151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66"/>
      <c r="AB155" s="66"/>
      <c r="AC155" s="83"/>
    </row>
    <row r="156" spans="1:68" ht="16.5" customHeight="1" x14ac:dyDescent="0.25">
      <c r="A156" s="63" t="s">
        <v>262</v>
      </c>
      <c r="B156" s="63" t="s">
        <v>263</v>
      </c>
      <c r="C156" s="36">
        <v>4301135596</v>
      </c>
      <c r="D156" s="359">
        <v>4607111039613</v>
      </c>
      <c r="E156" s="359"/>
      <c r="F156" s="62">
        <v>0.09</v>
      </c>
      <c r="G156" s="37">
        <v>30</v>
      </c>
      <c r="H156" s="62">
        <v>2.7</v>
      </c>
      <c r="I156" s="62">
        <v>3.09</v>
      </c>
      <c r="J156" s="37">
        <v>126</v>
      </c>
      <c r="K156" s="37" t="s">
        <v>96</v>
      </c>
      <c r="L156" s="37" t="s">
        <v>88</v>
      </c>
      <c r="M156" s="38" t="s">
        <v>86</v>
      </c>
      <c r="N156" s="38"/>
      <c r="O156" s="37">
        <v>180</v>
      </c>
      <c r="P156" s="4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61"/>
      <c r="R156" s="361"/>
      <c r="S156" s="361"/>
      <c r="T156" s="36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IFERROR(IF(X156="","",X156*0.00936),"")</f>
        <v>0</v>
      </c>
      <c r="AA156" s="68" t="s">
        <v>46</v>
      </c>
      <c r="AB156" s="69" t="s">
        <v>46</v>
      </c>
      <c r="AC156" s="205" t="s">
        <v>245</v>
      </c>
      <c r="AG156" s="81"/>
      <c r="AJ156" s="87" t="s">
        <v>89</v>
      </c>
      <c r="AK156" s="87">
        <v>1</v>
      </c>
      <c r="BB156" s="206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66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366"/>
      <c r="O157" s="367"/>
      <c r="P157" s="363" t="s">
        <v>40</v>
      </c>
      <c r="Q157" s="364"/>
      <c r="R157" s="364"/>
      <c r="S157" s="364"/>
      <c r="T157" s="364"/>
      <c r="U157" s="364"/>
      <c r="V157" s="365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7"/>
      <c r="P158" s="363" t="s">
        <v>40</v>
      </c>
      <c r="Q158" s="364"/>
      <c r="R158" s="364"/>
      <c r="S158" s="364"/>
      <c r="T158" s="364"/>
      <c r="U158" s="364"/>
      <c r="V158" s="365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16.5" customHeight="1" x14ac:dyDescent="0.25">
      <c r="A159" s="357" t="s">
        <v>264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57"/>
      <c r="Z159" s="357"/>
      <c r="AA159" s="65"/>
      <c r="AB159" s="65"/>
      <c r="AC159" s="82"/>
    </row>
    <row r="160" spans="1:68" ht="14.25" customHeight="1" x14ac:dyDescent="0.25">
      <c r="A160" s="358" t="s">
        <v>265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66"/>
      <c r="AB160" s="66"/>
      <c r="AC160" s="83"/>
    </row>
    <row r="161" spans="1:68" ht="27" customHeight="1" x14ac:dyDescent="0.25">
      <c r="A161" s="63" t="s">
        <v>266</v>
      </c>
      <c r="B161" s="63" t="s">
        <v>267</v>
      </c>
      <c r="C161" s="36">
        <v>4301135540</v>
      </c>
      <c r="D161" s="359">
        <v>4607111035646</v>
      </c>
      <c r="E161" s="359"/>
      <c r="F161" s="62">
        <v>0.2</v>
      </c>
      <c r="G161" s="37">
        <v>8</v>
      </c>
      <c r="H161" s="62">
        <v>1.6</v>
      </c>
      <c r="I161" s="62">
        <v>2.12</v>
      </c>
      <c r="J161" s="37">
        <v>72</v>
      </c>
      <c r="K161" s="37" t="s">
        <v>269</v>
      </c>
      <c r="L161" s="37" t="s">
        <v>88</v>
      </c>
      <c r="M161" s="38" t="s">
        <v>86</v>
      </c>
      <c r="N161" s="38"/>
      <c r="O161" s="37">
        <v>180</v>
      </c>
      <c r="P161" s="44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61"/>
      <c r="R161" s="361"/>
      <c r="S161" s="361"/>
      <c r="T161" s="36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IFERROR(IF(X161="","",X161*0.01157),"")</f>
        <v>0</v>
      </c>
      <c r="AA161" s="68" t="s">
        <v>46</v>
      </c>
      <c r="AB161" s="69" t="s">
        <v>46</v>
      </c>
      <c r="AC161" s="207" t="s">
        <v>268</v>
      </c>
      <c r="AG161" s="81"/>
      <c r="AJ161" s="87" t="s">
        <v>89</v>
      </c>
      <c r="AK161" s="87">
        <v>1</v>
      </c>
      <c r="BB161" s="208" t="s">
        <v>95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366"/>
      <c r="B162" s="366"/>
      <c r="C162" s="366"/>
      <c r="D162" s="366"/>
      <c r="E162" s="366"/>
      <c r="F162" s="366"/>
      <c r="G162" s="366"/>
      <c r="H162" s="366"/>
      <c r="I162" s="366"/>
      <c r="J162" s="366"/>
      <c r="K162" s="366"/>
      <c r="L162" s="366"/>
      <c r="M162" s="366"/>
      <c r="N162" s="366"/>
      <c r="O162" s="367"/>
      <c r="P162" s="363" t="s">
        <v>40</v>
      </c>
      <c r="Q162" s="364"/>
      <c r="R162" s="364"/>
      <c r="S162" s="364"/>
      <c r="T162" s="364"/>
      <c r="U162" s="364"/>
      <c r="V162" s="365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366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7"/>
      <c r="P163" s="363" t="s">
        <v>40</v>
      </c>
      <c r="Q163" s="364"/>
      <c r="R163" s="364"/>
      <c r="S163" s="364"/>
      <c r="T163" s="364"/>
      <c r="U163" s="364"/>
      <c r="V163" s="365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16.5" customHeight="1" x14ac:dyDescent="0.25">
      <c r="A164" s="357" t="s">
        <v>270</v>
      </c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57"/>
      <c r="P164" s="357"/>
      <c r="Q164" s="357"/>
      <c r="R164" s="357"/>
      <c r="S164" s="357"/>
      <c r="T164" s="357"/>
      <c r="U164" s="357"/>
      <c r="V164" s="357"/>
      <c r="W164" s="357"/>
      <c r="X164" s="357"/>
      <c r="Y164" s="357"/>
      <c r="Z164" s="357"/>
      <c r="AA164" s="65"/>
      <c r="AB164" s="65"/>
      <c r="AC164" s="82"/>
    </row>
    <row r="165" spans="1:68" ht="14.25" customHeight="1" x14ac:dyDescent="0.25">
      <c r="A165" s="358" t="s">
        <v>151</v>
      </c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  <c r="AA165" s="66"/>
      <c r="AB165" s="66"/>
      <c r="AC165" s="83"/>
    </row>
    <row r="166" spans="1:68" ht="27" customHeight="1" x14ac:dyDescent="0.25">
      <c r="A166" s="63" t="s">
        <v>271</v>
      </c>
      <c r="B166" s="63" t="s">
        <v>272</v>
      </c>
      <c r="C166" s="36">
        <v>4301135573</v>
      </c>
      <c r="D166" s="359">
        <v>4607111036568</v>
      </c>
      <c r="E166" s="359"/>
      <c r="F166" s="62">
        <v>0.28000000000000003</v>
      </c>
      <c r="G166" s="37">
        <v>6</v>
      </c>
      <c r="H166" s="62">
        <v>1.68</v>
      </c>
      <c r="I166" s="62">
        <v>2.1017999999999999</v>
      </c>
      <c r="J166" s="37">
        <v>140</v>
      </c>
      <c r="K166" s="37" t="s">
        <v>96</v>
      </c>
      <c r="L166" s="37" t="s">
        <v>88</v>
      </c>
      <c r="M166" s="38" t="s">
        <v>86</v>
      </c>
      <c r="N166" s="38"/>
      <c r="O166" s="37">
        <v>180</v>
      </c>
      <c r="P166" s="4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61"/>
      <c r="R166" s="361"/>
      <c r="S166" s="361"/>
      <c r="T166" s="362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IFERROR(IF(X166="","",X166*0.00941),"")</f>
        <v>0</v>
      </c>
      <c r="AA166" s="68" t="s">
        <v>46</v>
      </c>
      <c r="AB166" s="69" t="s">
        <v>46</v>
      </c>
      <c r="AC166" s="209" t="s">
        <v>273</v>
      </c>
      <c r="AG166" s="81"/>
      <c r="AJ166" s="87" t="s">
        <v>89</v>
      </c>
      <c r="AK166" s="87">
        <v>1</v>
      </c>
      <c r="BB166" s="210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66"/>
      <c r="B167" s="366"/>
      <c r="C167" s="366"/>
      <c r="D167" s="366"/>
      <c r="E167" s="366"/>
      <c r="F167" s="366"/>
      <c r="G167" s="366"/>
      <c r="H167" s="366"/>
      <c r="I167" s="366"/>
      <c r="J167" s="366"/>
      <c r="K167" s="366"/>
      <c r="L167" s="366"/>
      <c r="M167" s="366"/>
      <c r="N167" s="366"/>
      <c r="O167" s="367"/>
      <c r="P167" s="363" t="s">
        <v>40</v>
      </c>
      <c r="Q167" s="364"/>
      <c r="R167" s="364"/>
      <c r="S167" s="364"/>
      <c r="T167" s="364"/>
      <c r="U167" s="364"/>
      <c r="V167" s="365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366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366"/>
      <c r="O168" s="367"/>
      <c r="P168" s="363" t="s">
        <v>40</v>
      </c>
      <c r="Q168" s="364"/>
      <c r="R168" s="364"/>
      <c r="S168" s="364"/>
      <c r="T168" s="364"/>
      <c r="U168" s="364"/>
      <c r="V168" s="365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27.75" customHeight="1" x14ac:dyDescent="0.2">
      <c r="A169" s="402" t="s">
        <v>274</v>
      </c>
      <c r="B169" s="402"/>
      <c r="C169" s="402"/>
      <c r="D169" s="402"/>
      <c r="E169" s="402"/>
      <c r="F169" s="402"/>
      <c r="G169" s="402"/>
      <c r="H169" s="402"/>
      <c r="I169" s="402"/>
      <c r="J169" s="402"/>
      <c r="K169" s="402"/>
      <c r="L169" s="402"/>
      <c r="M169" s="402"/>
      <c r="N169" s="402"/>
      <c r="O169" s="402"/>
      <c r="P169" s="402"/>
      <c r="Q169" s="402"/>
      <c r="R169" s="402"/>
      <c r="S169" s="402"/>
      <c r="T169" s="402"/>
      <c r="U169" s="402"/>
      <c r="V169" s="402"/>
      <c r="W169" s="402"/>
      <c r="X169" s="402"/>
      <c r="Y169" s="402"/>
      <c r="Z169" s="402"/>
      <c r="AA169" s="54"/>
      <c r="AB169" s="54"/>
      <c r="AC169" s="54"/>
    </row>
    <row r="170" spans="1:68" ht="16.5" customHeight="1" x14ac:dyDescent="0.25">
      <c r="A170" s="357" t="s">
        <v>275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57"/>
      <c r="Z170" s="357"/>
      <c r="AA170" s="65"/>
      <c r="AB170" s="65"/>
      <c r="AC170" s="82"/>
    </row>
    <row r="171" spans="1:68" ht="14.25" customHeight="1" x14ac:dyDescent="0.25">
      <c r="A171" s="358" t="s">
        <v>151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  <c r="AA171" s="66"/>
      <c r="AB171" s="66"/>
      <c r="AC171" s="83"/>
    </row>
    <row r="172" spans="1:68" ht="27" customHeight="1" x14ac:dyDescent="0.25">
      <c r="A172" s="63" t="s">
        <v>276</v>
      </c>
      <c r="B172" s="63" t="s">
        <v>277</v>
      </c>
      <c r="C172" s="36">
        <v>4301135317</v>
      </c>
      <c r="D172" s="359">
        <v>4607111039057</v>
      </c>
      <c r="E172" s="359"/>
      <c r="F172" s="62">
        <v>1.8</v>
      </c>
      <c r="G172" s="37">
        <v>1</v>
      </c>
      <c r="H172" s="62">
        <v>1.8</v>
      </c>
      <c r="I172" s="62">
        <v>1.9</v>
      </c>
      <c r="J172" s="37">
        <v>234</v>
      </c>
      <c r="K172" s="37" t="s">
        <v>163</v>
      </c>
      <c r="L172" s="37" t="s">
        <v>115</v>
      </c>
      <c r="M172" s="38" t="s">
        <v>86</v>
      </c>
      <c r="N172" s="38"/>
      <c r="O172" s="37">
        <v>180</v>
      </c>
      <c r="P172" s="442" t="s">
        <v>278</v>
      </c>
      <c r="Q172" s="361"/>
      <c r="R172" s="361"/>
      <c r="S172" s="361"/>
      <c r="T172" s="362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IFERROR(IF(X172="","",X172*0.00502),"")</f>
        <v>0</v>
      </c>
      <c r="AA172" s="68" t="s">
        <v>46</v>
      </c>
      <c r="AB172" s="69" t="s">
        <v>46</v>
      </c>
      <c r="AC172" s="211" t="s">
        <v>245</v>
      </c>
      <c r="AG172" s="81"/>
      <c r="AJ172" s="87" t="s">
        <v>116</v>
      </c>
      <c r="AK172" s="87">
        <v>18</v>
      </c>
      <c r="BB172" s="212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66"/>
      <c r="B173" s="366"/>
      <c r="C173" s="366"/>
      <c r="D173" s="366"/>
      <c r="E173" s="366"/>
      <c r="F173" s="366"/>
      <c r="G173" s="366"/>
      <c r="H173" s="366"/>
      <c r="I173" s="366"/>
      <c r="J173" s="366"/>
      <c r="K173" s="366"/>
      <c r="L173" s="366"/>
      <c r="M173" s="366"/>
      <c r="N173" s="366"/>
      <c r="O173" s="367"/>
      <c r="P173" s="363" t="s">
        <v>40</v>
      </c>
      <c r="Q173" s="364"/>
      <c r="R173" s="364"/>
      <c r="S173" s="364"/>
      <c r="T173" s="364"/>
      <c r="U173" s="364"/>
      <c r="V173" s="365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366"/>
      <c r="B174" s="366"/>
      <c r="C174" s="366"/>
      <c r="D174" s="366"/>
      <c r="E174" s="366"/>
      <c r="F174" s="366"/>
      <c r="G174" s="366"/>
      <c r="H174" s="366"/>
      <c r="I174" s="366"/>
      <c r="J174" s="366"/>
      <c r="K174" s="366"/>
      <c r="L174" s="366"/>
      <c r="M174" s="366"/>
      <c r="N174" s="366"/>
      <c r="O174" s="367"/>
      <c r="P174" s="363" t="s">
        <v>40</v>
      </c>
      <c r="Q174" s="364"/>
      <c r="R174" s="364"/>
      <c r="S174" s="364"/>
      <c r="T174" s="364"/>
      <c r="U174" s="364"/>
      <c r="V174" s="365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357" t="s">
        <v>279</v>
      </c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57"/>
      <c r="P175" s="357"/>
      <c r="Q175" s="357"/>
      <c r="R175" s="357"/>
      <c r="S175" s="357"/>
      <c r="T175" s="357"/>
      <c r="U175" s="357"/>
      <c r="V175" s="357"/>
      <c r="W175" s="357"/>
      <c r="X175" s="357"/>
      <c r="Y175" s="357"/>
      <c r="Z175" s="357"/>
      <c r="AA175" s="65"/>
      <c r="AB175" s="65"/>
      <c r="AC175" s="82"/>
    </row>
    <row r="176" spans="1:68" ht="14.25" customHeight="1" x14ac:dyDescent="0.25">
      <c r="A176" s="358" t="s">
        <v>82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58"/>
      <c r="Z176" s="358"/>
      <c r="AA176" s="66"/>
      <c r="AB176" s="66"/>
      <c r="AC176" s="83"/>
    </row>
    <row r="177" spans="1:68" ht="16.5" customHeight="1" x14ac:dyDescent="0.25">
      <c r="A177" s="63" t="s">
        <v>280</v>
      </c>
      <c r="B177" s="63" t="s">
        <v>281</v>
      </c>
      <c r="C177" s="36">
        <v>4301071062</v>
      </c>
      <c r="D177" s="359">
        <v>4607111036384</v>
      </c>
      <c r="E177" s="359"/>
      <c r="F177" s="62">
        <v>5</v>
      </c>
      <c r="G177" s="37">
        <v>1</v>
      </c>
      <c r="H177" s="62">
        <v>5</v>
      </c>
      <c r="I177" s="62">
        <v>5.2106000000000003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180</v>
      </c>
      <c r="P177" s="438" t="s">
        <v>282</v>
      </c>
      <c r="Q177" s="361"/>
      <c r="R177" s="361"/>
      <c r="S177" s="361"/>
      <c r="T177" s="362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283</v>
      </c>
      <c r="AG177" s="81"/>
      <c r="AJ177" s="87" t="s">
        <v>89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16.5" customHeight="1" x14ac:dyDescent="0.25">
      <c r="A178" s="63" t="s">
        <v>284</v>
      </c>
      <c r="B178" s="63" t="s">
        <v>285</v>
      </c>
      <c r="C178" s="36">
        <v>4301071056</v>
      </c>
      <c r="D178" s="359">
        <v>4640242180250</v>
      </c>
      <c r="E178" s="359"/>
      <c r="F178" s="62">
        <v>5</v>
      </c>
      <c r="G178" s="37">
        <v>1</v>
      </c>
      <c r="H178" s="62">
        <v>5</v>
      </c>
      <c r="I178" s="62">
        <v>5.2131999999999996</v>
      </c>
      <c r="J178" s="37">
        <v>144</v>
      </c>
      <c r="K178" s="37" t="s">
        <v>87</v>
      </c>
      <c r="L178" s="37" t="s">
        <v>115</v>
      </c>
      <c r="M178" s="38" t="s">
        <v>86</v>
      </c>
      <c r="N178" s="38"/>
      <c r="O178" s="37">
        <v>180</v>
      </c>
      <c r="P178" s="439" t="s">
        <v>286</v>
      </c>
      <c r="Q178" s="361"/>
      <c r="R178" s="361"/>
      <c r="S178" s="361"/>
      <c r="T178" s="362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287</v>
      </c>
      <c r="AG178" s="81"/>
      <c r="AJ178" s="87" t="s">
        <v>116</v>
      </c>
      <c r="AK178" s="87">
        <v>12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288</v>
      </c>
      <c r="B179" s="63" t="s">
        <v>289</v>
      </c>
      <c r="C179" s="36">
        <v>4301071050</v>
      </c>
      <c r="D179" s="359">
        <v>4607111036216</v>
      </c>
      <c r="E179" s="359"/>
      <c r="F179" s="62">
        <v>5</v>
      </c>
      <c r="G179" s="37">
        <v>1</v>
      </c>
      <c r="H179" s="62">
        <v>5</v>
      </c>
      <c r="I179" s="62">
        <v>5.2131999999999996</v>
      </c>
      <c r="J179" s="37">
        <v>144</v>
      </c>
      <c r="K179" s="37" t="s">
        <v>87</v>
      </c>
      <c r="L179" s="37" t="s">
        <v>115</v>
      </c>
      <c r="M179" s="38" t="s">
        <v>86</v>
      </c>
      <c r="N179" s="38"/>
      <c r="O179" s="37">
        <v>180</v>
      </c>
      <c r="P179" s="4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61"/>
      <c r="R179" s="361"/>
      <c r="S179" s="361"/>
      <c r="T179" s="362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290</v>
      </c>
      <c r="AG179" s="81"/>
      <c r="AJ179" s="87" t="s">
        <v>116</v>
      </c>
      <c r="AK179" s="87">
        <v>12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291</v>
      </c>
      <c r="B180" s="63" t="s">
        <v>292</v>
      </c>
      <c r="C180" s="36">
        <v>4301071061</v>
      </c>
      <c r="D180" s="359">
        <v>4607111036278</v>
      </c>
      <c r="E180" s="359"/>
      <c r="F180" s="62">
        <v>5</v>
      </c>
      <c r="G180" s="37">
        <v>1</v>
      </c>
      <c r="H180" s="62">
        <v>5</v>
      </c>
      <c r="I180" s="62">
        <v>5.2405999999999997</v>
      </c>
      <c r="J180" s="37">
        <v>84</v>
      </c>
      <c r="K180" s="37" t="s">
        <v>87</v>
      </c>
      <c r="L180" s="37" t="s">
        <v>88</v>
      </c>
      <c r="M180" s="38" t="s">
        <v>86</v>
      </c>
      <c r="N180" s="38"/>
      <c r="O180" s="37">
        <v>180</v>
      </c>
      <c r="P180" s="4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61"/>
      <c r="R180" s="361"/>
      <c r="S180" s="361"/>
      <c r="T180" s="36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IFERROR(IF(X180="","",X180*0.0155),"")</f>
        <v>0</v>
      </c>
      <c r="AA180" s="68" t="s">
        <v>46</v>
      </c>
      <c r="AB180" s="69" t="s">
        <v>46</v>
      </c>
      <c r="AC180" s="219" t="s">
        <v>293</v>
      </c>
      <c r="AG180" s="81"/>
      <c r="AJ180" s="87" t="s">
        <v>89</v>
      </c>
      <c r="AK180" s="87">
        <v>1</v>
      </c>
      <c r="BB180" s="220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66"/>
      <c r="B181" s="366"/>
      <c r="C181" s="366"/>
      <c r="D181" s="366"/>
      <c r="E181" s="366"/>
      <c r="F181" s="366"/>
      <c r="G181" s="366"/>
      <c r="H181" s="366"/>
      <c r="I181" s="366"/>
      <c r="J181" s="366"/>
      <c r="K181" s="366"/>
      <c r="L181" s="366"/>
      <c r="M181" s="366"/>
      <c r="N181" s="366"/>
      <c r="O181" s="367"/>
      <c r="P181" s="363" t="s">
        <v>40</v>
      </c>
      <c r="Q181" s="364"/>
      <c r="R181" s="364"/>
      <c r="S181" s="364"/>
      <c r="T181" s="364"/>
      <c r="U181" s="364"/>
      <c r="V181" s="365"/>
      <c r="W181" s="42" t="s">
        <v>39</v>
      </c>
      <c r="X181" s="43">
        <f>IFERROR(SUM(X177:X180),"0")</f>
        <v>0</v>
      </c>
      <c r="Y181" s="43">
        <f>IFERROR(SUM(Y177:Y180),"0")</f>
        <v>0</v>
      </c>
      <c r="Z181" s="43">
        <f>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366"/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7"/>
      <c r="P182" s="363" t="s">
        <v>40</v>
      </c>
      <c r="Q182" s="364"/>
      <c r="R182" s="364"/>
      <c r="S182" s="364"/>
      <c r="T182" s="364"/>
      <c r="U182" s="364"/>
      <c r="V182" s="365"/>
      <c r="W182" s="42" t="s">
        <v>0</v>
      </c>
      <c r="X182" s="43">
        <f>IFERROR(SUMPRODUCT(X177:X180*H177:H180),"0")</f>
        <v>0</v>
      </c>
      <c r="Y182" s="43">
        <f>IFERROR(SUMPRODUCT(Y177:Y180*H177:H180),"0")</f>
        <v>0</v>
      </c>
      <c r="Z182" s="42"/>
      <c r="AA182" s="67"/>
      <c r="AB182" s="67"/>
      <c r="AC182" s="67"/>
    </row>
    <row r="183" spans="1:68" ht="14.25" customHeight="1" x14ac:dyDescent="0.25">
      <c r="A183" s="358" t="s">
        <v>294</v>
      </c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8"/>
      <c r="P183" s="358"/>
      <c r="Q183" s="358"/>
      <c r="R183" s="358"/>
      <c r="S183" s="358"/>
      <c r="T183" s="358"/>
      <c r="U183" s="358"/>
      <c r="V183" s="358"/>
      <c r="W183" s="358"/>
      <c r="X183" s="358"/>
      <c r="Y183" s="358"/>
      <c r="Z183" s="358"/>
      <c r="AA183" s="66"/>
      <c r="AB183" s="66"/>
      <c r="AC183" s="83"/>
    </row>
    <row r="184" spans="1:68" ht="27" customHeight="1" x14ac:dyDescent="0.25">
      <c r="A184" s="63" t="s">
        <v>295</v>
      </c>
      <c r="B184" s="63" t="s">
        <v>296</v>
      </c>
      <c r="C184" s="36">
        <v>4301080153</v>
      </c>
      <c r="D184" s="359">
        <v>4607111036827</v>
      </c>
      <c r="E184" s="359"/>
      <c r="F184" s="62">
        <v>1</v>
      </c>
      <c r="G184" s="37">
        <v>5</v>
      </c>
      <c r="H184" s="62">
        <v>5</v>
      </c>
      <c r="I184" s="62">
        <v>5.2</v>
      </c>
      <c r="J184" s="37">
        <v>144</v>
      </c>
      <c r="K184" s="37" t="s">
        <v>87</v>
      </c>
      <c r="L184" s="37" t="s">
        <v>88</v>
      </c>
      <c r="M184" s="38" t="s">
        <v>86</v>
      </c>
      <c r="N184" s="38"/>
      <c r="O184" s="37">
        <v>90</v>
      </c>
      <c r="P184" s="4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61"/>
      <c r="R184" s="361"/>
      <c r="S184" s="361"/>
      <c r="T184" s="362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IFERROR(IF(X184="","",X184*0.00866),"")</f>
        <v>0</v>
      </c>
      <c r="AA184" s="68" t="s">
        <v>46</v>
      </c>
      <c r="AB184" s="69" t="s">
        <v>46</v>
      </c>
      <c r="AC184" s="221" t="s">
        <v>297</v>
      </c>
      <c r="AG184" s="81"/>
      <c r="AJ184" s="87" t="s">
        <v>89</v>
      </c>
      <c r="AK184" s="87">
        <v>1</v>
      </c>
      <c r="BB184" s="222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298</v>
      </c>
      <c r="B185" s="63" t="s">
        <v>299</v>
      </c>
      <c r="C185" s="36">
        <v>4301080154</v>
      </c>
      <c r="D185" s="359">
        <v>4607111036834</v>
      </c>
      <c r="E185" s="359"/>
      <c r="F185" s="62">
        <v>1</v>
      </c>
      <c r="G185" s="37">
        <v>5</v>
      </c>
      <c r="H185" s="62">
        <v>5</v>
      </c>
      <c r="I185" s="62">
        <v>5.2530000000000001</v>
      </c>
      <c r="J185" s="37">
        <v>144</v>
      </c>
      <c r="K185" s="37" t="s">
        <v>87</v>
      </c>
      <c r="L185" s="37" t="s">
        <v>88</v>
      </c>
      <c r="M185" s="38" t="s">
        <v>86</v>
      </c>
      <c r="N185" s="38"/>
      <c r="O185" s="37">
        <v>90</v>
      </c>
      <c r="P185" s="4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61"/>
      <c r="R185" s="361"/>
      <c r="S185" s="361"/>
      <c r="T185" s="36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IFERROR(IF(X185="","",X185*0.00866),"")</f>
        <v>0</v>
      </c>
      <c r="AA185" s="68" t="s">
        <v>46</v>
      </c>
      <c r="AB185" s="69" t="s">
        <v>46</v>
      </c>
      <c r="AC185" s="223" t="s">
        <v>297</v>
      </c>
      <c r="AG185" s="81"/>
      <c r="AJ185" s="87" t="s">
        <v>89</v>
      </c>
      <c r="AK185" s="87">
        <v>1</v>
      </c>
      <c r="BB185" s="224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366"/>
      <c r="B186" s="366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7"/>
      <c r="P186" s="363" t="s">
        <v>40</v>
      </c>
      <c r="Q186" s="364"/>
      <c r="R186" s="364"/>
      <c r="S186" s="364"/>
      <c r="T186" s="364"/>
      <c r="U186" s="364"/>
      <c r="V186" s="365"/>
      <c r="W186" s="42" t="s">
        <v>39</v>
      </c>
      <c r="X186" s="43">
        <f>IFERROR(SUM(X184:X185),"0")</f>
        <v>0</v>
      </c>
      <c r="Y186" s="43">
        <f>IFERROR(SUM(Y184:Y185),"0")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366"/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7"/>
      <c r="P187" s="363" t="s">
        <v>40</v>
      </c>
      <c r="Q187" s="364"/>
      <c r="R187" s="364"/>
      <c r="S187" s="364"/>
      <c r="T187" s="364"/>
      <c r="U187" s="364"/>
      <c r="V187" s="365"/>
      <c r="W187" s="42" t="s">
        <v>0</v>
      </c>
      <c r="X187" s="43">
        <f>IFERROR(SUMPRODUCT(X184:X185*H184:H185),"0")</f>
        <v>0</v>
      </c>
      <c r="Y187" s="43">
        <f>IFERROR(SUMPRODUCT(Y184:Y185*H184:H185),"0")</f>
        <v>0</v>
      </c>
      <c r="Z187" s="42"/>
      <c r="AA187" s="67"/>
      <c r="AB187" s="67"/>
      <c r="AC187" s="67"/>
    </row>
    <row r="188" spans="1:68" ht="27.75" customHeight="1" x14ac:dyDescent="0.2">
      <c r="A188" s="402" t="s">
        <v>300</v>
      </c>
      <c r="B188" s="402"/>
      <c r="C188" s="402"/>
      <c r="D188" s="402"/>
      <c r="E188" s="402"/>
      <c r="F188" s="402"/>
      <c r="G188" s="402"/>
      <c r="H188" s="402"/>
      <c r="I188" s="402"/>
      <c r="J188" s="402"/>
      <c r="K188" s="402"/>
      <c r="L188" s="402"/>
      <c r="M188" s="402"/>
      <c r="N188" s="402"/>
      <c r="O188" s="402"/>
      <c r="P188" s="402"/>
      <c r="Q188" s="402"/>
      <c r="R188" s="402"/>
      <c r="S188" s="402"/>
      <c r="T188" s="402"/>
      <c r="U188" s="402"/>
      <c r="V188" s="402"/>
      <c r="W188" s="402"/>
      <c r="X188" s="402"/>
      <c r="Y188" s="402"/>
      <c r="Z188" s="402"/>
      <c r="AA188" s="54"/>
      <c r="AB188" s="54"/>
      <c r="AC188" s="54"/>
    </row>
    <row r="189" spans="1:68" ht="16.5" customHeight="1" x14ac:dyDescent="0.25">
      <c r="A189" s="357" t="s">
        <v>301</v>
      </c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7"/>
      <c r="P189" s="357"/>
      <c r="Q189" s="357"/>
      <c r="R189" s="357"/>
      <c r="S189" s="357"/>
      <c r="T189" s="357"/>
      <c r="U189" s="357"/>
      <c r="V189" s="357"/>
      <c r="W189" s="357"/>
      <c r="X189" s="357"/>
      <c r="Y189" s="357"/>
      <c r="Z189" s="357"/>
      <c r="AA189" s="65"/>
      <c r="AB189" s="65"/>
      <c r="AC189" s="82"/>
    </row>
    <row r="190" spans="1:68" ht="14.25" customHeight="1" x14ac:dyDescent="0.25">
      <c r="A190" s="358" t="s">
        <v>91</v>
      </c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8"/>
      <c r="P190" s="358"/>
      <c r="Q190" s="358"/>
      <c r="R190" s="358"/>
      <c r="S190" s="358"/>
      <c r="T190" s="358"/>
      <c r="U190" s="358"/>
      <c r="V190" s="358"/>
      <c r="W190" s="358"/>
      <c r="X190" s="358"/>
      <c r="Y190" s="358"/>
      <c r="Z190" s="358"/>
      <c r="AA190" s="66"/>
      <c r="AB190" s="66"/>
      <c r="AC190" s="83"/>
    </row>
    <row r="191" spans="1:68" ht="16.5" customHeight="1" x14ac:dyDescent="0.25">
      <c r="A191" s="63" t="s">
        <v>302</v>
      </c>
      <c r="B191" s="63" t="s">
        <v>303</v>
      </c>
      <c r="C191" s="36">
        <v>4301132179</v>
      </c>
      <c r="D191" s="359">
        <v>4607111035691</v>
      </c>
      <c r="E191" s="359"/>
      <c r="F191" s="62">
        <v>0.25</v>
      </c>
      <c r="G191" s="37">
        <v>12</v>
      </c>
      <c r="H191" s="62">
        <v>3</v>
      </c>
      <c r="I191" s="62">
        <v>3.3879999999999999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365</v>
      </c>
      <c r="P191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61"/>
      <c r="R191" s="361"/>
      <c r="S191" s="361"/>
      <c r="T191" s="362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304</v>
      </c>
      <c r="AG191" s="81"/>
      <c r="AJ191" s="87" t="s">
        <v>89</v>
      </c>
      <c r="AK191" s="87">
        <v>1</v>
      </c>
      <c r="BB191" s="226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305</v>
      </c>
      <c r="B192" s="63" t="s">
        <v>306</v>
      </c>
      <c r="C192" s="36">
        <v>4301132182</v>
      </c>
      <c r="D192" s="359">
        <v>4607111035721</v>
      </c>
      <c r="E192" s="359"/>
      <c r="F192" s="62">
        <v>0.25</v>
      </c>
      <c r="G192" s="37">
        <v>12</v>
      </c>
      <c r="H192" s="62">
        <v>3</v>
      </c>
      <c r="I192" s="62">
        <v>3.3879999999999999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365</v>
      </c>
      <c r="P192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61"/>
      <c r="R192" s="361"/>
      <c r="S192" s="361"/>
      <c r="T192" s="362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7" t="s">
        <v>307</v>
      </c>
      <c r="AG192" s="81"/>
      <c r="AJ192" s="87" t="s">
        <v>89</v>
      </c>
      <c r="AK192" s="87">
        <v>1</v>
      </c>
      <c r="BB192" s="228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308</v>
      </c>
      <c r="B193" s="63" t="s">
        <v>309</v>
      </c>
      <c r="C193" s="36">
        <v>4301132170</v>
      </c>
      <c r="D193" s="359">
        <v>4607111038487</v>
      </c>
      <c r="E193" s="359"/>
      <c r="F193" s="62">
        <v>0.25</v>
      </c>
      <c r="G193" s="37">
        <v>12</v>
      </c>
      <c r="H193" s="62">
        <v>3</v>
      </c>
      <c r="I193" s="62">
        <v>3.7360000000000002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3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61"/>
      <c r="R193" s="361"/>
      <c r="S193" s="361"/>
      <c r="T193" s="362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9" t="s">
        <v>310</v>
      </c>
      <c r="AG193" s="81"/>
      <c r="AJ193" s="87" t="s">
        <v>89</v>
      </c>
      <c r="AK193" s="87">
        <v>1</v>
      </c>
      <c r="BB193" s="230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66"/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7"/>
      <c r="P194" s="363" t="s">
        <v>40</v>
      </c>
      <c r="Q194" s="364"/>
      <c r="R194" s="364"/>
      <c r="S194" s="364"/>
      <c r="T194" s="364"/>
      <c r="U194" s="364"/>
      <c r="V194" s="365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366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366"/>
      <c r="O195" s="367"/>
      <c r="P195" s="363" t="s">
        <v>40</v>
      </c>
      <c r="Q195" s="364"/>
      <c r="R195" s="364"/>
      <c r="S195" s="364"/>
      <c r="T195" s="364"/>
      <c r="U195" s="364"/>
      <c r="V195" s="365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4.25" customHeight="1" x14ac:dyDescent="0.25">
      <c r="A196" s="358" t="s">
        <v>311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58"/>
      <c r="Z196" s="358"/>
      <c r="AA196" s="66"/>
      <c r="AB196" s="66"/>
      <c r="AC196" s="83"/>
    </row>
    <row r="197" spans="1:68" ht="27" customHeight="1" x14ac:dyDescent="0.25">
      <c r="A197" s="63" t="s">
        <v>312</v>
      </c>
      <c r="B197" s="63" t="s">
        <v>313</v>
      </c>
      <c r="C197" s="36">
        <v>4301051855</v>
      </c>
      <c r="D197" s="359">
        <v>4680115885875</v>
      </c>
      <c r="E197" s="359"/>
      <c r="F197" s="62">
        <v>1</v>
      </c>
      <c r="G197" s="37">
        <v>9</v>
      </c>
      <c r="H197" s="62">
        <v>9</v>
      </c>
      <c r="I197" s="62">
        <v>9.4350000000000005</v>
      </c>
      <c r="J197" s="37">
        <v>64</v>
      </c>
      <c r="K197" s="37" t="s">
        <v>318</v>
      </c>
      <c r="L197" s="37" t="s">
        <v>88</v>
      </c>
      <c r="M197" s="38" t="s">
        <v>317</v>
      </c>
      <c r="N197" s="38"/>
      <c r="O197" s="37">
        <v>365</v>
      </c>
      <c r="P197" s="432" t="s">
        <v>314</v>
      </c>
      <c r="Q197" s="361"/>
      <c r="R197" s="361"/>
      <c r="S197" s="361"/>
      <c r="T197" s="362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IFERROR(IF(X197="","",X197*0.01898),"")</f>
        <v>0</v>
      </c>
      <c r="AA197" s="68" t="s">
        <v>46</v>
      </c>
      <c r="AB197" s="69" t="s">
        <v>46</v>
      </c>
      <c r="AC197" s="231" t="s">
        <v>315</v>
      </c>
      <c r="AG197" s="81"/>
      <c r="AJ197" s="87" t="s">
        <v>89</v>
      </c>
      <c r="AK197" s="87">
        <v>1</v>
      </c>
      <c r="BB197" s="232" t="s">
        <v>316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66"/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7"/>
      <c r="P198" s="363" t="s">
        <v>40</v>
      </c>
      <c r="Q198" s="364"/>
      <c r="R198" s="364"/>
      <c r="S198" s="364"/>
      <c r="T198" s="364"/>
      <c r="U198" s="364"/>
      <c r="V198" s="365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366"/>
      <c r="B199" s="366"/>
      <c r="C199" s="366"/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366"/>
      <c r="O199" s="367"/>
      <c r="P199" s="363" t="s">
        <v>40</v>
      </c>
      <c r="Q199" s="364"/>
      <c r="R199" s="364"/>
      <c r="S199" s="364"/>
      <c r="T199" s="364"/>
      <c r="U199" s="364"/>
      <c r="V199" s="365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27.75" customHeight="1" x14ac:dyDescent="0.2">
      <c r="A200" s="402" t="s">
        <v>319</v>
      </c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2"/>
      <c r="P200" s="402"/>
      <c r="Q200" s="402"/>
      <c r="R200" s="402"/>
      <c r="S200" s="402"/>
      <c r="T200" s="402"/>
      <c r="U200" s="402"/>
      <c r="V200" s="402"/>
      <c r="W200" s="402"/>
      <c r="X200" s="402"/>
      <c r="Y200" s="402"/>
      <c r="Z200" s="402"/>
      <c r="AA200" s="54"/>
      <c r="AB200" s="54"/>
      <c r="AC200" s="54"/>
    </row>
    <row r="201" spans="1:68" ht="16.5" customHeight="1" x14ac:dyDescent="0.25">
      <c r="A201" s="357" t="s">
        <v>320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57"/>
      <c r="Z201" s="357"/>
      <c r="AA201" s="65"/>
      <c r="AB201" s="65"/>
      <c r="AC201" s="82"/>
    </row>
    <row r="202" spans="1:68" ht="14.25" customHeight="1" x14ac:dyDescent="0.25">
      <c r="A202" s="358" t="s">
        <v>91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58"/>
      <c r="Z202" s="358"/>
      <c r="AA202" s="66"/>
      <c r="AB202" s="66"/>
      <c r="AC202" s="83"/>
    </row>
    <row r="203" spans="1:68" ht="27" customHeight="1" x14ac:dyDescent="0.25">
      <c r="A203" s="63" t="s">
        <v>321</v>
      </c>
      <c r="B203" s="63" t="s">
        <v>322</v>
      </c>
      <c r="C203" s="36">
        <v>4301132227</v>
      </c>
      <c r="D203" s="359">
        <v>4620207491133</v>
      </c>
      <c r="E203" s="359"/>
      <c r="F203" s="62">
        <v>0.23</v>
      </c>
      <c r="G203" s="37">
        <v>12</v>
      </c>
      <c r="H203" s="62">
        <v>2.76</v>
      </c>
      <c r="I203" s="62">
        <v>2.98</v>
      </c>
      <c r="J203" s="37">
        <v>70</v>
      </c>
      <c r="K203" s="37" t="s">
        <v>96</v>
      </c>
      <c r="L203" s="37" t="s">
        <v>88</v>
      </c>
      <c r="M203" s="38" t="s">
        <v>86</v>
      </c>
      <c r="N203" s="38"/>
      <c r="O203" s="37">
        <v>180</v>
      </c>
      <c r="P203" s="431" t="s">
        <v>323</v>
      </c>
      <c r="Q203" s="361"/>
      <c r="R203" s="361"/>
      <c r="S203" s="361"/>
      <c r="T203" s="362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325</v>
      </c>
      <c r="AC203" s="233" t="s">
        <v>324</v>
      </c>
      <c r="AG203" s="81"/>
      <c r="AJ203" s="87" t="s">
        <v>89</v>
      </c>
      <c r="AK203" s="87">
        <v>1</v>
      </c>
      <c r="BB203" s="234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66"/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7"/>
      <c r="P204" s="363" t="s">
        <v>40</v>
      </c>
      <c r="Q204" s="364"/>
      <c r="R204" s="364"/>
      <c r="S204" s="364"/>
      <c r="T204" s="364"/>
      <c r="U204" s="364"/>
      <c r="V204" s="365"/>
      <c r="W204" s="42" t="s">
        <v>39</v>
      </c>
      <c r="X204" s="43">
        <f>IFERROR(SUM(X203:X203),"0")</f>
        <v>0</v>
      </c>
      <c r="Y204" s="43">
        <f>IFERROR(SUM(Y203:Y203),"0")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366"/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7"/>
      <c r="P205" s="363" t="s">
        <v>40</v>
      </c>
      <c r="Q205" s="364"/>
      <c r="R205" s="364"/>
      <c r="S205" s="364"/>
      <c r="T205" s="364"/>
      <c r="U205" s="364"/>
      <c r="V205" s="365"/>
      <c r="W205" s="42" t="s">
        <v>0</v>
      </c>
      <c r="X205" s="43">
        <f>IFERROR(SUMPRODUCT(X203:X203*H203:H203),"0")</f>
        <v>0</v>
      </c>
      <c r="Y205" s="43">
        <f>IFERROR(SUMPRODUCT(Y203:Y203*H203:H203),"0")</f>
        <v>0</v>
      </c>
      <c r="Z205" s="42"/>
      <c r="AA205" s="67"/>
      <c r="AB205" s="67"/>
      <c r="AC205" s="67"/>
    </row>
    <row r="206" spans="1:68" ht="14.25" customHeight="1" x14ac:dyDescent="0.25">
      <c r="A206" s="358" t="s">
        <v>151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58"/>
      <c r="Z206" s="358"/>
      <c r="AA206" s="66"/>
      <c r="AB206" s="66"/>
      <c r="AC206" s="83"/>
    </row>
    <row r="207" spans="1:68" ht="27" customHeight="1" x14ac:dyDescent="0.25">
      <c r="A207" s="63" t="s">
        <v>326</v>
      </c>
      <c r="B207" s="63" t="s">
        <v>327</v>
      </c>
      <c r="C207" s="36">
        <v>4301135707</v>
      </c>
      <c r="D207" s="359">
        <v>4620207490198</v>
      </c>
      <c r="E207" s="359"/>
      <c r="F207" s="62">
        <v>0.2</v>
      </c>
      <c r="G207" s="37">
        <v>12</v>
      </c>
      <c r="H207" s="62">
        <v>2.4</v>
      </c>
      <c r="I207" s="62">
        <v>3.1036000000000001</v>
      </c>
      <c r="J207" s="37">
        <v>70</v>
      </c>
      <c r="K207" s="37" t="s">
        <v>96</v>
      </c>
      <c r="L207" s="37" t="s">
        <v>115</v>
      </c>
      <c r="M207" s="38" t="s">
        <v>86</v>
      </c>
      <c r="N207" s="38"/>
      <c r="O207" s="37">
        <v>180</v>
      </c>
      <c r="P20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61"/>
      <c r="R207" s="361"/>
      <c r="S207" s="361"/>
      <c r="T207" s="362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35" t="s">
        <v>328</v>
      </c>
      <c r="AG207" s="81"/>
      <c r="AJ207" s="87" t="s">
        <v>116</v>
      </c>
      <c r="AK207" s="87">
        <v>14</v>
      </c>
      <c r="BB207" s="236" t="s">
        <v>95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329</v>
      </c>
      <c r="B208" s="63" t="s">
        <v>330</v>
      </c>
      <c r="C208" s="36">
        <v>4301135719</v>
      </c>
      <c r="D208" s="359">
        <v>4620207490235</v>
      </c>
      <c r="E208" s="359"/>
      <c r="F208" s="62">
        <v>0.2</v>
      </c>
      <c r="G208" s="37">
        <v>12</v>
      </c>
      <c r="H208" s="62">
        <v>2.4</v>
      </c>
      <c r="I208" s="62">
        <v>3.1036000000000001</v>
      </c>
      <c r="J208" s="37">
        <v>70</v>
      </c>
      <c r="K208" s="37" t="s">
        <v>96</v>
      </c>
      <c r="L208" s="37" t="s">
        <v>115</v>
      </c>
      <c r="M208" s="38" t="s">
        <v>86</v>
      </c>
      <c r="N208" s="38"/>
      <c r="O208" s="37">
        <v>180</v>
      </c>
      <c r="P208" s="42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61"/>
      <c r="R208" s="361"/>
      <c r="S208" s="361"/>
      <c r="T208" s="362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37" t="s">
        <v>331</v>
      </c>
      <c r="AG208" s="81"/>
      <c r="AJ208" s="87" t="s">
        <v>116</v>
      </c>
      <c r="AK208" s="87">
        <v>14</v>
      </c>
      <c r="BB208" s="238" t="s">
        <v>95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332</v>
      </c>
      <c r="B209" s="63" t="s">
        <v>333</v>
      </c>
      <c r="C209" s="36">
        <v>4301135697</v>
      </c>
      <c r="D209" s="359">
        <v>4620207490259</v>
      </c>
      <c r="E209" s="359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96</v>
      </c>
      <c r="L209" s="37" t="s">
        <v>115</v>
      </c>
      <c r="M209" s="38" t="s">
        <v>86</v>
      </c>
      <c r="N209" s="38"/>
      <c r="O209" s="37">
        <v>180</v>
      </c>
      <c r="P209" s="42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61"/>
      <c r="R209" s="361"/>
      <c r="S209" s="361"/>
      <c r="T209" s="362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39" t="s">
        <v>328</v>
      </c>
      <c r="AG209" s="81"/>
      <c r="AJ209" s="87" t="s">
        <v>116</v>
      </c>
      <c r="AK209" s="87">
        <v>14</v>
      </c>
      <c r="BB209" s="240" t="s">
        <v>95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334</v>
      </c>
      <c r="B210" s="63" t="s">
        <v>335</v>
      </c>
      <c r="C210" s="36">
        <v>4301135681</v>
      </c>
      <c r="D210" s="359">
        <v>4620207490143</v>
      </c>
      <c r="E210" s="359"/>
      <c r="F210" s="62">
        <v>0.22</v>
      </c>
      <c r="G210" s="37">
        <v>12</v>
      </c>
      <c r="H210" s="62">
        <v>2.64</v>
      </c>
      <c r="I210" s="62">
        <v>3.3435999999999999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3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61"/>
      <c r="R210" s="361"/>
      <c r="S210" s="361"/>
      <c r="T210" s="36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41" t="s">
        <v>336</v>
      </c>
      <c r="AG210" s="81"/>
      <c r="AJ210" s="87" t="s">
        <v>89</v>
      </c>
      <c r="AK210" s="87">
        <v>1</v>
      </c>
      <c r="BB210" s="242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66"/>
      <c r="B211" s="366"/>
      <c r="C211" s="366"/>
      <c r="D211" s="366"/>
      <c r="E211" s="366"/>
      <c r="F211" s="366"/>
      <c r="G211" s="366"/>
      <c r="H211" s="366"/>
      <c r="I211" s="366"/>
      <c r="J211" s="366"/>
      <c r="K211" s="366"/>
      <c r="L211" s="366"/>
      <c r="M211" s="366"/>
      <c r="N211" s="366"/>
      <c r="O211" s="367"/>
      <c r="P211" s="363" t="s">
        <v>40</v>
      </c>
      <c r="Q211" s="364"/>
      <c r="R211" s="364"/>
      <c r="S211" s="364"/>
      <c r="T211" s="364"/>
      <c r="U211" s="364"/>
      <c r="V211" s="365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366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6"/>
      <c r="N212" s="366"/>
      <c r="O212" s="367"/>
      <c r="P212" s="363" t="s">
        <v>40</v>
      </c>
      <c r="Q212" s="364"/>
      <c r="R212" s="364"/>
      <c r="S212" s="364"/>
      <c r="T212" s="364"/>
      <c r="U212" s="364"/>
      <c r="V212" s="365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357" t="s">
        <v>337</v>
      </c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57"/>
      <c r="P213" s="357"/>
      <c r="Q213" s="357"/>
      <c r="R213" s="357"/>
      <c r="S213" s="357"/>
      <c r="T213" s="357"/>
      <c r="U213" s="357"/>
      <c r="V213" s="357"/>
      <c r="W213" s="357"/>
      <c r="X213" s="357"/>
      <c r="Y213" s="357"/>
      <c r="Z213" s="357"/>
      <c r="AA213" s="65"/>
      <c r="AB213" s="65"/>
      <c r="AC213" s="82"/>
    </row>
    <row r="214" spans="1:68" ht="14.25" customHeight="1" x14ac:dyDescent="0.25">
      <c r="A214" s="358" t="s">
        <v>82</v>
      </c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8"/>
      <c r="P214" s="358"/>
      <c r="Q214" s="358"/>
      <c r="R214" s="358"/>
      <c r="S214" s="358"/>
      <c r="T214" s="358"/>
      <c r="U214" s="358"/>
      <c r="V214" s="358"/>
      <c r="W214" s="358"/>
      <c r="X214" s="358"/>
      <c r="Y214" s="358"/>
      <c r="Z214" s="358"/>
      <c r="AA214" s="66"/>
      <c r="AB214" s="66"/>
      <c r="AC214" s="83"/>
    </row>
    <row r="215" spans="1:68" ht="16.5" customHeight="1" x14ac:dyDescent="0.25">
      <c r="A215" s="63" t="s">
        <v>338</v>
      </c>
      <c r="B215" s="63" t="s">
        <v>339</v>
      </c>
      <c r="C215" s="36">
        <v>4301070948</v>
      </c>
      <c r="D215" s="359">
        <v>4607111037022</v>
      </c>
      <c r="E215" s="359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119</v>
      </c>
      <c r="M215" s="38" t="s">
        <v>86</v>
      </c>
      <c r="N215" s="38"/>
      <c r="O215" s="37">
        <v>180</v>
      </c>
      <c r="P215" s="4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61"/>
      <c r="R215" s="361"/>
      <c r="S215" s="361"/>
      <c r="T215" s="362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3" t="s">
        <v>340</v>
      </c>
      <c r="AG215" s="81"/>
      <c r="AJ215" s="87" t="s">
        <v>120</v>
      </c>
      <c r="AK215" s="87">
        <v>84</v>
      </c>
      <c r="BB215" s="244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341</v>
      </c>
      <c r="B216" s="63" t="s">
        <v>342</v>
      </c>
      <c r="C216" s="36">
        <v>4301070990</v>
      </c>
      <c r="D216" s="359">
        <v>4607111038494</v>
      </c>
      <c r="E216" s="359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61"/>
      <c r="R216" s="361"/>
      <c r="S216" s="361"/>
      <c r="T216" s="362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343</v>
      </c>
      <c r="AG216" s="81"/>
      <c r="AJ216" s="87" t="s">
        <v>89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344</v>
      </c>
      <c r="B217" s="63" t="s">
        <v>345</v>
      </c>
      <c r="C217" s="36">
        <v>4301070966</v>
      </c>
      <c r="D217" s="359">
        <v>4607111038135</v>
      </c>
      <c r="E217" s="359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115</v>
      </c>
      <c r="M217" s="38" t="s">
        <v>86</v>
      </c>
      <c r="N217" s="38"/>
      <c r="O217" s="37">
        <v>180</v>
      </c>
      <c r="P217" s="4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61"/>
      <c r="R217" s="361"/>
      <c r="S217" s="361"/>
      <c r="T217" s="36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346</v>
      </c>
      <c r="AG217" s="81"/>
      <c r="AJ217" s="87" t="s">
        <v>116</v>
      </c>
      <c r="AK217" s="87">
        <v>12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66"/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7"/>
      <c r="P218" s="363" t="s">
        <v>40</v>
      </c>
      <c r="Q218" s="364"/>
      <c r="R218" s="364"/>
      <c r="S218" s="364"/>
      <c r="T218" s="364"/>
      <c r="U218" s="364"/>
      <c r="V218" s="365"/>
      <c r="W218" s="42" t="s">
        <v>39</v>
      </c>
      <c r="X218" s="43">
        <f>IFERROR(SUM(X215:X217),"0")</f>
        <v>0</v>
      </c>
      <c r="Y218" s="43">
        <f>IFERROR(SUM(Y215:Y217),"0")</f>
        <v>0</v>
      </c>
      <c r="Z218" s="43">
        <f>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366"/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7"/>
      <c r="P219" s="363" t="s">
        <v>40</v>
      </c>
      <c r="Q219" s="364"/>
      <c r="R219" s="364"/>
      <c r="S219" s="364"/>
      <c r="T219" s="364"/>
      <c r="U219" s="364"/>
      <c r="V219" s="365"/>
      <c r="W219" s="42" t="s">
        <v>0</v>
      </c>
      <c r="X219" s="43">
        <f>IFERROR(SUMPRODUCT(X215:X217*H215:H217),"0")</f>
        <v>0</v>
      </c>
      <c r="Y219" s="43">
        <f>IFERROR(SUMPRODUCT(Y215:Y217*H215:H217),"0")</f>
        <v>0</v>
      </c>
      <c r="Z219" s="42"/>
      <c r="AA219" s="67"/>
      <c r="AB219" s="67"/>
      <c r="AC219" s="67"/>
    </row>
    <row r="220" spans="1:68" ht="16.5" customHeight="1" x14ac:dyDescent="0.25">
      <c r="A220" s="357" t="s">
        <v>347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57"/>
      <c r="Z220" s="357"/>
      <c r="AA220" s="65"/>
      <c r="AB220" s="65"/>
      <c r="AC220" s="82"/>
    </row>
    <row r="221" spans="1:68" ht="14.25" customHeight="1" x14ac:dyDescent="0.25">
      <c r="A221" s="358" t="s">
        <v>82</v>
      </c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  <c r="AA221" s="66"/>
      <c r="AB221" s="66"/>
      <c r="AC221" s="83"/>
    </row>
    <row r="222" spans="1:68" ht="27" customHeight="1" x14ac:dyDescent="0.25">
      <c r="A222" s="63" t="s">
        <v>348</v>
      </c>
      <c r="B222" s="63" t="s">
        <v>349</v>
      </c>
      <c r="C222" s="36">
        <v>4301070996</v>
      </c>
      <c r="D222" s="359">
        <v>4607111038654</v>
      </c>
      <c r="E222" s="359"/>
      <c r="F222" s="62">
        <v>0.4</v>
      </c>
      <c r="G222" s="37">
        <v>16</v>
      </c>
      <c r="H222" s="62">
        <v>6.4</v>
      </c>
      <c r="I222" s="62">
        <v>6.63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61"/>
      <c r="R222" s="361"/>
      <c r="S222" s="361"/>
      <c r="T222" s="362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ref="Y222:Y227" si="17">IFERROR(IF(X222="","",X222),"")</f>
        <v>0</v>
      </c>
      <c r="Z222" s="41">
        <f t="shared" ref="Z222:Z227" si="18">IFERROR(IF(X222="","",X222*0.0155),"")</f>
        <v>0</v>
      </c>
      <c r="AA222" s="68" t="s">
        <v>46</v>
      </c>
      <c r="AB222" s="69" t="s">
        <v>46</v>
      </c>
      <c r="AC222" s="249" t="s">
        <v>350</v>
      </c>
      <c r="AG222" s="81"/>
      <c r="AJ222" s="87" t="s">
        <v>89</v>
      </c>
      <c r="AK222" s="87">
        <v>1</v>
      </c>
      <c r="BB222" s="250" t="s">
        <v>70</v>
      </c>
      <c r="BM222" s="81">
        <f t="shared" ref="BM222:BM227" si="19">IFERROR(X222*I222,"0")</f>
        <v>0</v>
      </c>
      <c r="BN222" s="81">
        <f t="shared" ref="BN222:BN227" si="20">IFERROR(Y222*I222,"0")</f>
        <v>0</v>
      </c>
      <c r="BO222" s="81">
        <f t="shared" ref="BO222:BO227" si="21">IFERROR(X222/J222,"0")</f>
        <v>0</v>
      </c>
      <c r="BP222" s="81">
        <f t="shared" ref="BP222:BP227" si="22">IFERROR(Y222/J222,"0")</f>
        <v>0</v>
      </c>
    </row>
    <row r="223" spans="1:68" ht="27" customHeight="1" x14ac:dyDescent="0.25">
      <c r="A223" s="63" t="s">
        <v>351</v>
      </c>
      <c r="B223" s="63" t="s">
        <v>352</v>
      </c>
      <c r="C223" s="36">
        <v>4301070997</v>
      </c>
      <c r="D223" s="359">
        <v>4607111038586</v>
      </c>
      <c r="E223" s="359"/>
      <c r="F223" s="62">
        <v>0.7</v>
      </c>
      <c r="G223" s="37">
        <v>8</v>
      </c>
      <c r="H223" s="62">
        <v>5.6</v>
      </c>
      <c r="I223" s="62">
        <v>5.83</v>
      </c>
      <c r="J223" s="37">
        <v>84</v>
      </c>
      <c r="K223" s="37" t="s">
        <v>87</v>
      </c>
      <c r="L223" s="37" t="s">
        <v>115</v>
      </c>
      <c r="M223" s="38" t="s">
        <v>86</v>
      </c>
      <c r="N223" s="38"/>
      <c r="O223" s="37">
        <v>180</v>
      </c>
      <c r="P223" s="4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61"/>
      <c r="R223" s="361"/>
      <c r="S223" s="361"/>
      <c r="T223" s="362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7"/>
        <v>0</v>
      </c>
      <c r="Z223" s="41">
        <f t="shared" si="18"/>
        <v>0</v>
      </c>
      <c r="AA223" s="68" t="s">
        <v>46</v>
      </c>
      <c r="AB223" s="69" t="s">
        <v>46</v>
      </c>
      <c r="AC223" s="251" t="s">
        <v>350</v>
      </c>
      <c r="AG223" s="81"/>
      <c r="AJ223" s="87" t="s">
        <v>116</v>
      </c>
      <c r="AK223" s="87">
        <v>12</v>
      </c>
      <c r="BB223" s="252" t="s">
        <v>70</v>
      </c>
      <c r="BM223" s="81">
        <f t="shared" si="19"/>
        <v>0</v>
      </c>
      <c r="BN223" s="81">
        <f t="shared" si="20"/>
        <v>0</v>
      </c>
      <c r="BO223" s="81">
        <f t="shared" si="21"/>
        <v>0</v>
      </c>
      <c r="BP223" s="81">
        <f t="shared" si="22"/>
        <v>0</v>
      </c>
    </row>
    <row r="224" spans="1:68" ht="27" customHeight="1" x14ac:dyDescent="0.25">
      <c r="A224" s="63" t="s">
        <v>353</v>
      </c>
      <c r="B224" s="63" t="s">
        <v>354</v>
      </c>
      <c r="C224" s="36">
        <v>4301070962</v>
      </c>
      <c r="D224" s="359">
        <v>4607111038609</v>
      </c>
      <c r="E224" s="359"/>
      <c r="F224" s="62">
        <v>0.4</v>
      </c>
      <c r="G224" s="37">
        <v>16</v>
      </c>
      <c r="H224" s="62">
        <v>6.4</v>
      </c>
      <c r="I224" s="62">
        <v>6.71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2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61"/>
      <c r="R224" s="361"/>
      <c r="S224" s="361"/>
      <c r="T224" s="362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17"/>
        <v>0</v>
      </c>
      <c r="Z224" s="41">
        <f t="shared" si="18"/>
        <v>0</v>
      </c>
      <c r="AA224" s="68" t="s">
        <v>46</v>
      </c>
      <c r="AB224" s="69" t="s">
        <v>46</v>
      </c>
      <c r="AC224" s="253" t="s">
        <v>355</v>
      </c>
      <c r="AG224" s="81"/>
      <c r="AJ224" s="87" t="s">
        <v>89</v>
      </c>
      <c r="AK224" s="87">
        <v>1</v>
      </c>
      <c r="BB224" s="254" t="s">
        <v>70</v>
      </c>
      <c r="BM224" s="81">
        <f t="shared" si="19"/>
        <v>0</v>
      </c>
      <c r="BN224" s="81">
        <f t="shared" si="20"/>
        <v>0</v>
      </c>
      <c r="BO224" s="81">
        <f t="shared" si="21"/>
        <v>0</v>
      </c>
      <c r="BP224" s="81">
        <f t="shared" si="22"/>
        <v>0</v>
      </c>
    </row>
    <row r="225" spans="1:68" ht="27" customHeight="1" x14ac:dyDescent="0.25">
      <c r="A225" s="63" t="s">
        <v>356</v>
      </c>
      <c r="B225" s="63" t="s">
        <v>357</v>
      </c>
      <c r="C225" s="36">
        <v>4301070963</v>
      </c>
      <c r="D225" s="359">
        <v>4607111038630</v>
      </c>
      <c r="E225" s="359"/>
      <c r="F225" s="62">
        <v>0.7</v>
      </c>
      <c r="G225" s="37">
        <v>8</v>
      </c>
      <c r="H225" s="62">
        <v>5.6</v>
      </c>
      <c r="I225" s="62">
        <v>5.87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61"/>
      <c r="R225" s="361"/>
      <c r="S225" s="361"/>
      <c r="T225" s="362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17"/>
        <v>0</v>
      </c>
      <c r="Z225" s="41">
        <f t="shared" si="18"/>
        <v>0</v>
      </c>
      <c r="AA225" s="68" t="s">
        <v>46</v>
      </c>
      <c r="AB225" s="69" t="s">
        <v>46</v>
      </c>
      <c r="AC225" s="255" t="s">
        <v>355</v>
      </c>
      <c r="AG225" s="81"/>
      <c r="AJ225" s="87" t="s">
        <v>89</v>
      </c>
      <c r="AK225" s="87">
        <v>1</v>
      </c>
      <c r="BB225" s="256" t="s">
        <v>70</v>
      </c>
      <c r="BM225" s="81">
        <f t="shared" si="19"/>
        <v>0</v>
      </c>
      <c r="BN225" s="81">
        <f t="shared" si="20"/>
        <v>0</v>
      </c>
      <c r="BO225" s="81">
        <f t="shared" si="21"/>
        <v>0</v>
      </c>
      <c r="BP225" s="81">
        <f t="shared" si="22"/>
        <v>0</v>
      </c>
    </row>
    <row r="226" spans="1:68" ht="27" customHeight="1" x14ac:dyDescent="0.25">
      <c r="A226" s="63" t="s">
        <v>358</v>
      </c>
      <c r="B226" s="63" t="s">
        <v>359</v>
      </c>
      <c r="C226" s="36">
        <v>4301070959</v>
      </c>
      <c r="D226" s="359">
        <v>4607111038616</v>
      </c>
      <c r="E226" s="359"/>
      <c r="F226" s="62">
        <v>0.4</v>
      </c>
      <c r="G226" s="37">
        <v>16</v>
      </c>
      <c r="H226" s="62">
        <v>6.4</v>
      </c>
      <c r="I226" s="62">
        <v>6.71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1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61"/>
      <c r="R226" s="361"/>
      <c r="S226" s="361"/>
      <c r="T226" s="362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17"/>
        <v>0</v>
      </c>
      <c r="Z226" s="41">
        <f t="shared" si="18"/>
        <v>0</v>
      </c>
      <c r="AA226" s="68" t="s">
        <v>46</v>
      </c>
      <c r="AB226" s="69" t="s">
        <v>46</v>
      </c>
      <c r="AC226" s="257" t="s">
        <v>350</v>
      </c>
      <c r="AG226" s="81"/>
      <c r="AJ226" s="87" t="s">
        <v>89</v>
      </c>
      <c r="AK226" s="87">
        <v>1</v>
      </c>
      <c r="BB226" s="258" t="s">
        <v>70</v>
      </c>
      <c r="BM226" s="81">
        <f t="shared" si="19"/>
        <v>0</v>
      </c>
      <c r="BN226" s="81">
        <f t="shared" si="20"/>
        <v>0</v>
      </c>
      <c r="BO226" s="81">
        <f t="shared" si="21"/>
        <v>0</v>
      </c>
      <c r="BP226" s="81">
        <f t="shared" si="22"/>
        <v>0</v>
      </c>
    </row>
    <row r="227" spans="1:68" ht="27" customHeight="1" x14ac:dyDescent="0.25">
      <c r="A227" s="63" t="s">
        <v>360</v>
      </c>
      <c r="B227" s="63" t="s">
        <v>361</v>
      </c>
      <c r="C227" s="36">
        <v>4301070960</v>
      </c>
      <c r="D227" s="359">
        <v>4607111038623</v>
      </c>
      <c r="E227" s="359"/>
      <c r="F227" s="62">
        <v>0.7</v>
      </c>
      <c r="G227" s="37">
        <v>8</v>
      </c>
      <c r="H227" s="62">
        <v>5.6</v>
      </c>
      <c r="I227" s="62">
        <v>5.87</v>
      </c>
      <c r="J227" s="37">
        <v>84</v>
      </c>
      <c r="K227" s="37" t="s">
        <v>87</v>
      </c>
      <c r="L227" s="37" t="s">
        <v>115</v>
      </c>
      <c r="M227" s="38" t="s">
        <v>86</v>
      </c>
      <c r="N227" s="38"/>
      <c r="O227" s="37">
        <v>180</v>
      </c>
      <c r="P227" s="4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61"/>
      <c r="R227" s="361"/>
      <c r="S227" s="361"/>
      <c r="T227" s="362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17"/>
        <v>0</v>
      </c>
      <c r="Z227" s="41">
        <f t="shared" si="18"/>
        <v>0</v>
      </c>
      <c r="AA227" s="68" t="s">
        <v>46</v>
      </c>
      <c r="AB227" s="69" t="s">
        <v>46</v>
      </c>
      <c r="AC227" s="259" t="s">
        <v>350</v>
      </c>
      <c r="AG227" s="81"/>
      <c r="AJ227" s="87" t="s">
        <v>116</v>
      </c>
      <c r="AK227" s="87">
        <v>12</v>
      </c>
      <c r="BB227" s="260" t="s">
        <v>70</v>
      </c>
      <c r="BM227" s="81">
        <f t="shared" si="19"/>
        <v>0</v>
      </c>
      <c r="BN227" s="81">
        <f t="shared" si="20"/>
        <v>0</v>
      </c>
      <c r="BO227" s="81">
        <f t="shared" si="21"/>
        <v>0</v>
      </c>
      <c r="BP227" s="81">
        <f t="shared" si="22"/>
        <v>0</v>
      </c>
    </row>
    <row r="228" spans="1:68" x14ac:dyDescent="0.2">
      <c r="A228" s="366"/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7"/>
      <c r="P228" s="363" t="s">
        <v>40</v>
      </c>
      <c r="Q228" s="364"/>
      <c r="R228" s="364"/>
      <c r="S228" s="364"/>
      <c r="T228" s="364"/>
      <c r="U228" s="364"/>
      <c r="V228" s="365"/>
      <c r="W228" s="42" t="s">
        <v>39</v>
      </c>
      <c r="X228" s="43">
        <f>IFERROR(SUM(X222:X227),"0")</f>
        <v>0</v>
      </c>
      <c r="Y228" s="43">
        <f>IFERROR(SUM(Y222:Y227),"0")</f>
        <v>0</v>
      </c>
      <c r="Z228" s="43">
        <f>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366"/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7"/>
      <c r="P229" s="363" t="s">
        <v>40</v>
      </c>
      <c r="Q229" s="364"/>
      <c r="R229" s="364"/>
      <c r="S229" s="364"/>
      <c r="T229" s="364"/>
      <c r="U229" s="364"/>
      <c r="V229" s="365"/>
      <c r="W229" s="42" t="s">
        <v>0</v>
      </c>
      <c r="X229" s="43">
        <f>IFERROR(SUMPRODUCT(X222:X227*H222:H227),"0")</f>
        <v>0</v>
      </c>
      <c r="Y229" s="43">
        <f>IFERROR(SUMPRODUCT(Y222:Y227*H222:H227),"0")</f>
        <v>0</v>
      </c>
      <c r="Z229" s="42"/>
      <c r="AA229" s="67"/>
      <c r="AB229" s="67"/>
      <c r="AC229" s="67"/>
    </row>
    <row r="230" spans="1:68" ht="16.5" customHeight="1" x14ac:dyDescent="0.25">
      <c r="A230" s="357" t="s">
        <v>362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65"/>
      <c r="AB230" s="65"/>
      <c r="AC230" s="82"/>
    </row>
    <row r="231" spans="1:68" ht="14.25" customHeight="1" x14ac:dyDescent="0.25">
      <c r="A231" s="358" t="s">
        <v>82</v>
      </c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  <c r="AA231" s="66"/>
      <c r="AB231" s="66"/>
      <c r="AC231" s="83"/>
    </row>
    <row r="232" spans="1:68" ht="27" customHeight="1" x14ac:dyDescent="0.25">
      <c r="A232" s="63" t="s">
        <v>363</v>
      </c>
      <c r="B232" s="63" t="s">
        <v>364</v>
      </c>
      <c r="C232" s="36">
        <v>4301070917</v>
      </c>
      <c r="D232" s="359">
        <v>4607111035912</v>
      </c>
      <c r="E232" s="359"/>
      <c r="F232" s="62">
        <v>0.43</v>
      </c>
      <c r="G232" s="37">
        <v>16</v>
      </c>
      <c r="H232" s="62">
        <v>6.88</v>
      </c>
      <c r="I232" s="62">
        <v>7.19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61"/>
      <c r="R232" s="361"/>
      <c r="S232" s="361"/>
      <c r="T232" s="362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365</v>
      </c>
      <c r="AG232" s="81"/>
      <c r="AJ232" s="87" t="s">
        <v>89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366</v>
      </c>
      <c r="B233" s="63" t="s">
        <v>367</v>
      </c>
      <c r="C233" s="36">
        <v>4301070920</v>
      </c>
      <c r="D233" s="359">
        <v>4607111035929</v>
      </c>
      <c r="E233" s="359"/>
      <c r="F233" s="62">
        <v>0.9</v>
      </c>
      <c r="G233" s="37">
        <v>8</v>
      </c>
      <c r="H233" s="62">
        <v>7.2</v>
      </c>
      <c r="I233" s="62">
        <v>7.47</v>
      </c>
      <c r="J233" s="37">
        <v>84</v>
      </c>
      <c r="K233" s="37" t="s">
        <v>87</v>
      </c>
      <c r="L233" s="37" t="s">
        <v>115</v>
      </c>
      <c r="M233" s="38" t="s">
        <v>86</v>
      </c>
      <c r="N233" s="38"/>
      <c r="O233" s="37">
        <v>180</v>
      </c>
      <c r="P233" s="4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61"/>
      <c r="R233" s="361"/>
      <c r="S233" s="361"/>
      <c r="T233" s="362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365</v>
      </c>
      <c r="AG233" s="81"/>
      <c r="AJ233" s="87" t="s">
        <v>116</v>
      </c>
      <c r="AK233" s="87">
        <v>12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368</v>
      </c>
      <c r="B234" s="63" t="s">
        <v>369</v>
      </c>
      <c r="C234" s="36">
        <v>4301070915</v>
      </c>
      <c r="D234" s="359">
        <v>4607111035882</v>
      </c>
      <c r="E234" s="359"/>
      <c r="F234" s="62">
        <v>0.43</v>
      </c>
      <c r="G234" s="37">
        <v>16</v>
      </c>
      <c r="H234" s="62">
        <v>6.88</v>
      </c>
      <c r="I234" s="62">
        <v>7.19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4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61"/>
      <c r="R234" s="361"/>
      <c r="S234" s="361"/>
      <c r="T234" s="362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370</v>
      </c>
      <c r="AG234" s="81"/>
      <c r="AJ234" s="87" t="s">
        <v>89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371</v>
      </c>
      <c r="B235" s="63" t="s">
        <v>372</v>
      </c>
      <c r="C235" s="36">
        <v>4301070921</v>
      </c>
      <c r="D235" s="359">
        <v>4607111035905</v>
      </c>
      <c r="E235" s="359"/>
      <c r="F235" s="62">
        <v>0.9</v>
      </c>
      <c r="G235" s="37">
        <v>8</v>
      </c>
      <c r="H235" s="62">
        <v>7.2</v>
      </c>
      <c r="I235" s="62">
        <v>7.47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4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61"/>
      <c r="R235" s="361"/>
      <c r="S235" s="361"/>
      <c r="T235" s="362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370</v>
      </c>
      <c r="AG235" s="81"/>
      <c r="AJ235" s="87" t="s">
        <v>89</v>
      </c>
      <c r="AK235" s="87">
        <v>1</v>
      </c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66"/>
      <c r="B236" s="366"/>
      <c r="C236" s="366"/>
      <c r="D236" s="366"/>
      <c r="E236" s="366"/>
      <c r="F236" s="366"/>
      <c r="G236" s="366"/>
      <c r="H236" s="366"/>
      <c r="I236" s="366"/>
      <c r="J236" s="366"/>
      <c r="K236" s="366"/>
      <c r="L236" s="366"/>
      <c r="M236" s="366"/>
      <c r="N236" s="366"/>
      <c r="O236" s="367"/>
      <c r="P236" s="363" t="s">
        <v>40</v>
      </c>
      <c r="Q236" s="364"/>
      <c r="R236" s="364"/>
      <c r="S236" s="364"/>
      <c r="T236" s="364"/>
      <c r="U236" s="364"/>
      <c r="V236" s="365"/>
      <c r="W236" s="42" t="s">
        <v>39</v>
      </c>
      <c r="X236" s="43">
        <f>IFERROR(SUM(X232:X235),"0")</f>
        <v>0</v>
      </c>
      <c r="Y236" s="43">
        <f>IFERROR(SUM(Y232:Y235),"0")</f>
        <v>0</v>
      </c>
      <c r="Z236" s="43">
        <f>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366"/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7"/>
      <c r="P237" s="363" t="s">
        <v>40</v>
      </c>
      <c r="Q237" s="364"/>
      <c r="R237" s="364"/>
      <c r="S237" s="364"/>
      <c r="T237" s="364"/>
      <c r="U237" s="364"/>
      <c r="V237" s="365"/>
      <c r="W237" s="42" t="s">
        <v>0</v>
      </c>
      <c r="X237" s="43">
        <f>IFERROR(SUMPRODUCT(X232:X235*H232:H235),"0")</f>
        <v>0</v>
      </c>
      <c r="Y237" s="43">
        <f>IFERROR(SUMPRODUCT(Y232:Y235*H232:H235),"0")</f>
        <v>0</v>
      </c>
      <c r="Z237" s="42"/>
      <c r="AA237" s="67"/>
      <c r="AB237" s="67"/>
      <c r="AC237" s="67"/>
    </row>
    <row r="238" spans="1:68" ht="16.5" customHeight="1" x14ac:dyDescent="0.25">
      <c r="A238" s="357" t="s">
        <v>373</v>
      </c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  <c r="V238" s="357"/>
      <c r="W238" s="357"/>
      <c r="X238" s="357"/>
      <c r="Y238" s="357"/>
      <c r="Z238" s="357"/>
      <c r="AA238" s="65"/>
      <c r="AB238" s="65"/>
      <c r="AC238" s="82"/>
    </row>
    <row r="239" spans="1:68" ht="14.25" customHeight="1" x14ac:dyDescent="0.25">
      <c r="A239" s="358" t="s">
        <v>82</v>
      </c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W239" s="358"/>
      <c r="X239" s="358"/>
      <c r="Y239" s="358"/>
      <c r="Z239" s="358"/>
      <c r="AA239" s="66"/>
      <c r="AB239" s="66"/>
      <c r="AC239" s="83"/>
    </row>
    <row r="240" spans="1:68" ht="27" customHeight="1" x14ac:dyDescent="0.25">
      <c r="A240" s="63" t="s">
        <v>374</v>
      </c>
      <c r="B240" s="63" t="s">
        <v>375</v>
      </c>
      <c r="C240" s="36">
        <v>4301071097</v>
      </c>
      <c r="D240" s="359">
        <v>4620207491096</v>
      </c>
      <c r="E240" s="359"/>
      <c r="F240" s="62">
        <v>1</v>
      </c>
      <c r="G240" s="37">
        <v>5</v>
      </c>
      <c r="H240" s="62">
        <v>5</v>
      </c>
      <c r="I240" s="62">
        <v>5.23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413" t="s">
        <v>376</v>
      </c>
      <c r="Q240" s="361"/>
      <c r="R240" s="361"/>
      <c r="S240" s="361"/>
      <c r="T240" s="36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325</v>
      </c>
      <c r="AC240" s="269" t="s">
        <v>377</v>
      </c>
      <c r="AG240" s="81"/>
      <c r="AJ240" s="87" t="s">
        <v>89</v>
      </c>
      <c r="AK240" s="87">
        <v>1</v>
      </c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66"/>
      <c r="B241" s="366"/>
      <c r="C241" s="366"/>
      <c r="D241" s="366"/>
      <c r="E241" s="366"/>
      <c r="F241" s="366"/>
      <c r="G241" s="366"/>
      <c r="H241" s="366"/>
      <c r="I241" s="366"/>
      <c r="J241" s="366"/>
      <c r="K241" s="366"/>
      <c r="L241" s="366"/>
      <c r="M241" s="366"/>
      <c r="N241" s="366"/>
      <c r="O241" s="367"/>
      <c r="P241" s="363" t="s">
        <v>40</v>
      </c>
      <c r="Q241" s="364"/>
      <c r="R241" s="364"/>
      <c r="S241" s="364"/>
      <c r="T241" s="364"/>
      <c r="U241" s="364"/>
      <c r="V241" s="365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66"/>
      <c r="B242" s="366"/>
      <c r="C242" s="366"/>
      <c r="D242" s="366"/>
      <c r="E242" s="366"/>
      <c r="F242" s="366"/>
      <c r="G242" s="366"/>
      <c r="H242" s="366"/>
      <c r="I242" s="366"/>
      <c r="J242" s="366"/>
      <c r="K242" s="366"/>
      <c r="L242" s="366"/>
      <c r="M242" s="366"/>
      <c r="N242" s="366"/>
      <c r="O242" s="367"/>
      <c r="P242" s="363" t="s">
        <v>40</v>
      </c>
      <c r="Q242" s="364"/>
      <c r="R242" s="364"/>
      <c r="S242" s="364"/>
      <c r="T242" s="364"/>
      <c r="U242" s="364"/>
      <c r="V242" s="365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357" t="s">
        <v>378</v>
      </c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  <c r="V243" s="357"/>
      <c r="W243" s="357"/>
      <c r="X243" s="357"/>
      <c r="Y243" s="357"/>
      <c r="Z243" s="357"/>
      <c r="AA243" s="65"/>
      <c r="AB243" s="65"/>
      <c r="AC243" s="82"/>
    </row>
    <row r="244" spans="1:68" ht="14.25" customHeight="1" x14ac:dyDescent="0.25">
      <c r="A244" s="358" t="s">
        <v>82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58"/>
      <c r="Z244" s="358"/>
      <c r="AA244" s="66"/>
      <c r="AB244" s="66"/>
      <c r="AC244" s="83"/>
    </row>
    <row r="245" spans="1:68" ht="27" customHeight="1" x14ac:dyDescent="0.25">
      <c r="A245" s="63" t="s">
        <v>379</v>
      </c>
      <c r="B245" s="63" t="s">
        <v>380</v>
      </c>
      <c r="C245" s="36">
        <v>4301071093</v>
      </c>
      <c r="D245" s="359">
        <v>4620207490709</v>
      </c>
      <c r="E245" s="359"/>
      <c r="F245" s="62">
        <v>0.65</v>
      </c>
      <c r="G245" s="37">
        <v>8</v>
      </c>
      <c r="H245" s="62">
        <v>5.2</v>
      </c>
      <c r="I245" s="62">
        <v>5.47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61"/>
      <c r="R245" s="361"/>
      <c r="S245" s="361"/>
      <c r="T245" s="362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71" t="s">
        <v>381</v>
      </c>
      <c r="AG245" s="81"/>
      <c r="AJ245" s="87" t="s">
        <v>89</v>
      </c>
      <c r="AK245" s="87">
        <v>1</v>
      </c>
      <c r="BB245" s="272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66"/>
      <c r="N246" s="366"/>
      <c r="O246" s="367"/>
      <c r="P246" s="363" t="s">
        <v>40</v>
      </c>
      <c r="Q246" s="364"/>
      <c r="R246" s="364"/>
      <c r="S246" s="364"/>
      <c r="T246" s="364"/>
      <c r="U246" s="364"/>
      <c r="V246" s="365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66"/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7"/>
      <c r="P247" s="363" t="s">
        <v>40</v>
      </c>
      <c r="Q247" s="364"/>
      <c r="R247" s="364"/>
      <c r="S247" s="364"/>
      <c r="T247" s="364"/>
      <c r="U247" s="364"/>
      <c r="V247" s="365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358" t="s">
        <v>151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  <c r="AA248" s="66"/>
      <c r="AB248" s="66"/>
      <c r="AC248" s="83"/>
    </row>
    <row r="249" spans="1:68" ht="27" customHeight="1" x14ac:dyDescent="0.25">
      <c r="A249" s="63" t="s">
        <v>382</v>
      </c>
      <c r="B249" s="63" t="s">
        <v>383</v>
      </c>
      <c r="C249" s="36">
        <v>4301135692</v>
      </c>
      <c r="D249" s="359">
        <v>4620207490570</v>
      </c>
      <c r="E249" s="359"/>
      <c r="F249" s="62">
        <v>0.2</v>
      </c>
      <c r="G249" s="37">
        <v>12</v>
      </c>
      <c r="H249" s="62">
        <v>2.4</v>
      </c>
      <c r="I249" s="62">
        <v>3.1036000000000001</v>
      </c>
      <c r="J249" s="37">
        <v>70</v>
      </c>
      <c r="K249" s="37" t="s">
        <v>96</v>
      </c>
      <c r="L249" s="37" t="s">
        <v>88</v>
      </c>
      <c r="M249" s="38" t="s">
        <v>86</v>
      </c>
      <c r="N249" s="38"/>
      <c r="O249" s="37">
        <v>180</v>
      </c>
      <c r="P249" s="41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61"/>
      <c r="R249" s="361"/>
      <c r="S249" s="361"/>
      <c r="T249" s="362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73" t="s">
        <v>384</v>
      </c>
      <c r="AG249" s="81"/>
      <c r="AJ249" s="87" t="s">
        <v>89</v>
      </c>
      <c r="AK249" s="87">
        <v>1</v>
      </c>
      <c r="BB249" s="274" t="s">
        <v>95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385</v>
      </c>
      <c r="B250" s="63" t="s">
        <v>386</v>
      </c>
      <c r="C250" s="36">
        <v>4301135691</v>
      </c>
      <c r="D250" s="359">
        <v>4620207490549</v>
      </c>
      <c r="E250" s="359"/>
      <c r="F250" s="62">
        <v>0.2</v>
      </c>
      <c r="G250" s="37">
        <v>12</v>
      </c>
      <c r="H250" s="62">
        <v>2.4</v>
      </c>
      <c r="I250" s="62">
        <v>3.1036000000000001</v>
      </c>
      <c r="J250" s="37">
        <v>70</v>
      </c>
      <c r="K250" s="37" t="s">
        <v>96</v>
      </c>
      <c r="L250" s="37" t="s">
        <v>88</v>
      </c>
      <c r="M250" s="38" t="s">
        <v>86</v>
      </c>
      <c r="N250" s="38"/>
      <c r="O250" s="37">
        <v>180</v>
      </c>
      <c r="P250" s="41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61"/>
      <c r="R250" s="361"/>
      <c r="S250" s="361"/>
      <c r="T250" s="362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75" t="s">
        <v>384</v>
      </c>
      <c r="AG250" s="81"/>
      <c r="AJ250" s="87" t="s">
        <v>89</v>
      </c>
      <c r="AK250" s="87">
        <v>1</v>
      </c>
      <c r="BB250" s="276" t="s">
        <v>95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387</v>
      </c>
      <c r="B251" s="63" t="s">
        <v>388</v>
      </c>
      <c r="C251" s="36">
        <v>4301135694</v>
      </c>
      <c r="D251" s="359">
        <v>4620207490501</v>
      </c>
      <c r="E251" s="359"/>
      <c r="F251" s="62">
        <v>0.2</v>
      </c>
      <c r="G251" s="37">
        <v>12</v>
      </c>
      <c r="H251" s="62">
        <v>2.4</v>
      </c>
      <c r="I251" s="62">
        <v>3.1036000000000001</v>
      </c>
      <c r="J251" s="37">
        <v>70</v>
      </c>
      <c r="K251" s="37" t="s">
        <v>96</v>
      </c>
      <c r="L251" s="37" t="s">
        <v>88</v>
      </c>
      <c r="M251" s="38" t="s">
        <v>86</v>
      </c>
      <c r="N251" s="38"/>
      <c r="O251" s="37">
        <v>180</v>
      </c>
      <c r="P251" s="4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61"/>
      <c r="R251" s="361"/>
      <c r="S251" s="361"/>
      <c r="T251" s="362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77" t="s">
        <v>384</v>
      </c>
      <c r="AG251" s="81"/>
      <c r="AJ251" s="87" t="s">
        <v>89</v>
      </c>
      <c r="AK251" s="87">
        <v>1</v>
      </c>
      <c r="BB251" s="278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66"/>
      <c r="B252" s="366"/>
      <c r="C252" s="366"/>
      <c r="D252" s="366"/>
      <c r="E252" s="366"/>
      <c r="F252" s="366"/>
      <c r="G252" s="366"/>
      <c r="H252" s="366"/>
      <c r="I252" s="366"/>
      <c r="J252" s="366"/>
      <c r="K252" s="366"/>
      <c r="L252" s="366"/>
      <c r="M252" s="366"/>
      <c r="N252" s="366"/>
      <c r="O252" s="367"/>
      <c r="P252" s="363" t="s">
        <v>40</v>
      </c>
      <c r="Q252" s="364"/>
      <c r="R252" s="364"/>
      <c r="S252" s="364"/>
      <c r="T252" s="364"/>
      <c r="U252" s="364"/>
      <c r="V252" s="365"/>
      <c r="W252" s="42" t="s">
        <v>39</v>
      </c>
      <c r="X252" s="43">
        <f>IFERROR(SUM(X249:X251),"0")</f>
        <v>0</v>
      </c>
      <c r="Y252" s="43">
        <f>IFERROR(SUM(Y249:Y251),"0")</f>
        <v>0</v>
      </c>
      <c r="Z252" s="43">
        <f>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366"/>
      <c r="B253" s="366"/>
      <c r="C253" s="366"/>
      <c r="D253" s="366"/>
      <c r="E253" s="366"/>
      <c r="F253" s="366"/>
      <c r="G253" s="366"/>
      <c r="H253" s="366"/>
      <c r="I253" s="366"/>
      <c r="J253" s="366"/>
      <c r="K253" s="366"/>
      <c r="L253" s="366"/>
      <c r="M253" s="366"/>
      <c r="N253" s="366"/>
      <c r="O253" s="367"/>
      <c r="P253" s="363" t="s">
        <v>40</v>
      </c>
      <c r="Q253" s="364"/>
      <c r="R253" s="364"/>
      <c r="S253" s="364"/>
      <c r="T253" s="364"/>
      <c r="U253" s="364"/>
      <c r="V253" s="365"/>
      <c r="W253" s="42" t="s">
        <v>0</v>
      </c>
      <c r="X253" s="43">
        <f>IFERROR(SUMPRODUCT(X249:X251*H249:H251),"0")</f>
        <v>0</v>
      </c>
      <c r="Y253" s="43">
        <f>IFERROR(SUMPRODUCT(Y249:Y251*H249:H251),"0")</f>
        <v>0</v>
      </c>
      <c r="Z253" s="42"/>
      <c r="AA253" s="67"/>
      <c r="AB253" s="67"/>
      <c r="AC253" s="67"/>
    </row>
    <row r="254" spans="1:68" ht="16.5" customHeight="1" x14ac:dyDescent="0.25">
      <c r="A254" s="357" t="s">
        <v>389</v>
      </c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57"/>
      <c r="P254" s="357"/>
      <c r="Q254" s="357"/>
      <c r="R254" s="357"/>
      <c r="S254" s="357"/>
      <c r="T254" s="357"/>
      <c r="U254" s="357"/>
      <c r="V254" s="357"/>
      <c r="W254" s="357"/>
      <c r="X254" s="357"/>
      <c r="Y254" s="357"/>
      <c r="Z254" s="357"/>
      <c r="AA254" s="65"/>
      <c r="AB254" s="65"/>
      <c r="AC254" s="82"/>
    </row>
    <row r="255" spans="1:68" ht="14.25" customHeight="1" x14ac:dyDescent="0.25">
      <c r="A255" s="358" t="s">
        <v>82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58"/>
      <c r="Z255" s="358"/>
      <c r="AA255" s="66"/>
      <c r="AB255" s="66"/>
      <c r="AC255" s="83"/>
    </row>
    <row r="256" spans="1:68" ht="16.5" customHeight="1" x14ac:dyDescent="0.25">
      <c r="A256" s="63" t="s">
        <v>390</v>
      </c>
      <c r="B256" s="63" t="s">
        <v>391</v>
      </c>
      <c r="C256" s="36">
        <v>4301071063</v>
      </c>
      <c r="D256" s="359">
        <v>4607111039019</v>
      </c>
      <c r="E256" s="359"/>
      <c r="F256" s="62">
        <v>0.43</v>
      </c>
      <c r="G256" s="37">
        <v>16</v>
      </c>
      <c r="H256" s="62">
        <v>6.88</v>
      </c>
      <c r="I256" s="62">
        <v>7.2060000000000004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61"/>
      <c r="R256" s="361"/>
      <c r="S256" s="361"/>
      <c r="T256" s="362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9" t="s">
        <v>392</v>
      </c>
      <c r="AG256" s="81"/>
      <c r="AJ256" s="87" t="s">
        <v>89</v>
      </c>
      <c r="AK256" s="87">
        <v>1</v>
      </c>
      <c r="BB256" s="28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16.5" customHeight="1" x14ac:dyDescent="0.25">
      <c r="A257" s="63" t="s">
        <v>393</v>
      </c>
      <c r="B257" s="63" t="s">
        <v>394</v>
      </c>
      <c r="C257" s="36">
        <v>4301071000</v>
      </c>
      <c r="D257" s="359">
        <v>4607111038708</v>
      </c>
      <c r="E257" s="359"/>
      <c r="F257" s="62">
        <v>0.8</v>
      </c>
      <c r="G257" s="37">
        <v>8</v>
      </c>
      <c r="H257" s="62">
        <v>6.4</v>
      </c>
      <c r="I257" s="62">
        <v>6.67</v>
      </c>
      <c r="J257" s="37">
        <v>84</v>
      </c>
      <c r="K257" s="37" t="s">
        <v>87</v>
      </c>
      <c r="L257" s="37" t="s">
        <v>115</v>
      </c>
      <c r="M257" s="38" t="s">
        <v>86</v>
      </c>
      <c r="N257" s="38"/>
      <c r="O257" s="37">
        <v>180</v>
      </c>
      <c r="P257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61"/>
      <c r="R257" s="361"/>
      <c r="S257" s="361"/>
      <c r="T257" s="36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1" t="s">
        <v>392</v>
      </c>
      <c r="AG257" s="81"/>
      <c r="AJ257" s="87" t="s">
        <v>116</v>
      </c>
      <c r="AK257" s="87">
        <v>12</v>
      </c>
      <c r="BB257" s="28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66"/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7"/>
      <c r="P258" s="363" t="s">
        <v>40</v>
      </c>
      <c r="Q258" s="364"/>
      <c r="R258" s="364"/>
      <c r="S258" s="364"/>
      <c r="T258" s="364"/>
      <c r="U258" s="364"/>
      <c r="V258" s="365"/>
      <c r="W258" s="42" t="s">
        <v>39</v>
      </c>
      <c r="X258" s="43">
        <f>IFERROR(SUM(X256:X257),"0")</f>
        <v>0</v>
      </c>
      <c r="Y258" s="43">
        <f>IFERROR(SUM(Y256:Y257),"0")</f>
        <v>0</v>
      </c>
      <c r="Z258" s="43">
        <f>IFERROR(IF(Z256="",0,Z256),"0")+IFERROR(IF(Z257="",0,Z257),"0")</f>
        <v>0</v>
      </c>
      <c r="AA258" s="67"/>
      <c r="AB258" s="67"/>
      <c r="AC258" s="67"/>
    </row>
    <row r="259" spans="1:68" x14ac:dyDescent="0.2">
      <c r="A259" s="366"/>
      <c r="B259" s="366"/>
      <c r="C259" s="366"/>
      <c r="D259" s="366"/>
      <c r="E259" s="366"/>
      <c r="F259" s="366"/>
      <c r="G259" s="366"/>
      <c r="H259" s="366"/>
      <c r="I259" s="366"/>
      <c r="J259" s="366"/>
      <c r="K259" s="366"/>
      <c r="L259" s="366"/>
      <c r="M259" s="366"/>
      <c r="N259" s="366"/>
      <c r="O259" s="367"/>
      <c r="P259" s="363" t="s">
        <v>40</v>
      </c>
      <c r="Q259" s="364"/>
      <c r="R259" s="364"/>
      <c r="S259" s="364"/>
      <c r="T259" s="364"/>
      <c r="U259" s="364"/>
      <c r="V259" s="365"/>
      <c r="W259" s="42" t="s">
        <v>0</v>
      </c>
      <c r="X259" s="43">
        <f>IFERROR(SUMPRODUCT(X256:X257*H256:H257),"0")</f>
        <v>0</v>
      </c>
      <c r="Y259" s="43">
        <f>IFERROR(SUMPRODUCT(Y256:Y257*H256:H257),"0")</f>
        <v>0</v>
      </c>
      <c r="Z259" s="42"/>
      <c r="AA259" s="67"/>
      <c r="AB259" s="67"/>
      <c r="AC259" s="67"/>
    </row>
    <row r="260" spans="1:68" ht="27.75" customHeight="1" x14ac:dyDescent="0.2">
      <c r="A260" s="402" t="s">
        <v>395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402"/>
      <c r="Z260" s="402"/>
      <c r="AA260" s="54"/>
      <c r="AB260" s="54"/>
      <c r="AC260" s="54"/>
    </row>
    <row r="261" spans="1:68" ht="16.5" customHeight="1" x14ac:dyDescent="0.25">
      <c r="A261" s="357" t="s">
        <v>396</v>
      </c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57"/>
      <c r="P261" s="357"/>
      <c r="Q261" s="357"/>
      <c r="R261" s="357"/>
      <c r="S261" s="357"/>
      <c r="T261" s="357"/>
      <c r="U261" s="357"/>
      <c r="V261" s="357"/>
      <c r="W261" s="357"/>
      <c r="X261" s="357"/>
      <c r="Y261" s="357"/>
      <c r="Z261" s="357"/>
      <c r="AA261" s="65"/>
      <c r="AB261" s="65"/>
      <c r="AC261" s="82"/>
    </row>
    <row r="262" spans="1:68" ht="14.25" customHeight="1" x14ac:dyDescent="0.25">
      <c r="A262" s="358" t="s">
        <v>82</v>
      </c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8"/>
      <c r="P262" s="358"/>
      <c r="Q262" s="358"/>
      <c r="R262" s="358"/>
      <c r="S262" s="358"/>
      <c r="T262" s="358"/>
      <c r="U262" s="358"/>
      <c r="V262" s="358"/>
      <c r="W262" s="358"/>
      <c r="X262" s="358"/>
      <c r="Y262" s="358"/>
      <c r="Z262" s="358"/>
      <c r="AA262" s="66"/>
      <c r="AB262" s="66"/>
      <c r="AC262" s="83"/>
    </row>
    <row r="263" spans="1:68" ht="27" customHeight="1" x14ac:dyDescent="0.25">
      <c r="A263" s="63" t="s">
        <v>397</v>
      </c>
      <c r="B263" s="63" t="s">
        <v>398</v>
      </c>
      <c r="C263" s="36">
        <v>4301071036</v>
      </c>
      <c r="D263" s="359">
        <v>4607111036162</v>
      </c>
      <c r="E263" s="359"/>
      <c r="F263" s="62">
        <v>0.8</v>
      </c>
      <c r="G263" s="37">
        <v>8</v>
      </c>
      <c r="H263" s="62">
        <v>6.4</v>
      </c>
      <c r="I263" s="62">
        <v>6.6811999999999996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90</v>
      </c>
      <c r="P26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61"/>
      <c r="R263" s="361"/>
      <c r="S263" s="361"/>
      <c r="T263" s="362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83" t="s">
        <v>399</v>
      </c>
      <c r="AG263" s="81"/>
      <c r="AJ263" s="87" t="s">
        <v>89</v>
      </c>
      <c r="AK263" s="87">
        <v>1</v>
      </c>
      <c r="BB263" s="28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66"/>
      <c r="B264" s="366"/>
      <c r="C264" s="36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366"/>
      <c r="O264" s="367"/>
      <c r="P264" s="363" t="s">
        <v>40</v>
      </c>
      <c r="Q264" s="364"/>
      <c r="R264" s="364"/>
      <c r="S264" s="364"/>
      <c r="T264" s="364"/>
      <c r="U264" s="364"/>
      <c r="V264" s="365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366"/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7"/>
      <c r="P265" s="363" t="s">
        <v>40</v>
      </c>
      <c r="Q265" s="364"/>
      <c r="R265" s="364"/>
      <c r="S265" s="364"/>
      <c r="T265" s="364"/>
      <c r="U265" s="364"/>
      <c r="V265" s="365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02" t="s">
        <v>400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402"/>
      <c r="Z266" s="402"/>
      <c r="AA266" s="54"/>
      <c r="AB266" s="54"/>
      <c r="AC266" s="54"/>
    </row>
    <row r="267" spans="1:68" ht="16.5" customHeight="1" x14ac:dyDescent="0.25">
      <c r="A267" s="357" t="s">
        <v>401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57"/>
      <c r="Z267" s="357"/>
      <c r="AA267" s="65"/>
      <c r="AB267" s="65"/>
      <c r="AC267" s="82"/>
    </row>
    <row r="268" spans="1:68" ht="14.25" customHeight="1" x14ac:dyDescent="0.25">
      <c r="A268" s="358" t="s">
        <v>82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58"/>
      <c r="Z268" s="358"/>
      <c r="AA268" s="66"/>
      <c r="AB268" s="66"/>
      <c r="AC268" s="83"/>
    </row>
    <row r="269" spans="1:68" ht="27" customHeight="1" x14ac:dyDescent="0.25">
      <c r="A269" s="63" t="s">
        <v>402</v>
      </c>
      <c r="B269" s="63" t="s">
        <v>403</v>
      </c>
      <c r="C269" s="36">
        <v>4301071029</v>
      </c>
      <c r="D269" s="359">
        <v>4607111035899</v>
      </c>
      <c r="E269" s="359"/>
      <c r="F269" s="62">
        <v>1</v>
      </c>
      <c r="G269" s="37">
        <v>5</v>
      </c>
      <c r="H269" s="62">
        <v>5</v>
      </c>
      <c r="I269" s="62">
        <v>5.2619999999999996</v>
      </c>
      <c r="J269" s="37">
        <v>84</v>
      </c>
      <c r="K269" s="37" t="s">
        <v>87</v>
      </c>
      <c r="L269" s="37" t="s">
        <v>119</v>
      </c>
      <c r="M269" s="38" t="s">
        <v>86</v>
      </c>
      <c r="N269" s="38"/>
      <c r="O269" s="37">
        <v>180</v>
      </c>
      <c r="P269" s="4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61"/>
      <c r="R269" s="361"/>
      <c r="S269" s="361"/>
      <c r="T269" s="362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5" t="s">
        <v>290</v>
      </c>
      <c r="AG269" s="81"/>
      <c r="AJ269" s="87" t="s">
        <v>120</v>
      </c>
      <c r="AK269" s="87">
        <v>84</v>
      </c>
      <c r="BB269" s="286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404</v>
      </c>
      <c r="B270" s="63" t="s">
        <v>405</v>
      </c>
      <c r="C270" s="36">
        <v>4301070991</v>
      </c>
      <c r="D270" s="359">
        <v>4607111038180</v>
      </c>
      <c r="E270" s="359"/>
      <c r="F270" s="62">
        <v>0.4</v>
      </c>
      <c r="G270" s="37">
        <v>16</v>
      </c>
      <c r="H270" s="62">
        <v>6.4</v>
      </c>
      <c r="I270" s="62">
        <v>6.71</v>
      </c>
      <c r="J270" s="37">
        <v>84</v>
      </c>
      <c r="K270" s="37" t="s">
        <v>87</v>
      </c>
      <c r="L270" s="37" t="s">
        <v>115</v>
      </c>
      <c r="M270" s="38" t="s">
        <v>86</v>
      </c>
      <c r="N270" s="38"/>
      <c r="O270" s="37">
        <v>180</v>
      </c>
      <c r="P270" s="40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61"/>
      <c r="R270" s="361"/>
      <c r="S270" s="361"/>
      <c r="T270" s="36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7" t="s">
        <v>406</v>
      </c>
      <c r="AG270" s="81"/>
      <c r="AJ270" s="87" t="s">
        <v>116</v>
      </c>
      <c r="AK270" s="87">
        <v>12</v>
      </c>
      <c r="BB270" s="288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66"/>
      <c r="B271" s="366"/>
      <c r="C271" s="366"/>
      <c r="D271" s="366"/>
      <c r="E271" s="366"/>
      <c r="F271" s="366"/>
      <c r="G271" s="366"/>
      <c r="H271" s="366"/>
      <c r="I271" s="366"/>
      <c r="J271" s="366"/>
      <c r="K271" s="366"/>
      <c r="L271" s="366"/>
      <c r="M271" s="366"/>
      <c r="N271" s="366"/>
      <c r="O271" s="367"/>
      <c r="P271" s="363" t="s">
        <v>40</v>
      </c>
      <c r="Q271" s="364"/>
      <c r="R271" s="364"/>
      <c r="S271" s="364"/>
      <c r="T271" s="364"/>
      <c r="U271" s="364"/>
      <c r="V271" s="365"/>
      <c r="W271" s="42" t="s">
        <v>39</v>
      </c>
      <c r="X271" s="43">
        <f>IFERROR(SUM(X269:X270),"0")</f>
        <v>0</v>
      </c>
      <c r="Y271" s="43">
        <f>IFERROR(SUM(Y269:Y270),"0")</f>
        <v>0</v>
      </c>
      <c r="Z271" s="43">
        <f>IFERROR(IF(Z269="",0,Z269),"0")+IFERROR(IF(Z270="",0,Z270),"0")</f>
        <v>0</v>
      </c>
      <c r="AA271" s="67"/>
      <c r="AB271" s="67"/>
      <c r="AC271" s="67"/>
    </row>
    <row r="272" spans="1:68" x14ac:dyDescent="0.2">
      <c r="A272" s="366"/>
      <c r="B272" s="366"/>
      <c r="C272" s="366"/>
      <c r="D272" s="366"/>
      <c r="E272" s="366"/>
      <c r="F272" s="366"/>
      <c r="G272" s="366"/>
      <c r="H272" s="366"/>
      <c r="I272" s="366"/>
      <c r="J272" s="366"/>
      <c r="K272" s="366"/>
      <c r="L272" s="366"/>
      <c r="M272" s="366"/>
      <c r="N272" s="366"/>
      <c r="O272" s="367"/>
      <c r="P272" s="363" t="s">
        <v>40</v>
      </c>
      <c r="Q272" s="364"/>
      <c r="R272" s="364"/>
      <c r="S272" s="364"/>
      <c r="T272" s="364"/>
      <c r="U272" s="364"/>
      <c r="V272" s="365"/>
      <c r="W272" s="42" t="s">
        <v>0</v>
      </c>
      <c r="X272" s="43">
        <f>IFERROR(SUMPRODUCT(X269:X270*H269:H270),"0")</f>
        <v>0</v>
      </c>
      <c r="Y272" s="43">
        <f>IFERROR(SUMPRODUCT(Y269:Y270*H269:H270),"0")</f>
        <v>0</v>
      </c>
      <c r="Z272" s="42"/>
      <c r="AA272" s="67"/>
      <c r="AB272" s="67"/>
      <c r="AC272" s="67"/>
    </row>
    <row r="273" spans="1:68" ht="27.75" customHeight="1" x14ac:dyDescent="0.2">
      <c r="A273" s="402" t="s">
        <v>407</v>
      </c>
      <c r="B273" s="402"/>
      <c r="C273" s="402"/>
      <c r="D273" s="402"/>
      <c r="E273" s="402"/>
      <c r="F273" s="402"/>
      <c r="G273" s="402"/>
      <c r="H273" s="402"/>
      <c r="I273" s="402"/>
      <c r="J273" s="402"/>
      <c r="K273" s="402"/>
      <c r="L273" s="402"/>
      <c r="M273" s="402"/>
      <c r="N273" s="402"/>
      <c r="O273" s="402"/>
      <c r="P273" s="402"/>
      <c r="Q273" s="402"/>
      <c r="R273" s="402"/>
      <c r="S273" s="402"/>
      <c r="T273" s="402"/>
      <c r="U273" s="402"/>
      <c r="V273" s="402"/>
      <c r="W273" s="402"/>
      <c r="X273" s="402"/>
      <c r="Y273" s="402"/>
      <c r="Z273" s="402"/>
      <c r="AA273" s="54"/>
      <c r="AB273" s="54"/>
      <c r="AC273" s="54"/>
    </row>
    <row r="274" spans="1:68" ht="16.5" customHeight="1" x14ac:dyDescent="0.25">
      <c r="A274" s="357" t="s">
        <v>408</v>
      </c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  <c r="V274" s="357"/>
      <c r="W274" s="357"/>
      <c r="X274" s="357"/>
      <c r="Y274" s="357"/>
      <c r="Z274" s="357"/>
      <c r="AA274" s="65"/>
      <c r="AB274" s="65"/>
      <c r="AC274" s="82"/>
    </row>
    <row r="275" spans="1:68" ht="14.25" customHeight="1" x14ac:dyDescent="0.25">
      <c r="A275" s="358" t="s">
        <v>409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58"/>
      <c r="Z275" s="358"/>
      <c r="AA275" s="66"/>
      <c r="AB275" s="66"/>
      <c r="AC275" s="83"/>
    </row>
    <row r="276" spans="1:68" ht="27" customHeight="1" x14ac:dyDescent="0.25">
      <c r="A276" s="63" t="s">
        <v>410</v>
      </c>
      <c r="B276" s="63" t="s">
        <v>411</v>
      </c>
      <c r="C276" s="36">
        <v>4301133004</v>
      </c>
      <c r="D276" s="359">
        <v>4607111039774</v>
      </c>
      <c r="E276" s="359"/>
      <c r="F276" s="62">
        <v>0.25</v>
      </c>
      <c r="G276" s="37">
        <v>12</v>
      </c>
      <c r="H276" s="62">
        <v>3</v>
      </c>
      <c r="I276" s="62">
        <v>3.22</v>
      </c>
      <c r="J276" s="37">
        <v>70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61"/>
      <c r="R276" s="361"/>
      <c r="S276" s="361"/>
      <c r="T276" s="362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9" t="s">
        <v>412</v>
      </c>
      <c r="AG276" s="81"/>
      <c r="AJ276" s="87" t="s">
        <v>89</v>
      </c>
      <c r="AK276" s="87">
        <v>1</v>
      </c>
      <c r="BB276" s="290" t="s">
        <v>95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366"/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O277" s="367"/>
      <c r="P277" s="363" t="s">
        <v>40</v>
      </c>
      <c r="Q277" s="364"/>
      <c r="R277" s="364"/>
      <c r="S277" s="364"/>
      <c r="T277" s="364"/>
      <c r="U277" s="364"/>
      <c r="V277" s="365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366"/>
      <c r="B278" s="366"/>
      <c r="C278" s="366"/>
      <c r="D278" s="366"/>
      <c r="E278" s="366"/>
      <c r="F278" s="366"/>
      <c r="G278" s="366"/>
      <c r="H278" s="366"/>
      <c r="I278" s="366"/>
      <c r="J278" s="366"/>
      <c r="K278" s="366"/>
      <c r="L278" s="366"/>
      <c r="M278" s="366"/>
      <c r="N278" s="366"/>
      <c r="O278" s="367"/>
      <c r="P278" s="363" t="s">
        <v>40</v>
      </c>
      <c r="Q278" s="364"/>
      <c r="R278" s="364"/>
      <c r="S278" s="364"/>
      <c r="T278" s="364"/>
      <c r="U278" s="364"/>
      <c r="V278" s="365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14.25" customHeight="1" x14ac:dyDescent="0.25">
      <c r="A279" s="358" t="s">
        <v>151</v>
      </c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8"/>
      <c r="P279" s="358"/>
      <c r="Q279" s="358"/>
      <c r="R279" s="358"/>
      <c r="S279" s="358"/>
      <c r="T279" s="358"/>
      <c r="U279" s="358"/>
      <c r="V279" s="358"/>
      <c r="W279" s="358"/>
      <c r="X279" s="358"/>
      <c r="Y279" s="358"/>
      <c r="Z279" s="358"/>
      <c r="AA279" s="66"/>
      <c r="AB279" s="66"/>
      <c r="AC279" s="83"/>
    </row>
    <row r="280" spans="1:68" ht="37.5" customHeight="1" x14ac:dyDescent="0.25">
      <c r="A280" s="63" t="s">
        <v>413</v>
      </c>
      <c r="B280" s="63" t="s">
        <v>414</v>
      </c>
      <c r="C280" s="36">
        <v>4301135400</v>
      </c>
      <c r="D280" s="359">
        <v>4607111039361</v>
      </c>
      <c r="E280" s="359"/>
      <c r="F280" s="62">
        <v>0.25</v>
      </c>
      <c r="G280" s="37">
        <v>12</v>
      </c>
      <c r="H280" s="62">
        <v>3</v>
      </c>
      <c r="I280" s="62">
        <v>3.7035999999999998</v>
      </c>
      <c r="J280" s="37">
        <v>70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40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61"/>
      <c r="R280" s="361"/>
      <c r="S280" s="361"/>
      <c r="T280" s="362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IFERROR(IF(X280="","",X280*0.01788),"")</f>
        <v>0</v>
      </c>
      <c r="AA280" s="68" t="s">
        <v>46</v>
      </c>
      <c r="AB280" s="69" t="s">
        <v>46</v>
      </c>
      <c r="AC280" s="291" t="s">
        <v>412</v>
      </c>
      <c r="AG280" s="81"/>
      <c r="AJ280" s="87" t="s">
        <v>89</v>
      </c>
      <c r="AK280" s="87">
        <v>1</v>
      </c>
      <c r="BB280" s="292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66"/>
      <c r="N281" s="366"/>
      <c r="O281" s="367"/>
      <c r="P281" s="363" t="s">
        <v>40</v>
      </c>
      <c r="Q281" s="364"/>
      <c r="R281" s="364"/>
      <c r="S281" s="364"/>
      <c r="T281" s="364"/>
      <c r="U281" s="364"/>
      <c r="V281" s="365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366"/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7"/>
      <c r="P282" s="363" t="s">
        <v>40</v>
      </c>
      <c r="Q282" s="364"/>
      <c r="R282" s="364"/>
      <c r="S282" s="364"/>
      <c r="T282" s="364"/>
      <c r="U282" s="364"/>
      <c r="V282" s="365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27.75" customHeight="1" x14ac:dyDescent="0.2">
      <c r="A283" s="402" t="s">
        <v>275</v>
      </c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2"/>
      <c r="P283" s="402"/>
      <c r="Q283" s="402"/>
      <c r="R283" s="402"/>
      <c r="S283" s="402"/>
      <c r="T283" s="402"/>
      <c r="U283" s="402"/>
      <c r="V283" s="402"/>
      <c r="W283" s="402"/>
      <c r="X283" s="402"/>
      <c r="Y283" s="402"/>
      <c r="Z283" s="402"/>
      <c r="AA283" s="54"/>
      <c r="AB283" s="54"/>
      <c r="AC283" s="54"/>
    </row>
    <row r="284" spans="1:68" ht="16.5" customHeight="1" x14ac:dyDescent="0.25">
      <c r="A284" s="357" t="s">
        <v>275</v>
      </c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57"/>
      <c r="N284" s="357"/>
      <c r="O284" s="357"/>
      <c r="P284" s="357"/>
      <c r="Q284" s="357"/>
      <c r="R284" s="357"/>
      <c r="S284" s="357"/>
      <c r="T284" s="357"/>
      <c r="U284" s="357"/>
      <c r="V284" s="357"/>
      <c r="W284" s="357"/>
      <c r="X284" s="357"/>
      <c r="Y284" s="357"/>
      <c r="Z284" s="357"/>
      <c r="AA284" s="65"/>
      <c r="AB284" s="65"/>
      <c r="AC284" s="82"/>
    </row>
    <row r="285" spans="1:68" ht="14.25" customHeight="1" x14ac:dyDescent="0.25">
      <c r="A285" s="358" t="s">
        <v>82</v>
      </c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8"/>
      <c r="N285" s="358"/>
      <c r="O285" s="358"/>
      <c r="P285" s="358"/>
      <c r="Q285" s="358"/>
      <c r="R285" s="358"/>
      <c r="S285" s="358"/>
      <c r="T285" s="358"/>
      <c r="U285" s="358"/>
      <c r="V285" s="358"/>
      <c r="W285" s="358"/>
      <c r="X285" s="358"/>
      <c r="Y285" s="358"/>
      <c r="Z285" s="358"/>
      <c r="AA285" s="66"/>
      <c r="AB285" s="66"/>
      <c r="AC285" s="83"/>
    </row>
    <row r="286" spans="1:68" ht="27" customHeight="1" x14ac:dyDescent="0.25">
      <c r="A286" s="63" t="s">
        <v>415</v>
      </c>
      <c r="B286" s="63" t="s">
        <v>416</v>
      </c>
      <c r="C286" s="36">
        <v>4301071014</v>
      </c>
      <c r="D286" s="359">
        <v>4640242181264</v>
      </c>
      <c r="E286" s="359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87</v>
      </c>
      <c r="L286" s="37" t="s">
        <v>115</v>
      </c>
      <c r="M286" s="38" t="s">
        <v>86</v>
      </c>
      <c r="N286" s="38"/>
      <c r="O286" s="37">
        <v>180</v>
      </c>
      <c r="P286" s="398" t="s">
        <v>417</v>
      </c>
      <c r="Q286" s="361"/>
      <c r="R286" s="361"/>
      <c r="S286" s="361"/>
      <c r="T286" s="362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418</v>
      </c>
      <c r="AG286" s="81"/>
      <c r="AJ286" s="87" t="s">
        <v>116</v>
      </c>
      <c r="AK286" s="87">
        <v>12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419</v>
      </c>
      <c r="B287" s="63" t="s">
        <v>420</v>
      </c>
      <c r="C287" s="36">
        <v>4301071021</v>
      </c>
      <c r="D287" s="359">
        <v>4640242181325</v>
      </c>
      <c r="E287" s="359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87</v>
      </c>
      <c r="L287" s="37" t="s">
        <v>115</v>
      </c>
      <c r="M287" s="38" t="s">
        <v>86</v>
      </c>
      <c r="N287" s="38"/>
      <c r="O287" s="37">
        <v>180</v>
      </c>
      <c r="P287" s="399" t="s">
        <v>421</v>
      </c>
      <c r="Q287" s="361"/>
      <c r="R287" s="361"/>
      <c r="S287" s="361"/>
      <c r="T287" s="362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5" t="s">
        <v>418</v>
      </c>
      <c r="AG287" s="81"/>
      <c r="AJ287" s="87" t="s">
        <v>116</v>
      </c>
      <c r="AK287" s="87">
        <v>12</v>
      </c>
      <c r="BB287" s="296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422</v>
      </c>
      <c r="B288" s="63" t="s">
        <v>423</v>
      </c>
      <c r="C288" s="36">
        <v>4301070993</v>
      </c>
      <c r="D288" s="359">
        <v>4640242180670</v>
      </c>
      <c r="E288" s="359"/>
      <c r="F288" s="62">
        <v>1</v>
      </c>
      <c r="G288" s="37">
        <v>6</v>
      </c>
      <c r="H288" s="62">
        <v>6</v>
      </c>
      <c r="I288" s="62">
        <v>6.23</v>
      </c>
      <c r="J288" s="37">
        <v>84</v>
      </c>
      <c r="K288" s="37" t="s">
        <v>87</v>
      </c>
      <c r="L288" s="37" t="s">
        <v>115</v>
      </c>
      <c r="M288" s="38" t="s">
        <v>86</v>
      </c>
      <c r="N288" s="38"/>
      <c r="O288" s="37">
        <v>180</v>
      </c>
      <c r="P288" s="400" t="s">
        <v>424</v>
      </c>
      <c r="Q288" s="361"/>
      <c r="R288" s="361"/>
      <c r="S288" s="361"/>
      <c r="T288" s="362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7" t="s">
        <v>425</v>
      </c>
      <c r="AG288" s="81"/>
      <c r="AJ288" s="87" t="s">
        <v>116</v>
      </c>
      <c r="AK288" s="87">
        <v>12</v>
      </c>
      <c r="BB288" s="298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366"/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7"/>
      <c r="P289" s="363" t="s">
        <v>40</v>
      </c>
      <c r="Q289" s="364"/>
      <c r="R289" s="364"/>
      <c r="S289" s="364"/>
      <c r="T289" s="364"/>
      <c r="U289" s="364"/>
      <c r="V289" s="365"/>
      <c r="W289" s="42" t="s">
        <v>39</v>
      </c>
      <c r="X289" s="43">
        <f>IFERROR(SUM(X286:X288),"0")</f>
        <v>0</v>
      </c>
      <c r="Y289" s="43">
        <f>IFERROR(SUM(Y286:Y288),"0")</f>
        <v>0</v>
      </c>
      <c r="Z289" s="43">
        <f>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366"/>
      <c r="B290" s="366"/>
      <c r="C290" s="366"/>
      <c r="D290" s="366"/>
      <c r="E290" s="366"/>
      <c r="F290" s="366"/>
      <c r="G290" s="366"/>
      <c r="H290" s="366"/>
      <c r="I290" s="366"/>
      <c r="J290" s="366"/>
      <c r="K290" s="366"/>
      <c r="L290" s="366"/>
      <c r="M290" s="366"/>
      <c r="N290" s="366"/>
      <c r="O290" s="367"/>
      <c r="P290" s="363" t="s">
        <v>40</v>
      </c>
      <c r="Q290" s="364"/>
      <c r="R290" s="364"/>
      <c r="S290" s="364"/>
      <c r="T290" s="364"/>
      <c r="U290" s="364"/>
      <c r="V290" s="365"/>
      <c r="W290" s="42" t="s">
        <v>0</v>
      </c>
      <c r="X290" s="43">
        <f>IFERROR(SUMPRODUCT(X286:X288*H286:H288),"0")</f>
        <v>0</v>
      </c>
      <c r="Y290" s="43">
        <f>IFERROR(SUMPRODUCT(Y286:Y288*H286:H288),"0")</f>
        <v>0</v>
      </c>
      <c r="Z290" s="42"/>
      <c r="AA290" s="67"/>
      <c r="AB290" s="67"/>
      <c r="AC290" s="67"/>
    </row>
    <row r="291" spans="1:68" ht="14.25" customHeight="1" x14ac:dyDescent="0.25">
      <c r="A291" s="358" t="s">
        <v>173</v>
      </c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8"/>
      <c r="P291" s="358"/>
      <c r="Q291" s="358"/>
      <c r="R291" s="358"/>
      <c r="S291" s="358"/>
      <c r="T291" s="358"/>
      <c r="U291" s="358"/>
      <c r="V291" s="358"/>
      <c r="W291" s="358"/>
      <c r="X291" s="358"/>
      <c r="Y291" s="358"/>
      <c r="Z291" s="358"/>
      <c r="AA291" s="66"/>
      <c r="AB291" s="66"/>
      <c r="AC291" s="83"/>
    </row>
    <row r="292" spans="1:68" ht="27" customHeight="1" x14ac:dyDescent="0.25">
      <c r="A292" s="63" t="s">
        <v>426</v>
      </c>
      <c r="B292" s="63" t="s">
        <v>427</v>
      </c>
      <c r="C292" s="36">
        <v>4301131019</v>
      </c>
      <c r="D292" s="359">
        <v>4640242180427</v>
      </c>
      <c r="E292" s="359"/>
      <c r="F292" s="62">
        <v>1.8</v>
      </c>
      <c r="G292" s="37">
        <v>1</v>
      </c>
      <c r="H292" s="62">
        <v>1.8</v>
      </c>
      <c r="I292" s="62">
        <v>1.915</v>
      </c>
      <c r="J292" s="37">
        <v>234</v>
      </c>
      <c r="K292" s="37" t="s">
        <v>163</v>
      </c>
      <c r="L292" s="37" t="s">
        <v>115</v>
      </c>
      <c r="M292" s="38" t="s">
        <v>86</v>
      </c>
      <c r="N292" s="38"/>
      <c r="O292" s="37">
        <v>180</v>
      </c>
      <c r="P292" s="39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61"/>
      <c r="R292" s="361"/>
      <c r="S292" s="361"/>
      <c r="T292" s="362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9" t="s">
        <v>428</v>
      </c>
      <c r="AG292" s="81"/>
      <c r="AJ292" s="87" t="s">
        <v>116</v>
      </c>
      <c r="AK292" s="87">
        <v>18</v>
      </c>
      <c r="BB292" s="300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366"/>
      <c r="B293" s="366"/>
      <c r="C293" s="366"/>
      <c r="D293" s="366"/>
      <c r="E293" s="366"/>
      <c r="F293" s="366"/>
      <c r="G293" s="366"/>
      <c r="H293" s="366"/>
      <c r="I293" s="366"/>
      <c r="J293" s="366"/>
      <c r="K293" s="366"/>
      <c r="L293" s="366"/>
      <c r="M293" s="366"/>
      <c r="N293" s="366"/>
      <c r="O293" s="367"/>
      <c r="P293" s="363" t="s">
        <v>40</v>
      </c>
      <c r="Q293" s="364"/>
      <c r="R293" s="364"/>
      <c r="S293" s="364"/>
      <c r="T293" s="364"/>
      <c r="U293" s="364"/>
      <c r="V293" s="365"/>
      <c r="W293" s="42" t="s">
        <v>39</v>
      </c>
      <c r="X293" s="43">
        <f>IFERROR(SUM(X292:X292),"0")</f>
        <v>0</v>
      </c>
      <c r="Y293" s="43">
        <f>IFERROR(SUM(Y292:Y292),"0")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366"/>
      <c r="B294" s="366"/>
      <c r="C294" s="366"/>
      <c r="D294" s="366"/>
      <c r="E294" s="366"/>
      <c r="F294" s="366"/>
      <c r="G294" s="366"/>
      <c r="H294" s="366"/>
      <c r="I294" s="366"/>
      <c r="J294" s="366"/>
      <c r="K294" s="366"/>
      <c r="L294" s="366"/>
      <c r="M294" s="366"/>
      <c r="N294" s="366"/>
      <c r="O294" s="367"/>
      <c r="P294" s="363" t="s">
        <v>40</v>
      </c>
      <c r="Q294" s="364"/>
      <c r="R294" s="364"/>
      <c r="S294" s="364"/>
      <c r="T294" s="364"/>
      <c r="U294" s="364"/>
      <c r="V294" s="365"/>
      <c r="W294" s="42" t="s">
        <v>0</v>
      </c>
      <c r="X294" s="43">
        <f>IFERROR(SUMPRODUCT(X292:X292*H292:H292),"0")</f>
        <v>0</v>
      </c>
      <c r="Y294" s="43">
        <f>IFERROR(SUMPRODUCT(Y292:Y292*H292:H292),"0")</f>
        <v>0</v>
      </c>
      <c r="Z294" s="42"/>
      <c r="AA294" s="67"/>
      <c r="AB294" s="67"/>
      <c r="AC294" s="67"/>
    </row>
    <row r="295" spans="1:68" ht="14.25" customHeight="1" x14ac:dyDescent="0.25">
      <c r="A295" s="358" t="s">
        <v>91</v>
      </c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8"/>
      <c r="P295" s="358"/>
      <c r="Q295" s="358"/>
      <c r="R295" s="358"/>
      <c r="S295" s="358"/>
      <c r="T295" s="358"/>
      <c r="U295" s="358"/>
      <c r="V295" s="358"/>
      <c r="W295" s="358"/>
      <c r="X295" s="358"/>
      <c r="Y295" s="358"/>
      <c r="Z295" s="358"/>
      <c r="AA295" s="66"/>
      <c r="AB295" s="66"/>
      <c r="AC295" s="83"/>
    </row>
    <row r="296" spans="1:68" ht="27" customHeight="1" x14ac:dyDescent="0.25">
      <c r="A296" s="63" t="s">
        <v>429</v>
      </c>
      <c r="B296" s="63" t="s">
        <v>430</v>
      </c>
      <c r="C296" s="36">
        <v>4301132080</v>
      </c>
      <c r="D296" s="359">
        <v>4640242180397</v>
      </c>
      <c r="E296" s="359"/>
      <c r="F296" s="62">
        <v>1</v>
      </c>
      <c r="G296" s="37">
        <v>6</v>
      </c>
      <c r="H296" s="62">
        <v>6</v>
      </c>
      <c r="I296" s="62">
        <v>6.26</v>
      </c>
      <c r="J296" s="37">
        <v>84</v>
      </c>
      <c r="K296" s="37" t="s">
        <v>87</v>
      </c>
      <c r="L296" s="37" t="s">
        <v>119</v>
      </c>
      <c r="M296" s="38" t="s">
        <v>86</v>
      </c>
      <c r="N296" s="38"/>
      <c r="O296" s="37">
        <v>180</v>
      </c>
      <c r="P296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61"/>
      <c r="R296" s="361"/>
      <c r="S296" s="361"/>
      <c r="T296" s="362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01" t="s">
        <v>431</v>
      </c>
      <c r="AG296" s="81"/>
      <c r="AJ296" s="87" t="s">
        <v>120</v>
      </c>
      <c r="AK296" s="87">
        <v>84</v>
      </c>
      <c r="BB296" s="302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432</v>
      </c>
      <c r="B297" s="63" t="s">
        <v>433</v>
      </c>
      <c r="C297" s="36">
        <v>4301132104</v>
      </c>
      <c r="D297" s="359">
        <v>4640242181219</v>
      </c>
      <c r="E297" s="359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163</v>
      </c>
      <c r="L297" s="37" t="s">
        <v>115</v>
      </c>
      <c r="M297" s="38" t="s">
        <v>86</v>
      </c>
      <c r="N297" s="38"/>
      <c r="O297" s="37">
        <v>180</v>
      </c>
      <c r="P297" s="393" t="s">
        <v>434</v>
      </c>
      <c r="Q297" s="361"/>
      <c r="R297" s="361"/>
      <c r="S297" s="361"/>
      <c r="T297" s="362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03" t="s">
        <v>431</v>
      </c>
      <c r="AG297" s="81"/>
      <c r="AJ297" s="87" t="s">
        <v>116</v>
      </c>
      <c r="AK297" s="87">
        <v>18</v>
      </c>
      <c r="BB297" s="304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366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66"/>
      <c r="N298" s="366"/>
      <c r="O298" s="367"/>
      <c r="P298" s="363" t="s">
        <v>40</v>
      </c>
      <c r="Q298" s="364"/>
      <c r="R298" s="364"/>
      <c r="S298" s="364"/>
      <c r="T298" s="364"/>
      <c r="U298" s="364"/>
      <c r="V298" s="365"/>
      <c r="W298" s="42" t="s">
        <v>39</v>
      </c>
      <c r="X298" s="43">
        <f>IFERROR(SUM(X296:X297),"0")</f>
        <v>0</v>
      </c>
      <c r="Y298" s="43">
        <f>IFERROR(SUM(Y296:Y297),"0")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66"/>
      <c r="N299" s="366"/>
      <c r="O299" s="367"/>
      <c r="P299" s="363" t="s">
        <v>40</v>
      </c>
      <c r="Q299" s="364"/>
      <c r="R299" s="364"/>
      <c r="S299" s="364"/>
      <c r="T299" s="364"/>
      <c r="U299" s="364"/>
      <c r="V299" s="365"/>
      <c r="W299" s="42" t="s">
        <v>0</v>
      </c>
      <c r="X299" s="43">
        <f>IFERROR(SUMPRODUCT(X296:X297*H296:H297),"0")</f>
        <v>0</v>
      </c>
      <c r="Y299" s="43">
        <f>IFERROR(SUMPRODUCT(Y296:Y297*H296:H297),"0")</f>
        <v>0</v>
      </c>
      <c r="Z299" s="42"/>
      <c r="AA299" s="67"/>
      <c r="AB299" s="67"/>
      <c r="AC299" s="67"/>
    </row>
    <row r="300" spans="1:68" ht="14.25" customHeight="1" x14ac:dyDescent="0.25">
      <c r="A300" s="358" t="s">
        <v>145</v>
      </c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  <c r="AA300" s="66"/>
      <c r="AB300" s="66"/>
      <c r="AC300" s="83"/>
    </row>
    <row r="301" spans="1:68" ht="27" customHeight="1" x14ac:dyDescent="0.25">
      <c r="A301" s="63" t="s">
        <v>435</v>
      </c>
      <c r="B301" s="63" t="s">
        <v>436</v>
      </c>
      <c r="C301" s="36">
        <v>4301136028</v>
      </c>
      <c r="D301" s="359">
        <v>4640242180304</v>
      </c>
      <c r="E301" s="359"/>
      <c r="F301" s="62">
        <v>2.7</v>
      </c>
      <c r="G301" s="37">
        <v>1</v>
      </c>
      <c r="H301" s="62">
        <v>2.7</v>
      </c>
      <c r="I301" s="62">
        <v>2.8906000000000001</v>
      </c>
      <c r="J301" s="37">
        <v>126</v>
      </c>
      <c r="K301" s="37" t="s">
        <v>96</v>
      </c>
      <c r="L301" s="37" t="s">
        <v>115</v>
      </c>
      <c r="M301" s="38" t="s">
        <v>86</v>
      </c>
      <c r="N301" s="38"/>
      <c r="O301" s="37">
        <v>180</v>
      </c>
      <c r="P301" s="394" t="s">
        <v>437</v>
      </c>
      <c r="Q301" s="361"/>
      <c r="R301" s="361"/>
      <c r="S301" s="361"/>
      <c r="T301" s="362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5" t="s">
        <v>438</v>
      </c>
      <c r="AG301" s="81"/>
      <c r="AJ301" s="87" t="s">
        <v>116</v>
      </c>
      <c r="AK301" s="87">
        <v>14</v>
      </c>
      <c r="BB301" s="306" t="s">
        <v>95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439</v>
      </c>
      <c r="B302" s="63" t="s">
        <v>440</v>
      </c>
      <c r="C302" s="36">
        <v>4301136026</v>
      </c>
      <c r="D302" s="359">
        <v>4640242180236</v>
      </c>
      <c r="E302" s="359"/>
      <c r="F302" s="62">
        <v>5</v>
      </c>
      <c r="G302" s="37">
        <v>1</v>
      </c>
      <c r="H302" s="62">
        <v>5</v>
      </c>
      <c r="I302" s="62">
        <v>5.2350000000000003</v>
      </c>
      <c r="J302" s="37">
        <v>84</v>
      </c>
      <c r="K302" s="37" t="s">
        <v>87</v>
      </c>
      <c r="L302" s="37" t="s">
        <v>119</v>
      </c>
      <c r="M302" s="38" t="s">
        <v>86</v>
      </c>
      <c r="N302" s="38"/>
      <c r="O302" s="37">
        <v>180</v>
      </c>
      <c r="P302" s="3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61"/>
      <c r="R302" s="361"/>
      <c r="S302" s="361"/>
      <c r="T302" s="362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07" t="s">
        <v>438</v>
      </c>
      <c r="AG302" s="81"/>
      <c r="AJ302" s="87" t="s">
        <v>120</v>
      </c>
      <c r="AK302" s="87">
        <v>84</v>
      </c>
      <c r="BB302" s="308" t="s">
        <v>95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441</v>
      </c>
      <c r="B303" s="63" t="s">
        <v>442</v>
      </c>
      <c r="C303" s="36">
        <v>4301136029</v>
      </c>
      <c r="D303" s="359">
        <v>4640242180410</v>
      </c>
      <c r="E303" s="359"/>
      <c r="F303" s="62">
        <v>2.2400000000000002</v>
      </c>
      <c r="G303" s="37">
        <v>1</v>
      </c>
      <c r="H303" s="62">
        <v>2.2400000000000002</v>
      </c>
      <c r="I303" s="62">
        <v>2.4319999999999999</v>
      </c>
      <c r="J303" s="37">
        <v>126</v>
      </c>
      <c r="K303" s="37" t="s">
        <v>96</v>
      </c>
      <c r="L303" s="37" t="s">
        <v>115</v>
      </c>
      <c r="M303" s="38" t="s">
        <v>86</v>
      </c>
      <c r="N303" s="38"/>
      <c r="O303" s="37">
        <v>180</v>
      </c>
      <c r="P303" s="39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61"/>
      <c r="R303" s="361"/>
      <c r="S303" s="361"/>
      <c r="T303" s="362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438</v>
      </c>
      <c r="AG303" s="81"/>
      <c r="AJ303" s="87" t="s">
        <v>116</v>
      </c>
      <c r="AK303" s="87">
        <v>14</v>
      </c>
      <c r="BB303" s="310" t="s">
        <v>95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66"/>
      <c r="N304" s="366"/>
      <c r="O304" s="367"/>
      <c r="P304" s="363" t="s">
        <v>40</v>
      </c>
      <c r="Q304" s="364"/>
      <c r="R304" s="364"/>
      <c r="S304" s="364"/>
      <c r="T304" s="364"/>
      <c r="U304" s="364"/>
      <c r="V304" s="365"/>
      <c r="W304" s="42" t="s">
        <v>39</v>
      </c>
      <c r="X304" s="43">
        <f>IFERROR(SUM(X301:X303),"0")</f>
        <v>0</v>
      </c>
      <c r="Y304" s="43">
        <f>IFERROR(SUM(Y301:Y303),"0")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366"/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7"/>
      <c r="P305" s="363" t="s">
        <v>40</v>
      </c>
      <c r="Q305" s="364"/>
      <c r="R305" s="364"/>
      <c r="S305" s="364"/>
      <c r="T305" s="364"/>
      <c r="U305" s="364"/>
      <c r="V305" s="365"/>
      <c r="W305" s="42" t="s">
        <v>0</v>
      </c>
      <c r="X305" s="43">
        <f>IFERROR(SUMPRODUCT(X301:X303*H301:H303),"0")</f>
        <v>0</v>
      </c>
      <c r="Y305" s="43">
        <f>IFERROR(SUMPRODUCT(Y301:Y303*H301:H303),"0")</f>
        <v>0</v>
      </c>
      <c r="Z305" s="42"/>
      <c r="AA305" s="67"/>
      <c r="AB305" s="67"/>
      <c r="AC305" s="67"/>
    </row>
    <row r="306" spans="1:68" ht="14.25" customHeight="1" x14ac:dyDescent="0.25">
      <c r="A306" s="358" t="s">
        <v>151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58"/>
      <c r="Z306" s="358"/>
      <c r="AA306" s="66"/>
      <c r="AB306" s="66"/>
      <c r="AC306" s="83"/>
    </row>
    <row r="307" spans="1:68" ht="37.5" customHeight="1" x14ac:dyDescent="0.25">
      <c r="A307" s="63" t="s">
        <v>443</v>
      </c>
      <c r="B307" s="63" t="s">
        <v>444</v>
      </c>
      <c r="C307" s="36">
        <v>4301135504</v>
      </c>
      <c r="D307" s="359">
        <v>4640242181554</v>
      </c>
      <c r="E307" s="359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391" t="s">
        <v>445</v>
      </c>
      <c r="Q307" s="361"/>
      <c r="R307" s="361"/>
      <c r="S307" s="361"/>
      <c r="T307" s="362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ref="Y307:Y326" si="23">IFERROR(IF(X307="","",X307),"")</f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1" t="s">
        <v>446</v>
      </c>
      <c r="AG307" s="81"/>
      <c r="AJ307" s="87" t="s">
        <v>89</v>
      </c>
      <c r="AK307" s="87">
        <v>1</v>
      </c>
      <c r="BB307" s="312" t="s">
        <v>95</v>
      </c>
      <c r="BM307" s="81">
        <f t="shared" ref="BM307:BM326" si="24">IFERROR(X307*I307,"0")</f>
        <v>0</v>
      </c>
      <c r="BN307" s="81">
        <f t="shared" ref="BN307:BN326" si="25">IFERROR(Y307*I307,"0")</f>
        <v>0</v>
      </c>
      <c r="BO307" s="81">
        <f t="shared" ref="BO307:BO326" si="26">IFERROR(X307/J307,"0")</f>
        <v>0</v>
      </c>
      <c r="BP307" s="81">
        <f t="shared" ref="BP307:BP326" si="27">IFERROR(Y307/J307,"0")</f>
        <v>0</v>
      </c>
    </row>
    <row r="308" spans="1:68" ht="27" customHeight="1" x14ac:dyDescent="0.25">
      <c r="A308" s="63" t="s">
        <v>447</v>
      </c>
      <c r="B308" s="63" t="s">
        <v>448</v>
      </c>
      <c r="C308" s="36">
        <v>4301135394</v>
      </c>
      <c r="D308" s="359">
        <v>4640242181561</v>
      </c>
      <c r="E308" s="359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115</v>
      </c>
      <c r="M308" s="38" t="s">
        <v>86</v>
      </c>
      <c r="N308" s="38"/>
      <c r="O308" s="37">
        <v>180</v>
      </c>
      <c r="P308" s="392" t="s">
        <v>449</v>
      </c>
      <c r="Q308" s="361"/>
      <c r="R308" s="361"/>
      <c r="S308" s="361"/>
      <c r="T308" s="362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13" t="s">
        <v>450</v>
      </c>
      <c r="AG308" s="81"/>
      <c r="AJ308" s="87" t="s">
        <v>116</v>
      </c>
      <c r="AK308" s="87">
        <v>14</v>
      </c>
      <c r="BB308" s="314" t="s">
        <v>95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4301135374</v>
      </c>
      <c r="D309" s="359">
        <v>4640242181424</v>
      </c>
      <c r="E309" s="359"/>
      <c r="F309" s="62">
        <v>5.5</v>
      </c>
      <c r="G309" s="37">
        <v>1</v>
      </c>
      <c r="H309" s="62">
        <v>5.5</v>
      </c>
      <c r="I309" s="62">
        <v>5.7350000000000003</v>
      </c>
      <c r="J309" s="37">
        <v>84</v>
      </c>
      <c r="K309" s="37" t="s">
        <v>87</v>
      </c>
      <c r="L309" s="37" t="s">
        <v>115</v>
      </c>
      <c r="M309" s="38" t="s">
        <v>86</v>
      </c>
      <c r="N309" s="38"/>
      <c r="O309" s="37">
        <v>180</v>
      </c>
      <c r="P309" s="38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61"/>
      <c r="R309" s="361"/>
      <c r="S309" s="361"/>
      <c r="T309" s="362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15" t="s">
        <v>446</v>
      </c>
      <c r="AG309" s="81"/>
      <c r="AJ309" s="87" t="s">
        <v>116</v>
      </c>
      <c r="AK309" s="87">
        <v>12</v>
      </c>
      <c r="BB309" s="316" t="s">
        <v>95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27" customHeight="1" x14ac:dyDescent="0.25">
      <c r="A310" s="63" t="s">
        <v>453</v>
      </c>
      <c r="B310" s="63" t="s">
        <v>454</v>
      </c>
      <c r="C310" s="36">
        <v>4301135320</v>
      </c>
      <c r="D310" s="359">
        <v>4640242181592</v>
      </c>
      <c r="E310" s="359"/>
      <c r="F310" s="62">
        <v>3.5</v>
      </c>
      <c r="G310" s="37">
        <v>1</v>
      </c>
      <c r="H310" s="62">
        <v>3.5</v>
      </c>
      <c r="I310" s="62">
        <v>3.6850000000000001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386" t="s">
        <v>455</v>
      </c>
      <c r="Q310" s="361"/>
      <c r="R310" s="361"/>
      <c r="S310" s="361"/>
      <c r="T310" s="362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ref="Z310:Z318" si="28">IFERROR(IF(X310="","",X310*0.00936),"")</f>
        <v>0</v>
      </c>
      <c r="AA310" s="68" t="s">
        <v>46</v>
      </c>
      <c r="AB310" s="69" t="s">
        <v>46</v>
      </c>
      <c r="AC310" s="317" t="s">
        <v>456</v>
      </c>
      <c r="AG310" s="81"/>
      <c r="AJ310" s="87" t="s">
        <v>89</v>
      </c>
      <c r="AK310" s="87">
        <v>1</v>
      </c>
      <c r="BB310" s="318" t="s">
        <v>95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37.5" customHeight="1" x14ac:dyDescent="0.25">
      <c r="A311" s="63" t="s">
        <v>457</v>
      </c>
      <c r="B311" s="63" t="s">
        <v>458</v>
      </c>
      <c r="C311" s="36">
        <v>4301135552</v>
      </c>
      <c r="D311" s="359">
        <v>4640242181431</v>
      </c>
      <c r="E311" s="359"/>
      <c r="F311" s="62">
        <v>3.5</v>
      </c>
      <c r="G311" s="37">
        <v>1</v>
      </c>
      <c r="H311" s="62">
        <v>3.5</v>
      </c>
      <c r="I311" s="62">
        <v>3.6920000000000002</v>
      </c>
      <c r="J311" s="37">
        <v>126</v>
      </c>
      <c r="K311" s="37" t="s">
        <v>96</v>
      </c>
      <c r="L311" s="37" t="s">
        <v>88</v>
      </c>
      <c r="M311" s="38" t="s">
        <v>86</v>
      </c>
      <c r="N311" s="38"/>
      <c r="O311" s="37">
        <v>180</v>
      </c>
      <c r="P311" s="387" t="s">
        <v>459</v>
      </c>
      <c r="Q311" s="361"/>
      <c r="R311" s="361"/>
      <c r="S311" s="361"/>
      <c r="T311" s="362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19" t="s">
        <v>460</v>
      </c>
      <c r="AG311" s="81"/>
      <c r="AJ311" s="87" t="s">
        <v>89</v>
      </c>
      <c r="AK311" s="87">
        <v>1</v>
      </c>
      <c r="BB311" s="320" t="s">
        <v>95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461</v>
      </c>
      <c r="B312" s="63" t="s">
        <v>462</v>
      </c>
      <c r="C312" s="36">
        <v>4301135405</v>
      </c>
      <c r="D312" s="359">
        <v>4640242181523</v>
      </c>
      <c r="E312" s="359"/>
      <c r="F312" s="62">
        <v>3</v>
      </c>
      <c r="G312" s="37">
        <v>1</v>
      </c>
      <c r="H312" s="62">
        <v>3</v>
      </c>
      <c r="I312" s="62">
        <v>3.1920000000000002</v>
      </c>
      <c r="J312" s="37">
        <v>126</v>
      </c>
      <c r="K312" s="37" t="s">
        <v>96</v>
      </c>
      <c r="L312" s="37" t="s">
        <v>115</v>
      </c>
      <c r="M312" s="38" t="s">
        <v>86</v>
      </c>
      <c r="N312" s="38"/>
      <c r="O312" s="37">
        <v>180</v>
      </c>
      <c r="P312" s="38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61"/>
      <c r="R312" s="361"/>
      <c r="S312" s="361"/>
      <c r="T312" s="362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1" t="s">
        <v>450</v>
      </c>
      <c r="AG312" s="81"/>
      <c r="AJ312" s="87" t="s">
        <v>116</v>
      </c>
      <c r="AK312" s="87">
        <v>14</v>
      </c>
      <c r="BB312" s="322" t="s">
        <v>95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37.5" customHeight="1" x14ac:dyDescent="0.25">
      <c r="A313" s="63" t="s">
        <v>463</v>
      </c>
      <c r="B313" s="63" t="s">
        <v>464</v>
      </c>
      <c r="C313" s="36">
        <v>4301135404</v>
      </c>
      <c r="D313" s="359">
        <v>4640242181516</v>
      </c>
      <c r="E313" s="359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96</v>
      </c>
      <c r="L313" s="37" t="s">
        <v>88</v>
      </c>
      <c r="M313" s="38" t="s">
        <v>86</v>
      </c>
      <c r="N313" s="38"/>
      <c r="O313" s="37">
        <v>180</v>
      </c>
      <c r="P313" s="389" t="s">
        <v>465</v>
      </c>
      <c r="Q313" s="361"/>
      <c r="R313" s="361"/>
      <c r="S313" s="361"/>
      <c r="T313" s="362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3" t="s">
        <v>460</v>
      </c>
      <c r="AG313" s="81"/>
      <c r="AJ313" s="87" t="s">
        <v>89</v>
      </c>
      <c r="AK313" s="87">
        <v>1</v>
      </c>
      <c r="BB313" s="324" t="s">
        <v>95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466</v>
      </c>
      <c r="B314" s="63" t="s">
        <v>467</v>
      </c>
      <c r="C314" s="36">
        <v>4301135375</v>
      </c>
      <c r="D314" s="359">
        <v>4640242181486</v>
      </c>
      <c r="E314" s="359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96</v>
      </c>
      <c r="L314" s="37" t="s">
        <v>115</v>
      </c>
      <c r="M314" s="38" t="s">
        <v>86</v>
      </c>
      <c r="N314" s="38"/>
      <c r="O314" s="37">
        <v>180</v>
      </c>
      <c r="P314" s="38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61"/>
      <c r="R314" s="361"/>
      <c r="S314" s="361"/>
      <c r="T314" s="362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 t="shared" si="28"/>
        <v>0</v>
      </c>
      <c r="AA314" s="68" t="s">
        <v>46</v>
      </c>
      <c r="AB314" s="69" t="s">
        <v>46</v>
      </c>
      <c r="AC314" s="325" t="s">
        <v>446</v>
      </c>
      <c r="AG314" s="81"/>
      <c r="AJ314" s="87" t="s">
        <v>116</v>
      </c>
      <c r="AK314" s="87">
        <v>14</v>
      </c>
      <c r="BB314" s="326" t="s">
        <v>95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37.5" customHeight="1" x14ac:dyDescent="0.25">
      <c r="A315" s="63" t="s">
        <v>468</v>
      </c>
      <c r="B315" s="63" t="s">
        <v>469</v>
      </c>
      <c r="C315" s="36">
        <v>4301135402</v>
      </c>
      <c r="D315" s="359">
        <v>4640242181493</v>
      </c>
      <c r="E315" s="359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96</v>
      </c>
      <c r="L315" s="37" t="s">
        <v>88</v>
      </c>
      <c r="M315" s="38" t="s">
        <v>86</v>
      </c>
      <c r="N315" s="38"/>
      <c r="O315" s="37">
        <v>180</v>
      </c>
      <c r="P315" s="381" t="s">
        <v>470</v>
      </c>
      <c r="Q315" s="361"/>
      <c r="R315" s="361"/>
      <c r="S315" s="361"/>
      <c r="T315" s="362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 t="shared" si="28"/>
        <v>0</v>
      </c>
      <c r="AA315" s="68" t="s">
        <v>46</v>
      </c>
      <c r="AB315" s="69" t="s">
        <v>46</v>
      </c>
      <c r="AC315" s="327" t="s">
        <v>446</v>
      </c>
      <c r="AG315" s="81"/>
      <c r="AJ315" s="87" t="s">
        <v>89</v>
      </c>
      <c r="AK315" s="87">
        <v>1</v>
      </c>
      <c r="BB315" s="328" t="s">
        <v>95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37.5" customHeight="1" x14ac:dyDescent="0.25">
      <c r="A316" s="63" t="s">
        <v>471</v>
      </c>
      <c r="B316" s="63" t="s">
        <v>472</v>
      </c>
      <c r="C316" s="36">
        <v>4301135403</v>
      </c>
      <c r="D316" s="359">
        <v>4640242181509</v>
      </c>
      <c r="E316" s="359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96</v>
      </c>
      <c r="L316" s="37" t="s">
        <v>115</v>
      </c>
      <c r="M316" s="38" t="s">
        <v>86</v>
      </c>
      <c r="N316" s="38"/>
      <c r="O316" s="37">
        <v>180</v>
      </c>
      <c r="P316" s="38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61"/>
      <c r="R316" s="361"/>
      <c r="S316" s="361"/>
      <c r="T316" s="362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 t="shared" si="28"/>
        <v>0</v>
      </c>
      <c r="AA316" s="68" t="s">
        <v>46</v>
      </c>
      <c r="AB316" s="69" t="s">
        <v>46</v>
      </c>
      <c r="AC316" s="329" t="s">
        <v>446</v>
      </c>
      <c r="AG316" s="81"/>
      <c r="AJ316" s="87" t="s">
        <v>116</v>
      </c>
      <c r="AK316" s="87">
        <v>14</v>
      </c>
      <c r="BB316" s="330" t="s">
        <v>95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473</v>
      </c>
      <c r="B317" s="63" t="s">
        <v>474</v>
      </c>
      <c r="C317" s="36">
        <v>4301135304</v>
      </c>
      <c r="D317" s="359">
        <v>4640242181240</v>
      </c>
      <c r="E317" s="359"/>
      <c r="F317" s="62">
        <v>0.3</v>
      </c>
      <c r="G317" s="37">
        <v>9</v>
      </c>
      <c r="H317" s="62">
        <v>2.7</v>
      </c>
      <c r="I317" s="62">
        <v>2.88</v>
      </c>
      <c r="J317" s="37">
        <v>126</v>
      </c>
      <c r="K317" s="37" t="s">
        <v>96</v>
      </c>
      <c r="L317" s="37" t="s">
        <v>115</v>
      </c>
      <c r="M317" s="38" t="s">
        <v>86</v>
      </c>
      <c r="N317" s="38"/>
      <c r="O317" s="37">
        <v>180</v>
      </c>
      <c r="P317" s="383" t="s">
        <v>475</v>
      </c>
      <c r="Q317" s="361"/>
      <c r="R317" s="361"/>
      <c r="S317" s="361"/>
      <c r="T317" s="362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 t="shared" si="28"/>
        <v>0</v>
      </c>
      <c r="AA317" s="68" t="s">
        <v>46</v>
      </c>
      <c r="AB317" s="69" t="s">
        <v>46</v>
      </c>
      <c r="AC317" s="331" t="s">
        <v>446</v>
      </c>
      <c r="AG317" s="81"/>
      <c r="AJ317" s="87" t="s">
        <v>116</v>
      </c>
      <c r="AK317" s="87">
        <v>14</v>
      </c>
      <c r="BB317" s="332" t="s">
        <v>95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476</v>
      </c>
      <c r="B318" s="63" t="s">
        <v>477</v>
      </c>
      <c r="C318" s="36">
        <v>4301135310</v>
      </c>
      <c r="D318" s="359">
        <v>4640242181318</v>
      </c>
      <c r="E318" s="359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96</v>
      </c>
      <c r="L318" s="37" t="s">
        <v>115</v>
      </c>
      <c r="M318" s="38" t="s">
        <v>86</v>
      </c>
      <c r="N318" s="38"/>
      <c r="O318" s="37">
        <v>180</v>
      </c>
      <c r="P318" s="384" t="s">
        <v>478</v>
      </c>
      <c r="Q318" s="361"/>
      <c r="R318" s="361"/>
      <c r="S318" s="361"/>
      <c r="T318" s="362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 t="shared" si="28"/>
        <v>0</v>
      </c>
      <c r="AA318" s="68" t="s">
        <v>46</v>
      </c>
      <c r="AB318" s="69" t="s">
        <v>46</v>
      </c>
      <c r="AC318" s="333" t="s">
        <v>450</v>
      </c>
      <c r="AG318" s="81"/>
      <c r="AJ318" s="87" t="s">
        <v>116</v>
      </c>
      <c r="AK318" s="87">
        <v>14</v>
      </c>
      <c r="BB318" s="334" t="s">
        <v>95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479</v>
      </c>
      <c r="B319" s="63" t="s">
        <v>480</v>
      </c>
      <c r="C319" s="36">
        <v>4301135306</v>
      </c>
      <c r="D319" s="359">
        <v>4640242181387</v>
      </c>
      <c r="E319" s="359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163</v>
      </c>
      <c r="L319" s="37" t="s">
        <v>115</v>
      </c>
      <c r="M319" s="38" t="s">
        <v>86</v>
      </c>
      <c r="N319" s="38"/>
      <c r="O319" s="37">
        <v>180</v>
      </c>
      <c r="P319" s="375" t="s">
        <v>481</v>
      </c>
      <c r="Q319" s="361"/>
      <c r="R319" s="361"/>
      <c r="S319" s="361"/>
      <c r="T319" s="362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446</v>
      </c>
      <c r="AG319" s="81"/>
      <c r="AJ319" s="87" t="s">
        <v>116</v>
      </c>
      <c r="AK319" s="87">
        <v>18</v>
      </c>
      <c r="BB319" s="336" t="s">
        <v>95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482</v>
      </c>
      <c r="B320" s="63" t="s">
        <v>483</v>
      </c>
      <c r="C320" s="36">
        <v>4301135305</v>
      </c>
      <c r="D320" s="359">
        <v>4640242181394</v>
      </c>
      <c r="E320" s="359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163</v>
      </c>
      <c r="L320" s="37" t="s">
        <v>115</v>
      </c>
      <c r="M320" s="38" t="s">
        <v>86</v>
      </c>
      <c r="N320" s="38"/>
      <c r="O320" s="37">
        <v>180</v>
      </c>
      <c r="P320" s="376" t="s">
        <v>484</v>
      </c>
      <c r="Q320" s="361"/>
      <c r="R320" s="361"/>
      <c r="S320" s="361"/>
      <c r="T320" s="362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446</v>
      </c>
      <c r="AG320" s="81"/>
      <c r="AJ320" s="87" t="s">
        <v>116</v>
      </c>
      <c r="AK320" s="87">
        <v>18</v>
      </c>
      <c r="BB320" s="338" t="s">
        <v>95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485</v>
      </c>
      <c r="B321" s="63" t="s">
        <v>486</v>
      </c>
      <c r="C321" s="36">
        <v>4301135309</v>
      </c>
      <c r="D321" s="359">
        <v>4640242181332</v>
      </c>
      <c r="E321" s="359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163</v>
      </c>
      <c r="L321" s="37" t="s">
        <v>88</v>
      </c>
      <c r="M321" s="38" t="s">
        <v>86</v>
      </c>
      <c r="N321" s="38"/>
      <c r="O321" s="37">
        <v>180</v>
      </c>
      <c r="P321" s="377" t="s">
        <v>487</v>
      </c>
      <c r="Q321" s="361"/>
      <c r="R321" s="361"/>
      <c r="S321" s="361"/>
      <c r="T321" s="362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446</v>
      </c>
      <c r="AG321" s="81"/>
      <c r="AJ321" s="87" t="s">
        <v>89</v>
      </c>
      <c r="AK321" s="87">
        <v>1</v>
      </c>
      <c r="BB321" s="340" t="s">
        <v>95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ht="27" customHeight="1" x14ac:dyDescent="0.25">
      <c r="A322" s="63" t="s">
        <v>488</v>
      </c>
      <c r="B322" s="63" t="s">
        <v>489</v>
      </c>
      <c r="C322" s="36">
        <v>4301135308</v>
      </c>
      <c r="D322" s="359">
        <v>4640242181349</v>
      </c>
      <c r="E322" s="359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163</v>
      </c>
      <c r="L322" s="37" t="s">
        <v>115</v>
      </c>
      <c r="M322" s="38" t="s">
        <v>86</v>
      </c>
      <c r="N322" s="38"/>
      <c r="O322" s="37">
        <v>180</v>
      </c>
      <c r="P322" s="378" t="s">
        <v>490</v>
      </c>
      <c r="Q322" s="361"/>
      <c r="R322" s="361"/>
      <c r="S322" s="361"/>
      <c r="T322" s="362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3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446</v>
      </c>
      <c r="AG322" s="81"/>
      <c r="AJ322" s="87" t="s">
        <v>116</v>
      </c>
      <c r="AK322" s="87">
        <v>18</v>
      </c>
      <c r="BB322" s="342" t="s">
        <v>95</v>
      </c>
      <c r="BM322" s="81">
        <f t="shared" si="24"/>
        <v>0</v>
      </c>
      <c r="BN322" s="81">
        <f t="shared" si="25"/>
        <v>0</v>
      </c>
      <c r="BO322" s="81">
        <f t="shared" si="26"/>
        <v>0</v>
      </c>
      <c r="BP322" s="81">
        <f t="shared" si="27"/>
        <v>0</v>
      </c>
    </row>
    <row r="323" spans="1:68" ht="27" customHeight="1" x14ac:dyDescent="0.25">
      <c r="A323" s="63" t="s">
        <v>491</v>
      </c>
      <c r="B323" s="63" t="s">
        <v>492</v>
      </c>
      <c r="C323" s="36">
        <v>4301135307</v>
      </c>
      <c r="D323" s="359">
        <v>4640242181370</v>
      </c>
      <c r="E323" s="359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163</v>
      </c>
      <c r="L323" s="37" t="s">
        <v>88</v>
      </c>
      <c r="M323" s="38" t="s">
        <v>86</v>
      </c>
      <c r="N323" s="38"/>
      <c r="O323" s="37">
        <v>180</v>
      </c>
      <c r="P323" s="379" t="s">
        <v>493</v>
      </c>
      <c r="Q323" s="361"/>
      <c r="R323" s="361"/>
      <c r="S323" s="361"/>
      <c r="T323" s="362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3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494</v>
      </c>
      <c r="AG323" s="81"/>
      <c r="AJ323" s="87" t="s">
        <v>89</v>
      </c>
      <c r="AK323" s="87">
        <v>1</v>
      </c>
      <c r="BB323" s="344" t="s">
        <v>95</v>
      </c>
      <c r="BM323" s="81">
        <f t="shared" si="24"/>
        <v>0</v>
      </c>
      <c r="BN323" s="81">
        <f t="shared" si="25"/>
        <v>0</v>
      </c>
      <c r="BO323" s="81">
        <f t="shared" si="26"/>
        <v>0</v>
      </c>
      <c r="BP323" s="81">
        <f t="shared" si="27"/>
        <v>0</v>
      </c>
    </row>
    <row r="324" spans="1:68" ht="27" customHeight="1" x14ac:dyDescent="0.25">
      <c r="A324" s="63" t="s">
        <v>495</v>
      </c>
      <c r="B324" s="63" t="s">
        <v>496</v>
      </c>
      <c r="C324" s="36">
        <v>4301135318</v>
      </c>
      <c r="D324" s="359">
        <v>4607111037480</v>
      </c>
      <c r="E324" s="359"/>
      <c r="F324" s="62">
        <v>1</v>
      </c>
      <c r="G324" s="37">
        <v>4</v>
      </c>
      <c r="H324" s="62">
        <v>4</v>
      </c>
      <c r="I324" s="62">
        <v>4.2724000000000002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372" t="s">
        <v>497</v>
      </c>
      <c r="Q324" s="361"/>
      <c r="R324" s="361"/>
      <c r="S324" s="361"/>
      <c r="T324" s="362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3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498</v>
      </c>
      <c r="AG324" s="81"/>
      <c r="AJ324" s="87" t="s">
        <v>89</v>
      </c>
      <c r="AK324" s="87">
        <v>1</v>
      </c>
      <c r="BB324" s="346" t="s">
        <v>95</v>
      </c>
      <c r="BM324" s="81">
        <f t="shared" si="24"/>
        <v>0</v>
      </c>
      <c r="BN324" s="81">
        <f t="shared" si="25"/>
        <v>0</v>
      </c>
      <c r="BO324" s="81">
        <f t="shared" si="26"/>
        <v>0</v>
      </c>
      <c r="BP324" s="81">
        <f t="shared" si="27"/>
        <v>0</v>
      </c>
    </row>
    <row r="325" spans="1:68" ht="27" customHeight="1" x14ac:dyDescent="0.25">
      <c r="A325" s="63" t="s">
        <v>499</v>
      </c>
      <c r="B325" s="63" t="s">
        <v>500</v>
      </c>
      <c r="C325" s="36">
        <v>4301135198</v>
      </c>
      <c r="D325" s="359">
        <v>4640242180663</v>
      </c>
      <c r="E325" s="359"/>
      <c r="F325" s="62">
        <v>0.9</v>
      </c>
      <c r="G325" s="37">
        <v>4</v>
      </c>
      <c r="H325" s="62">
        <v>3.6</v>
      </c>
      <c r="I325" s="62">
        <v>3.83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373" t="s">
        <v>501</v>
      </c>
      <c r="Q325" s="361"/>
      <c r="R325" s="361"/>
      <c r="S325" s="361"/>
      <c r="T325" s="362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3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7" t="s">
        <v>502</v>
      </c>
      <c r="AG325" s="81"/>
      <c r="AJ325" s="87" t="s">
        <v>89</v>
      </c>
      <c r="AK325" s="87">
        <v>1</v>
      </c>
      <c r="BB325" s="348" t="s">
        <v>95</v>
      </c>
      <c r="BM325" s="81">
        <f t="shared" si="24"/>
        <v>0</v>
      </c>
      <c r="BN325" s="81">
        <f t="shared" si="25"/>
        <v>0</v>
      </c>
      <c r="BO325" s="81">
        <f t="shared" si="26"/>
        <v>0</v>
      </c>
      <c r="BP325" s="81">
        <f t="shared" si="27"/>
        <v>0</v>
      </c>
    </row>
    <row r="326" spans="1:68" ht="27" customHeight="1" x14ac:dyDescent="0.25">
      <c r="A326" s="63" t="s">
        <v>503</v>
      </c>
      <c r="B326" s="63" t="s">
        <v>504</v>
      </c>
      <c r="C326" s="36">
        <v>4301135723</v>
      </c>
      <c r="D326" s="359">
        <v>4640242181783</v>
      </c>
      <c r="E326" s="359"/>
      <c r="F326" s="62">
        <v>0.3</v>
      </c>
      <c r="G326" s="37">
        <v>9</v>
      </c>
      <c r="H326" s="62">
        <v>2.7</v>
      </c>
      <c r="I326" s="62">
        <v>2.988</v>
      </c>
      <c r="J326" s="37">
        <v>126</v>
      </c>
      <c r="K326" s="37" t="s">
        <v>96</v>
      </c>
      <c r="L326" s="37" t="s">
        <v>88</v>
      </c>
      <c r="M326" s="38" t="s">
        <v>86</v>
      </c>
      <c r="N326" s="38"/>
      <c r="O326" s="37">
        <v>180</v>
      </c>
      <c r="P326" s="374" t="s">
        <v>505</v>
      </c>
      <c r="Q326" s="361"/>
      <c r="R326" s="361"/>
      <c r="S326" s="361"/>
      <c r="T326" s="362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3"/>
        <v>0</v>
      </c>
      <c r="Z326" s="41">
        <f>IFERROR(IF(X326="","",X326*0.00936),"")</f>
        <v>0</v>
      </c>
      <c r="AA326" s="68" t="s">
        <v>46</v>
      </c>
      <c r="AB326" s="69" t="s">
        <v>46</v>
      </c>
      <c r="AC326" s="349" t="s">
        <v>506</v>
      </c>
      <c r="AG326" s="81"/>
      <c r="AJ326" s="87" t="s">
        <v>89</v>
      </c>
      <c r="AK326" s="87">
        <v>1</v>
      </c>
      <c r="BB326" s="350" t="s">
        <v>95</v>
      </c>
      <c r="BM326" s="81">
        <f t="shared" si="24"/>
        <v>0</v>
      </c>
      <c r="BN326" s="81">
        <f t="shared" si="25"/>
        <v>0</v>
      </c>
      <c r="BO326" s="81">
        <f t="shared" si="26"/>
        <v>0</v>
      </c>
      <c r="BP326" s="81">
        <f t="shared" si="27"/>
        <v>0</v>
      </c>
    </row>
    <row r="327" spans="1:68" x14ac:dyDescent="0.2">
      <c r="A327" s="366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66"/>
      <c r="N327" s="366"/>
      <c r="O327" s="367"/>
      <c r="P327" s="363" t="s">
        <v>40</v>
      </c>
      <c r="Q327" s="364"/>
      <c r="R327" s="364"/>
      <c r="S327" s="364"/>
      <c r="T327" s="364"/>
      <c r="U327" s="364"/>
      <c r="V327" s="365"/>
      <c r="W327" s="42" t="s">
        <v>39</v>
      </c>
      <c r="X327" s="43">
        <f>IFERROR(SUM(X307:X326),"0")</f>
        <v>0</v>
      </c>
      <c r="Y327" s="43">
        <f>IFERROR(SUM(Y307:Y326),"0")</f>
        <v>0</v>
      </c>
      <c r="Z327" s="43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66"/>
      <c r="N328" s="366"/>
      <c r="O328" s="367"/>
      <c r="P328" s="363" t="s">
        <v>40</v>
      </c>
      <c r="Q328" s="364"/>
      <c r="R328" s="364"/>
      <c r="S328" s="364"/>
      <c r="T328" s="364"/>
      <c r="U328" s="364"/>
      <c r="V328" s="365"/>
      <c r="W328" s="42" t="s">
        <v>0</v>
      </c>
      <c r="X328" s="43">
        <f>IFERROR(SUMPRODUCT(X307:X326*H307:H326),"0")</f>
        <v>0</v>
      </c>
      <c r="Y328" s="43">
        <f>IFERROR(SUMPRODUCT(Y307:Y326*H307:H326),"0")</f>
        <v>0</v>
      </c>
      <c r="Z328" s="42"/>
      <c r="AA328" s="67"/>
      <c r="AB328" s="67"/>
      <c r="AC328" s="67"/>
    </row>
    <row r="329" spans="1:68" ht="16.5" customHeight="1" x14ac:dyDescent="0.25">
      <c r="A329" s="357" t="s">
        <v>507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57"/>
      <c r="Z329" s="357"/>
      <c r="AA329" s="65"/>
      <c r="AB329" s="65"/>
      <c r="AC329" s="82"/>
    </row>
    <row r="330" spans="1:68" ht="14.25" customHeight="1" x14ac:dyDescent="0.25">
      <c r="A330" s="358" t="s">
        <v>151</v>
      </c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  <c r="AA330" s="66"/>
      <c r="AB330" s="66"/>
      <c r="AC330" s="83"/>
    </row>
    <row r="331" spans="1:68" ht="27" customHeight="1" x14ac:dyDescent="0.25">
      <c r="A331" s="63" t="s">
        <v>508</v>
      </c>
      <c r="B331" s="63" t="s">
        <v>509</v>
      </c>
      <c r="C331" s="36">
        <v>4301135268</v>
      </c>
      <c r="D331" s="359">
        <v>4640242181134</v>
      </c>
      <c r="E331" s="359"/>
      <c r="F331" s="62">
        <v>0.8</v>
      </c>
      <c r="G331" s="37">
        <v>5</v>
      </c>
      <c r="H331" s="62">
        <v>4</v>
      </c>
      <c r="I331" s="62">
        <v>4.2830000000000004</v>
      </c>
      <c r="J331" s="37">
        <v>84</v>
      </c>
      <c r="K331" s="37" t="s">
        <v>87</v>
      </c>
      <c r="L331" s="37" t="s">
        <v>88</v>
      </c>
      <c r="M331" s="38" t="s">
        <v>86</v>
      </c>
      <c r="N331" s="38"/>
      <c r="O331" s="37">
        <v>180</v>
      </c>
      <c r="P331" s="360" t="s">
        <v>510</v>
      </c>
      <c r="Q331" s="361"/>
      <c r="R331" s="361"/>
      <c r="S331" s="361"/>
      <c r="T331" s="362"/>
      <c r="U331" s="39" t="s">
        <v>46</v>
      </c>
      <c r="V331" s="39" t="s">
        <v>46</v>
      </c>
      <c r="W331" s="40" t="s">
        <v>39</v>
      </c>
      <c r="X331" s="58">
        <v>0</v>
      </c>
      <c r="Y331" s="55">
        <f>IFERROR(IF(X331="","",X331),"")</f>
        <v>0</v>
      </c>
      <c r="Z331" s="41">
        <f>IFERROR(IF(X331="","",X331*0.0155),"")</f>
        <v>0</v>
      </c>
      <c r="AA331" s="68" t="s">
        <v>46</v>
      </c>
      <c r="AB331" s="69" t="s">
        <v>46</v>
      </c>
      <c r="AC331" s="351" t="s">
        <v>511</v>
      </c>
      <c r="AG331" s="81"/>
      <c r="AJ331" s="87" t="s">
        <v>89</v>
      </c>
      <c r="AK331" s="87">
        <v>1</v>
      </c>
      <c r="BB331" s="352" t="s">
        <v>95</v>
      </c>
      <c r="BM331" s="81">
        <f>IFERROR(X331*I331,"0")</f>
        <v>0</v>
      </c>
      <c r="BN331" s="81">
        <f>IFERROR(Y331*I331,"0")</f>
        <v>0</v>
      </c>
      <c r="BO331" s="81">
        <f>IFERROR(X331/J331,"0")</f>
        <v>0</v>
      </c>
      <c r="BP331" s="81">
        <f>IFERROR(Y331/J331,"0")</f>
        <v>0</v>
      </c>
    </row>
    <row r="332" spans="1:68" x14ac:dyDescent="0.2">
      <c r="A332" s="366"/>
      <c r="B332" s="366"/>
      <c r="C332" s="366"/>
      <c r="D332" s="366"/>
      <c r="E332" s="366"/>
      <c r="F332" s="366"/>
      <c r="G332" s="366"/>
      <c r="H332" s="366"/>
      <c r="I332" s="366"/>
      <c r="J332" s="366"/>
      <c r="K332" s="366"/>
      <c r="L332" s="366"/>
      <c r="M332" s="366"/>
      <c r="N332" s="366"/>
      <c r="O332" s="367"/>
      <c r="P332" s="363" t="s">
        <v>40</v>
      </c>
      <c r="Q332" s="364"/>
      <c r="R332" s="364"/>
      <c r="S332" s="364"/>
      <c r="T332" s="364"/>
      <c r="U332" s="364"/>
      <c r="V332" s="365"/>
      <c r="W332" s="42" t="s">
        <v>39</v>
      </c>
      <c r="X332" s="43">
        <f>IFERROR(SUM(X331:X331),"0")</f>
        <v>0</v>
      </c>
      <c r="Y332" s="43">
        <f>IFERROR(SUM(Y331:Y331),"0")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366"/>
      <c r="B333" s="366"/>
      <c r="C333" s="366"/>
      <c r="D333" s="366"/>
      <c r="E333" s="366"/>
      <c r="F333" s="366"/>
      <c r="G333" s="366"/>
      <c r="H333" s="366"/>
      <c r="I333" s="366"/>
      <c r="J333" s="366"/>
      <c r="K333" s="366"/>
      <c r="L333" s="366"/>
      <c r="M333" s="366"/>
      <c r="N333" s="366"/>
      <c r="O333" s="367"/>
      <c r="P333" s="363" t="s">
        <v>40</v>
      </c>
      <c r="Q333" s="364"/>
      <c r="R333" s="364"/>
      <c r="S333" s="364"/>
      <c r="T333" s="364"/>
      <c r="U333" s="364"/>
      <c r="V333" s="365"/>
      <c r="W333" s="42" t="s">
        <v>0</v>
      </c>
      <c r="X333" s="43">
        <f>IFERROR(SUMPRODUCT(X331:X331*H331:H331),"0")</f>
        <v>0</v>
      </c>
      <c r="Y333" s="43">
        <f>IFERROR(SUMPRODUCT(Y331:Y331*H331:H331),"0")</f>
        <v>0</v>
      </c>
      <c r="Z333" s="42"/>
      <c r="AA333" s="67"/>
      <c r="AB333" s="67"/>
      <c r="AC333" s="67"/>
    </row>
    <row r="334" spans="1:68" ht="15" customHeight="1" x14ac:dyDescent="0.2">
      <c r="A334" s="366"/>
      <c r="B334" s="366"/>
      <c r="C334" s="366"/>
      <c r="D334" s="366"/>
      <c r="E334" s="366"/>
      <c r="F334" s="366"/>
      <c r="G334" s="366"/>
      <c r="H334" s="366"/>
      <c r="I334" s="366"/>
      <c r="J334" s="366"/>
      <c r="K334" s="366"/>
      <c r="L334" s="366"/>
      <c r="M334" s="366"/>
      <c r="N334" s="366"/>
      <c r="O334" s="371"/>
      <c r="P334" s="368" t="s">
        <v>33</v>
      </c>
      <c r="Q334" s="369"/>
      <c r="R334" s="369"/>
      <c r="S334" s="369"/>
      <c r="T334" s="369"/>
      <c r="U334" s="369"/>
      <c r="V334" s="370"/>
      <c r="W334" s="42" t="s">
        <v>0</v>
      </c>
      <c r="X334" s="43">
        <f>IFERROR(X24+X32+X39+X50+X55+X60+X64+X69+X75+X81+X87+X93+X106+X113+X124+X128+X134+X141+X148+X153+X158+X163+X168+X174+X182+X187+X195+X199+X205+X212+X219+X229+X237+X242+X247+X253+X259+X265+X272+X278+X282+X290+X294+X299+X305+X328+X333,"0")</f>
        <v>0</v>
      </c>
      <c r="Y334" s="43">
        <f>IFERROR(Y24+Y32+Y39+Y50+Y55+Y60+Y64+Y69+Y75+Y81+Y87+Y93+Y106+Y113+Y124+Y128+Y134+Y141+Y148+Y153+Y158+Y163+Y168+Y174+Y182+Y187+Y195+Y199+Y205+Y212+Y219+Y229+Y237+Y242+Y247+Y253+Y259+Y265+Y272+Y278+Y282+Y290+Y294+Y299+Y305+Y328+Y333,"0")</f>
        <v>0</v>
      </c>
      <c r="Z334" s="42"/>
      <c r="AA334" s="67"/>
      <c r="AB334" s="67"/>
      <c r="AC334" s="67"/>
    </row>
    <row r="335" spans="1:68" x14ac:dyDescent="0.2">
      <c r="A335" s="366"/>
      <c r="B335" s="366"/>
      <c r="C335" s="366"/>
      <c r="D335" s="366"/>
      <c r="E335" s="366"/>
      <c r="F335" s="366"/>
      <c r="G335" s="366"/>
      <c r="H335" s="366"/>
      <c r="I335" s="366"/>
      <c r="J335" s="366"/>
      <c r="K335" s="366"/>
      <c r="L335" s="366"/>
      <c r="M335" s="366"/>
      <c r="N335" s="366"/>
      <c r="O335" s="371"/>
      <c r="P335" s="368" t="s">
        <v>34</v>
      </c>
      <c r="Q335" s="369"/>
      <c r="R335" s="369"/>
      <c r="S335" s="369"/>
      <c r="T335" s="369"/>
      <c r="U335" s="369"/>
      <c r="V335" s="370"/>
      <c r="W335" s="42" t="s">
        <v>0</v>
      </c>
      <c r="X335" s="43">
        <f>IFERROR(SUM(BM22:BM331),"0")</f>
        <v>0</v>
      </c>
      <c r="Y335" s="43">
        <f>IFERROR(SUM(BN22:BN331),"0")</f>
        <v>0</v>
      </c>
      <c r="Z335" s="42"/>
      <c r="AA335" s="67"/>
      <c r="AB335" s="67"/>
      <c r="AC335" s="67"/>
    </row>
    <row r="336" spans="1:68" x14ac:dyDescent="0.2">
      <c r="A336" s="366"/>
      <c r="B336" s="366"/>
      <c r="C336" s="366"/>
      <c r="D336" s="366"/>
      <c r="E336" s="366"/>
      <c r="F336" s="366"/>
      <c r="G336" s="366"/>
      <c r="H336" s="366"/>
      <c r="I336" s="366"/>
      <c r="J336" s="366"/>
      <c r="K336" s="366"/>
      <c r="L336" s="366"/>
      <c r="M336" s="366"/>
      <c r="N336" s="366"/>
      <c r="O336" s="371"/>
      <c r="P336" s="368" t="s">
        <v>35</v>
      </c>
      <c r="Q336" s="369"/>
      <c r="R336" s="369"/>
      <c r="S336" s="369"/>
      <c r="T336" s="369"/>
      <c r="U336" s="369"/>
      <c r="V336" s="370"/>
      <c r="W336" s="42" t="s">
        <v>20</v>
      </c>
      <c r="X336" s="44">
        <f>ROUNDUP(SUM(BO22:BO331),0)</f>
        <v>0</v>
      </c>
      <c r="Y336" s="44">
        <f>ROUNDUP(SUM(BP22:BP331),0)</f>
        <v>0</v>
      </c>
      <c r="Z336" s="42"/>
      <c r="AA336" s="67"/>
      <c r="AB336" s="67"/>
      <c r="AC336" s="67"/>
    </row>
    <row r="337" spans="1:35" x14ac:dyDescent="0.2">
      <c r="A337" s="366"/>
      <c r="B337" s="366"/>
      <c r="C337" s="366"/>
      <c r="D337" s="366"/>
      <c r="E337" s="366"/>
      <c r="F337" s="366"/>
      <c r="G337" s="366"/>
      <c r="H337" s="366"/>
      <c r="I337" s="366"/>
      <c r="J337" s="366"/>
      <c r="K337" s="366"/>
      <c r="L337" s="366"/>
      <c r="M337" s="366"/>
      <c r="N337" s="366"/>
      <c r="O337" s="371"/>
      <c r="P337" s="368" t="s">
        <v>36</v>
      </c>
      <c r="Q337" s="369"/>
      <c r="R337" s="369"/>
      <c r="S337" s="369"/>
      <c r="T337" s="369"/>
      <c r="U337" s="369"/>
      <c r="V337" s="370"/>
      <c r="W337" s="42" t="s">
        <v>0</v>
      </c>
      <c r="X337" s="43">
        <f>GrossWeightTotal+PalletQtyTotal*25</f>
        <v>0</v>
      </c>
      <c r="Y337" s="43">
        <f>GrossWeightTotalR+PalletQtyTotalR*25</f>
        <v>0</v>
      </c>
      <c r="Z337" s="42"/>
      <c r="AA337" s="67"/>
      <c r="AB337" s="67"/>
      <c r="AC337" s="67"/>
    </row>
    <row r="338" spans="1:35" x14ac:dyDescent="0.2">
      <c r="A338" s="366"/>
      <c r="B338" s="366"/>
      <c r="C338" s="366"/>
      <c r="D338" s="366"/>
      <c r="E338" s="366"/>
      <c r="F338" s="366"/>
      <c r="G338" s="366"/>
      <c r="H338" s="366"/>
      <c r="I338" s="366"/>
      <c r="J338" s="366"/>
      <c r="K338" s="366"/>
      <c r="L338" s="366"/>
      <c r="M338" s="366"/>
      <c r="N338" s="366"/>
      <c r="O338" s="371"/>
      <c r="P338" s="368" t="s">
        <v>37</v>
      </c>
      <c r="Q338" s="369"/>
      <c r="R338" s="369"/>
      <c r="S338" s="369"/>
      <c r="T338" s="369"/>
      <c r="U338" s="369"/>
      <c r="V338" s="370"/>
      <c r="W338" s="42" t="s">
        <v>20</v>
      </c>
      <c r="X338" s="43">
        <f>IFERROR(X23+X31+X38+X49+X54+X59+X63+X68+X74+X80+X86+X92+X105+X112+X123+X127+X133+X140+X147+X152+X157+X162+X167+X173+X181+X186+X194+X198+X204+X211+X218+X228+X236+X241+X246+X252+X258+X264+X271+X277+X281+X289+X293+X298+X304+X327+X332,"0")</f>
        <v>0</v>
      </c>
      <c r="Y338" s="43">
        <f>IFERROR(Y23+Y31+Y38+Y49+Y54+Y59+Y63+Y68+Y74+Y80+Y86+Y92+Y105+Y112+Y123+Y127+Y133+Y140+Y147+Y152+Y157+Y162+Y167+Y173+Y181+Y186+Y194+Y198+Y204+Y211+Y218+Y228+Y236+Y241+Y246+Y252+Y258+Y264+Y271+Y277+Y281+Y289+Y293+Y298+Y304+Y327+Y332,"0")</f>
        <v>0</v>
      </c>
      <c r="Z338" s="42"/>
      <c r="AA338" s="67"/>
      <c r="AB338" s="67"/>
      <c r="AC338" s="67"/>
    </row>
    <row r="339" spans="1:35" ht="14.25" x14ac:dyDescent="0.2">
      <c r="A339" s="366"/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71"/>
      <c r="P339" s="368" t="s">
        <v>38</v>
      </c>
      <c r="Q339" s="369"/>
      <c r="R339" s="369"/>
      <c r="S339" s="369"/>
      <c r="T339" s="369"/>
      <c r="U339" s="369"/>
      <c r="V339" s="370"/>
      <c r="W339" s="45" t="s">
        <v>52</v>
      </c>
      <c r="X339" s="42"/>
      <c r="Y339" s="42"/>
      <c r="Z339" s="42">
        <f>IFERROR(Z23+Z31+Z38+Z49+Z54+Z59+Z63+Z68+Z74+Z80+Z86+Z92+Z105+Z112+Z123+Z127+Z133+Z140+Z147+Z152+Z157+Z162+Z167+Z173+Z181+Z186+Z194+Z198+Z204+Z211+Z218+Z228+Z236+Z241+Z246+Z252+Z258+Z264+Z271+Z277+Z281+Z289+Z293+Z298+Z304+Z327+Z332,"0")</f>
        <v>0</v>
      </c>
      <c r="AA339" s="67"/>
      <c r="AB339" s="67"/>
      <c r="AC339" s="67"/>
    </row>
    <row r="340" spans="1:35" ht="13.5" thickBot="1" x14ac:dyDescent="0.25"/>
    <row r="341" spans="1:35" ht="27" thickTop="1" thickBot="1" x14ac:dyDescent="0.25">
      <c r="A341" s="46" t="s">
        <v>9</v>
      </c>
      <c r="B341" s="88" t="s">
        <v>81</v>
      </c>
      <c r="C341" s="353" t="s">
        <v>45</v>
      </c>
      <c r="D341" s="353" t="s">
        <v>45</v>
      </c>
      <c r="E341" s="353" t="s">
        <v>45</v>
      </c>
      <c r="F341" s="353" t="s">
        <v>45</v>
      </c>
      <c r="G341" s="353" t="s">
        <v>45</v>
      </c>
      <c r="H341" s="353" t="s">
        <v>45</v>
      </c>
      <c r="I341" s="353" t="s">
        <v>45</v>
      </c>
      <c r="J341" s="353" t="s">
        <v>45</v>
      </c>
      <c r="K341" s="353" t="s">
        <v>45</v>
      </c>
      <c r="L341" s="353" t="s">
        <v>45</v>
      </c>
      <c r="M341" s="353" t="s">
        <v>45</v>
      </c>
      <c r="N341" s="354"/>
      <c r="O341" s="353" t="s">
        <v>45</v>
      </c>
      <c r="P341" s="353" t="s">
        <v>45</v>
      </c>
      <c r="Q341" s="353" t="s">
        <v>45</v>
      </c>
      <c r="R341" s="353" t="s">
        <v>45</v>
      </c>
      <c r="S341" s="353" t="s">
        <v>45</v>
      </c>
      <c r="T341" s="353" t="s">
        <v>45</v>
      </c>
      <c r="U341" s="353" t="s">
        <v>274</v>
      </c>
      <c r="V341" s="353" t="s">
        <v>274</v>
      </c>
      <c r="W341" s="88" t="s">
        <v>300</v>
      </c>
      <c r="X341" s="353" t="s">
        <v>319</v>
      </c>
      <c r="Y341" s="353" t="s">
        <v>319</v>
      </c>
      <c r="Z341" s="353" t="s">
        <v>319</v>
      </c>
      <c r="AA341" s="353" t="s">
        <v>319</v>
      </c>
      <c r="AB341" s="353" t="s">
        <v>319</v>
      </c>
      <c r="AC341" s="353" t="s">
        <v>319</v>
      </c>
      <c r="AD341" s="353" t="s">
        <v>319</v>
      </c>
      <c r="AE341" s="88" t="s">
        <v>395</v>
      </c>
      <c r="AF341" s="88" t="s">
        <v>400</v>
      </c>
      <c r="AG341" s="88" t="s">
        <v>407</v>
      </c>
      <c r="AH341" s="353" t="s">
        <v>275</v>
      </c>
      <c r="AI341" s="353" t="s">
        <v>275</v>
      </c>
    </row>
    <row r="342" spans="1:35" ht="14.25" customHeight="1" thickTop="1" x14ac:dyDescent="0.2">
      <c r="A342" s="355" t="s">
        <v>10</v>
      </c>
      <c r="B342" s="353" t="s">
        <v>81</v>
      </c>
      <c r="C342" s="353" t="s">
        <v>90</v>
      </c>
      <c r="D342" s="353" t="s">
        <v>101</v>
      </c>
      <c r="E342" s="353" t="s">
        <v>111</v>
      </c>
      <c r="F342" s="353" t="s">
        <v>132</v>
      </c>
      <c r="G342" s="353" t="s">
        <v>159</v>
      </c>
      <c r="H342" s="353" t="s">
        <v>166</v>
      </c>
      <c r="I342" s="353" t="s">
        <v>172</v>
      </c>
      <c r="J342" s="353" t="s">
        <v>180</v>
      </c>
      <c r="K342" s="353" t="s">
        <v>204</v>
      </c>
      <c r="L342" s="353" t="s">
        <v>213</v>
      </c>
      <c r="M342" s="353" t="s">
        <v>233</v>
      </c>
      <c r="N342" s="1"/>
      <c r="O342" s="353" t="s">
        <v>239</v>
      </c>
      <c r="P342" s="353" t="s">
        <v>249</v>
      </c>
      <c r="Q342" s="353" t="s">
        <v>257</v>
      </c>
      <c r="R342" s="353" t="s">
        <v>261</v>
      </c>
      <c r="S342" s="353" t="s">
        <v>264</v>
      </c>
      <c r="T342" s="353" t="s">
        <v>270</v>
      </c>
      <c r="U342" s="353" t="s">
        <v>275</v>
      </c>
      <c r="V342" s="353" t="s">
        <v>279</v>
      </c>
      <c r="W342" s="353" t="s">
        <v>301</v>
      </c>
      <c r="X342" s="353" t="s">
        <v>320</v>
      </c>
      <c r="Y342" s="353" t="s">
        <v>337</v>
      </c>
      <c r="Z342" s="353" t="s">
        <v>347</v>
      </c>
      <c r="AA342" s="353" t="s">
        <v>362</v>
      </c>
      <c r="AB342" s="353" t="s">
        <v>373</v>
      </c>
      <c r="AC342" s="353" t="s">
        <v>378</v>
      </c>
      <c r="AD342" s="353" t="s">
        <v>389</v>
      </c>
      <c r="AE342" s="353" t="s">
        <v>396</v>
      </c>
      <c r="AF342" s="353" t="s">
        <v>401</v>
      </c>
      <c r="AG342" s="353" t="s">
        <v>408</v>
      </c>
      <c r="AH342" s="353" t="s">
        <v>275</v>
      </c>
      <c r="AI342" s="353" t="s">
        <v>507</v>
      </c>
    </row>
    <row r="343" spans="1:35" ht="13.5" thickBot="1" x14ac:dyDescent="0.25">
      <c r="A343" s="356"/>
      <c r="B343" s="353"/>
      <c r="C343" s="353"/>
      <c r="D343" s="353"/>
      <c r="E343" s="353"/>
      <c r="F343" s="353"/>
      <c r="G343" s="353"/>
      <c r="H343" s="353"/>
      <c r="I343" s="353"/>
      <c r="J343" s="353"/>
      <c r="K343" s="353"/>
      <c r="L343" s="353"/>
      <c r="M343" s="353"/>
      <c r="N343" s="1"/>
      <c r="O343" s="353"/>
      <c r="P343" s="353"/>
      <c r="Q343" s="353"/>
      <c r="R343" s="353"/>
      <c r="S343" s="353"/>
      <c r="T343" s="353"/>
      <c r="U343" s="353"/>
      <c r="V343" s="353"/>
      <c r="W343" s="353"/>
      <c r="X343" s="353"/>
      <c r="Y343" s="353"/>
      <c r="Z343" s="353"/>
      <c r="AA343" s="353"/>
      <c r="AB343" s="353"/>
      <c r="AC343" s="353"/>
      <c r="AD343" s="353"/>
      <c r="AE343" s="353"/>
      <c r="AF343" s="353"/>
      <c r="AG343" s="353"/>
      <c r="AH343" s="353"/>
      <c r="AI343" s="353"/>
    </row>
    <row r="344" spans="1:35" ht="18" thickTop="1" thickBot="1" x14ac:dyDescent="0.25">
      <c r="A344" s="46" t="s">
        <v>13</v>
      </c>
      <c r="B344" s="52">
        <f>IFERROR(X22*H22,"0")</f>
        <v>0</v>
      </c>
      <c r="C344" s="52">
        <f>IFERROR(X28*H28,"0")+IFERROR(X29*H29,"0")+IFERROR(X30*H30,"0")</f>
        <v>0</v>
      </c>
      <c r="D344" s="52">
        <f>IFERROR(X35*H35,"0")+IFERROR(X36*H36,"0")+IFERROR(X37*H37,"0")</f>
        <v>0</v>
      </c>
      <c r="E344" s="52">
        <f>IFERROR(X42*H42,"0")+IFERROR(X43*H43,"0")+IFERROR(X44*H44,"0")+IFERROR(X45*H45,"0")+IFERROR(X46*H46,"0")+IFERROR(X47*H47,"0")+IFERROR(X48*H48,"0")</f>
        <v>0</v>
      </c>
      <c r="F344" s="52">
        <f>IFERROR(X53*H53,"0")+IFERROR(X57*H57,"0")+IFERROR(X58*H58,"0")+IFERROR(X62*H62,"0")+IFERROR(X66*H66,"0")+IFERROR(X67*H67,"0")+IFERROR(X71*H71,"0")+IFERROR(X72*H72,"0")+IFERROR(X73*H73,"0")</f>
        <v>0</v>
      </c>
      <c r="G344" s="52">
        <f>IFERROR(X78*H78,"0")+IFERROR(X79*H79,"0")</f>
        <v>0</v>
      </c>
      <c r="H344" s="52">
        <f>IFERROR(X84*H84,"0")+IFERROR(X85*H85,"0")</f>
        <v>0</v>
      </c>
      <c r="I344" s="52">
        <f>IFERROR(X90*H90,"0")+IFERROR(X91*H91,"0")</f>
        <v>0</v>
      </c>
      <c r="J344" s="52">
        <f>IFERROR(X96*H96,"0")+IFERROR(X97*H97,"0")+IFERROR(X98*H98,"0")+IFERROR(X99*H99,"0")+IFERROR(X100*H100,"0")+IFERROR(X101*H101,"0")+IFERROR(X102*H102,"0")+IFERROR(X103*H103,"0")+IFERROR(X104*H104,"0")</f>
        <v>0</v>
      </c>
      <c r="K344" s="52">
        <f>IFERROR(X109*H109,"0")+IFERROR(X110*H110,"0")+IFERROR(X111*H111,"0")</f>
        <v>0</v>
      </c>
      <c r="L344" s="52">
        <f>IFERROR(X116*H116,"0")+IFERROR(X117*H117,"0")+IFERROR(X118*H118,"0")+IFERROR(X119*H119,"0")+IFERROR(X120*H120,"0")+IFERROR(X121*H121,"0")+IFERROR(X122*H122,"0")+IFERROR(X126*H126,"0")</f>
        <v>0</v>
      </c>
      <c r="M344" s="52">
        <f>IFERROR(X131*H131,"0")+IFERROR(X132*H132,"0")</f>
        <v>0</v>
      </c>
      <c r="N344" s="1"/>
      <c r="O344" s="52">
        <f>IFERROR(X137*H137,"0")+IFERROR(X138*H138,"0")+IFERROR(X139*H139,"0")</f>
        <v>0</v>
      </c>
      <c r="P344" s="52">
        <f>IFERROR(X144*H144,"0")+IFERROR(X145*H145,"0")+IFERROR(X146*H146,"0")</f>
        <v>0</v>
      </c>
      <c r="Q344" s="52">
        <f>IFERROR(X151*H151,"0")</f>
        <v>0</v>
      </c>
      <c r="R344" s="52">
        <f>IFERROR(X156*H156,"0")</f>
        <v>0</v>
      </c>
      <c r="S344" s="52">
        <f>IFERROR(X161*H161,"0")</f>
        <v>0</v>
      </c>
      <c r="T344" s="52">
        <f>IFERROR(X166*H166,"0")</f>
        <v>0</v>
      </c>
      <c r="U344" s="52">
        <f>IFERROR(X172*H172,"0")</f>
        <v>0</v>
      </c>
      <c r="V344" s="52">
        <f>IFERROR(X177*H177,"0")+IFERROR(X178*H178,"0")+IFERROR(X179*H179,"0")+IFERROR(X180*H180,"0")+IFERROR(X184*H184,"0")+IFERROR(X185*H185,"0")</f>
        <v>0</v>
      </c>
      <c r="W344" s="52">
        <f>IFERROR(X191*H191,"0")+IFERROR(X192*H192,"0")+IFERROR(X193*H193,"0")+IFERROR(X197*H197,"0")</f>
        <v>0</v>
      </c>
      <c r="X344" s="52">
        <f>IFERROR(X203*H203,"0")+IFERROR(X207*H207,"0")+IFERROR(X208*H208,"0")+IFERROR(X209*H209,"0")+IFERROR(X210*H210,"0")</f>
        <v>0</v>
      </c>
      <c r="Y344" s="52">
        <f>IFERROR(X215*H215,"0")+IFERROR(X216*H216,"0")+IFERROR(X217*H217,"0")</f>
        <v>0</v>
      </c>
      <c r="Z344" s="52">
        <f>IFERROR(X222*H222,"0")+IFERROR(X223*H223,"0")+IFERROR(X224*H224,"0")+IFERROR(X225*H225,"0")+IFERROR(X226*H226,"0")+IFERROR(X227*H227,"0")</f>
        <v>0</v>
      </c>
      <c r="AA344" s="52">
        <f>IFERROR(X232*H232,"0")+IFERROR(X233*H233,"0")+IFERROR(X234*H234,"0")+IFERROR(X235*H235,"0")</f>
        <v>0</v>
      </c>
      <c r="AB344" s="52">
        <f>IFERROR(X240*H240,"0")</f>
        <v>0</v>
      </c>
      <c r="AC344" s="52">
        <f>IFERROR(X245*H245,"0")+IFERROR(X249*H249,"0")+IFERROR(X250*H250,"0")+IFERROR(X251*H251,"0")</f>
        <v>0</v>
      </c>
      <c r="AD344" s="52">
        <f>IFERROR(X256*H256,"0")+IFERROR(X257*H257,"0")</f>
        <v>0</v>
      </c>
      <c r="AE344" s="52">
        <f>IFERROR(X263*H263,"0")</f>
        <v>0</v>
      </c>
      <c r="AF344" s="52">
        <f>IFERROR(X269*H269,"0")+IFERROR(X270*H270,"0")</f>
        <v>0</v>
      </c>
      <c r="AG344" s="52">
        <f>IFERROR(X276*H276,"0")+IFERROR(X280*H280,"0")</f>
        <v>0</v>
      </c>
      <c r="AH344" s="52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I344" s="52">
        <f>IFERROR(X331*H331,"0")</f>
        <v>0</v>
      </c>
    </row>
    <row r="345" spans="1:35" ht="13.5" thickTop="1" x14ac:dyDescent="0.2">
      <c r="C345" s="1"/>
    </row>
    <row r="346" spans="1:35" ht="19.5" customHeight="1" x14ac:dyDescent="0.2">
      <c r="A346" s="70" t="s">
        <v>62</v>
      </c>
      <c r="B346" s="70" t="s">
        <v>63</v>
      </c>
      <c r="C346" s="70" t="s">
        <v>65</v>
      </c>
    </row>
    <row r="347" spans="1:35" x14ac:dyDescent="0.2">
      <c r="A347" s="71">
        <f>SUMPRODUCT(--(BB:BB="ЗПФ"),--(W:W="кор"),H:H,Y:Y)+SUMPRODUCT(--(BB:BB="ЗПФ"),--(W:W="кг"),Y:Y)</f>
        <v>0</v>
      </c>
      <c r="B347" s="72">
        <f>SUMPRODUCT(--(BB:BB="ПГП"),--(W:W="кор"),H:H,Y:Y)+SUMPRODUCT(--(BB:BB="ПГП"),--(W:W="кг"),Y:Y)</f>
        <v>0</v>
      </c>
      <c r="C347" s="72">
        <f>SUMPRODUCT(--(BB:BB="КИЗ"),--(W:W="кор"),H:H,Y:Y)+SUMPRODUCT(--(BB:BB="КИЗ"),--(W:W="кг"),Y:Y)</f>
        <v>0</v>
      </c>
    </row>
  </sheetData>
  <sheetProtection algorithmName="SHA-512" hashValue="oGm5gcZzU0tsF0diq4Wd975QWn7we2I6NXdQ3olvhvbOjggs3VcmukKaC9e7XdAueyeIj0Q0yXg2lZTqN1f6IQ==" saltValue="mbV/6MPnTWRW2Ax3UPe+JQ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P198:V198"/>
    <mergeCell ref="A198:O199"/>
    <mergeCell ref="P199:V199"/>
    <mergeCell ref="A200:Z200"/>
    <mergeCell ref="A201:Z201"/>
    <mergeCell ref="A202:Z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P264:V264"/>
    <mergeCell ref="A264:O265"/>
    <mergeCell ref="P265:V265"/>
    <mergeCell ref="A266:Z266"/>
    <mergeCell ref="A267:Z267"/>
    <mergeCell ref="A268:Z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P281:V281"/>
    <mergeCell ref="A281:O282"/>
    <mergeCell ref="P282:V282"/>
    <mergeCell ref="A283:Z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P334:V334"/>
    <mergeCell ref="A334:O339"/>
    <mergeCell ref="P335:V335"/>
    <mergeCell ref="P336:V336"/>
    <mergeCell ref="P337:V337"/>
    <mergeCell ref="P338:V338"/>
    <mergeCell ref="P339:V339"/>
    <mergeCell ref="C341:T341"/>
    <mergeCell ref="U341:V341"/>
    <mergeCell ref="X341:AD341"/>
    <mergeCell ref="AH341:AI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42:J343"/>
    <mergeCell ref="K342:K343"/>
    <mergeCell ref="L342:L343"/>
    <mergeCell ref="M342:M343"/>
    <mergeCell ref="O342:O343"/>
    <mergeCell ref="P342:P343"/>
    <mergeCell ref="Q342:Q343"/>
    <mergeCell ref="R342:R343"/>
    <mergeCell ref="S342:S343"/>
    <mergeCell ref="T342:T343"/>
    <mergeCell ref="U342:U343"/>
    <mergeCell ref="AE342:AE343"/>
    <mergeCell ref="AF342:AF343"/>
    <mergeCell ref="AG342:AG343"/>
    <mergeCell ref="AH342:AH343"/>
    <mergeCell ref="AI342:AI343"/>
    <mergeCell ref="V342:V343"/>
    <mergeCell ref="W342:W343"/>
    <mergeCell ref="X342:X343"/>
    <mergeCell ref="Y342:Y343"/>
    <mergeCell ref="Z342:Z343"/>
    <mergeCell ref="AA342:AA343"/>
    <mergeCell ref="AB342:AB343"/>
    <mergeCell ref="AC342:AC343"/>
    <mergeCell ref="AD342:AD34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1 X323:X326 X321 X315 X313 X310:X311 X307 X280 X276 X263 X256 X249:X251 X245 X240 X234:X235 X232 X224:X226 X222 X216 X210 X203 X197 X191:X193 X184:X185 X180 X177 X166 X161 X156 X151 X144 X139 X137 X126 X116 X110:X111 X103 X99:X101 X96:X97 X90:X91 X84:X85 X71:X73 X66:X67 X62 X57:X58 X53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322 X316:X320 X314 X312 X308:X309 X303 X301 X297 X292 X286:X288 X270 X257 X233 X227 X223 X217 X207:X209 X178:X179 X172 X145 X138 X122 X120 X117 X109 X104 X78 X45:X48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 X296 X269 X215 X146 X131:X132 X121 X118:X119 X102 X98 X79 X43:X44" xr:uid="{00000000-0002-0000-0000-000019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9"/>
    </row>
    <row r="3" spans="2:8" x14ac:dyDescent="0.2">
      <c r="B3" s="53" t="s">
        <v>513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515</v>
      </c>
      <c r="D6" s="53" t="s">
        <v>516</v>
      </c>
      <c r="E6" s="53" t="s">
        <v>46</v>
      </c>
    </row>
    <row r="8" spans="2:8" x14ac:dyDescent="0.2">
      <c r="B8" s="53" t="s">
        <v>80</v>
      </c>
      <c r="C8" s="53" t="s">
        <v>515</v>
      </c>
      <c r="D8" s="53" t="s">
        <v>46</v>
      </c>
      <c r="E8" s="53" t="s">
        <v>46</v>
      </c>
    </row>
    <row r="10" spans="2:8" x14ac:dyDescent="0.2">
      <c r="B10" s="53" t="s">
        <v>517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527</v>
      </c>
      <c r="C20" s="53" t="s">
        <v>46</v>
      </c>
      <c r="D20" s="53" t="s">
        <v>46</v>
      </c>
      <c r="E20" s="53" t="s">
        <v>46</v>
      </c>
    </row>
  </sheetData>
  <sheetProtection algorithmName="SHA-512" hashValue="J1jekEts8CPu3futGIe40CcUZ5qxhd/ralp2b++68fG7oNHUwGkRyHIFGsxiHpW4B7f5mv58qHQm7c0ojxJmAg==" saltValue="/iLSGfdOONydxzvLBKDC0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2025-05-28T10:04:38Z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