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95CB5E0-56E7-422E-A881-180A10799E4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заказа'!$B$260:$B$260</definedName>
    <definedName name="ProductId101">'Бланк заказа'!$B$261:$B$261</definedName>
    <definedName name="ProductId102">'Бланк заказа'!$B$267:$B$267</definedName>
    <definedName name="ProductId103">'Бланк заказа'!$B$273:$B$273</definedName>
    <definedName name="ProductId104">'Бланк заказа'!$B$274:$B$274</definedName>
    <definedName name="ProductId105">'Бланк заказа'!$B$280:$B$280</definedName>
    <definedName name="ProductId106">'Бланк заказа'!$B$284:$B$284</definedName>
    <definedName name="ProductId107">'Бланк заказа'!$B$290:$B$290</definedName>
    <definedName name="ProductId108">'Бланк заказа'!$B$291:$B$291</definedName>
    <definedName name="ProductId109">'Бланк заказа'!$B$292:$B$292</definedName>
    <definedName name="ProductId11">'Бланк заказа'!$B$45:$B$45</definedName>
    <definedName name="ProductId110">'Бланк заказа'!$B$296:$B$296</definedName>
    <definedName name="ProductId111">'Бланк заказа'!$B$300:$B$300</definedName>
    <definedName name="ProductId112">'Бланк заказа'!$B$301:$B$301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заказа'!$B$35:$B$35</definedName>
    <definedName name="ProductId50">'Бланк заказа'!$B$124:$B$124</definedName>
    <definedName name="ProductId51">'Бланк заказа'!$B$128:$B$128</definedName>
    <definedName name="ProductId52">'Бланк заказа'!$B$133:$B$133</definedName>
    <definedName name="ProductId53">'Бланк заказа'!$B$134:$B$134</definedName>
    <definedName name="ProductId54">'Бланк заказа'!$B$139:$B$139</definedName>
    <definedName name="ProductId55">'Бланк заказа'!$B$140:$B$140</definedName>
    <definedName name="ProductId56">'Бланк заказа'!$B$141:$B$141</definedName>
    <definedName name="ProductId57">'Бланк заказа'!$B$146:$B$146</definedName>
    <definedName name="ProductId58">'Бланк заказа'!$B$147:$B$147</definedName>
    <definedName name="ProductId59">'Бланк заказа'!$B$148:$B$148</definedName>
    <definedName name="ProductId6">'Бланк заказа'!$B$36:$B$36</definedName>
    <definedName name="ProductId60">'Бланк заказа'!$B$149:$B$149</definedName>
    <definedName name="ProductId61">'Бланк заказа'!$B$150:$B$150</definedName>
    <definedName name="ProductId62">'Бланк заказа'!$B$155:$B$155</definedName>
    <definedName name="ProductId63">'Бланк заказа'!$B$160:$B$160</definedName>
    <definedName name="ProductId64">'Бланк заказа'!$B$165:$B$165</definedName>
    <definedName name="ProductId65">'Бланк заказа'!$B$170:$B$170</definedName>
    <definedName name="ProductId66">'Бланк заказа'!$B$176:$B$176</definedName>
    <definedName name="ProductId67">'Бланк заказа'!$B$181:$B$181</definedName>
    <definedName name="ProductId68">'Бланк заказа'!$B$182:$B$182</definedName>
    <definedName name="ProductId69">'Бланк заказа'!$B$183:$B$183</definedName>
    <definedName name="ProductId7">'Бланк заказа'!$B$37:$B$37</definedName>
    <definedName name="ProductId70">'Бланк заказа'!$B$184:$B$184</definedName>
    <definedName name="ProductId71">'Бланк заказа'!$B$188:$B$188</definedName>
    <definedName name="ProductId72">'Бланк заказа'!$B$189:$B$189</definedName>
    <definedName name="ProductId73">'Бланк заказа'!$B$195:$B$195</definedName>
    <definedName name="ProductId74">'Бланк заказа'!$B$196:$B$196</definedName>
    <definedName name="ProductId75">'Бланк заказа'!$B$197:$B$197</definedName>
    <definedName name="ProductId76">'Бланк заказа'!$B$201:$B$201</definedName>
    <definedName name="ProductId77">'Бланк заказа'!$B$207:$B$207</definedName>
    <definedName name="ProductId78">'Бланк заказа'!$B$211:$B$211</definedName>
    <definedName name="ProductId79">'Бланк заказа'!$B$212:$B$212</definedName>
    <definedName name="ProductId8">'Бланк заказа'!$B$42:$B$42</definedName>
    <definedName name="ProductId80">'Бланк заказа'!$B$213:$B$213</definedName>
    <definedName name="ProductId81">'Бланк заказа'!$B$214:$B$214</definedName>
    <definedName name="ProductId82">'Бланк заказа'!$B$219:$B$219</definedName>
    <definedName name="ProductId83">'Бланк заказа'!$B$220:$B$220</definedName>
    <definedName name="ProductId84">'Бланк заказа'!$B$221:$B$221</definedName>
    <definedName name="ProductId85">'Бланк заказа'!$B$226:$B$226</definedName>
    <definedName name="ProductId86">'Бланк заказа'!$B$227:$B$227</definedName>
    <definedName name="ProductId87">'Бланк заказа'!$B$228:$B$228</definedName>
    <definedName name="ProductId88">'Бланк заказа'!$B$229:$B$229</definedName>
    <definedName name="ProductId89">'Бланк заказа'!$B$230:$B$230</definedName>
    <definedName name="ProductId9">'Бланк заказа'!$B$43:$B$43</definedName>
    <definedName name="ProductId90">'Бланк заказа'!$B$231:$B$231</definedName>
    <definedName name="ProductId91">'Бланк заказа'!$B$236:$B$236</definedName>
    <definedName name="ProductId92">'Бланк заказа'!$B$237:$B$237</definedName>
    <definedName name="ProductId93">'Бланк заказа'!$B$238:$B$238</definedName>
    <definedName name="ProductId94">'Бланк заказа'!$B$239:$B$239</definedName>
    <definedName name="ProductId95">'Бланк заказа'!$B$244:$B$244</definedName>
    <definedName name="ProductId96">'Бланк заказа'!$B$249:$B$249</definedName>
    <definedName name="ProductId97">'Бланк заказа'!$B$253:$B$253</definedName>
    <definedName name="ProductId98">'Бланк заказа'!$B$254:$B$254</definedName>
    <definedName name="ProductId99">'Бланк заказа'!$B$255:$B$255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заказа'!$X$260:$X$260</definedName>
    <definedName name="SalesQty101">'Бланк заказа'!$X$261:$X$261</definedName>
    <definedName name="SalesQty102">'Бланк заказа'!$X$267:$X$267</definedName>
    <definedName name="SalesQty103">'Бланк заказа'!$X$273:$X$273</definedName>
    <definedName name="SalesQty104">'Бланк заказа'!$X$274:$X$274</definedName>
    <definedName name="SalesQty105">'Бланк заказа'!$X$280:$X$280</definedName>
    <definedName name="SalesQty106">'Бланк заказа'!$X$284:$X$284</definedName>
    <definedName name="SalesQty107">'Бланк заказа'!$X$290:$X$290</definedName>
    <definedName name="SalesQty108">'Бланк заказа'!$X$291:$X$291</definedName>
    <definedName name="SalesQty109">'Бланк заказа'!$X$292:$X$292</definedName>
    <definedName name="SalesQty11">'Бланк заказа'!$X$45:$X$45</definedName>
    <definedName name="SalesQty110">'Бланк заказа'!$X$296:$X$296</definedName>
    <definedName name="SalesQty111">'Бланк заказа'!$X$300:$X$300</definedName>
    <definedName name="SalesQty112">'Бланк заказа'!$X$301:$X$301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заказа'!$X$35:$X$35</definedName>
    <definedName name="SalesQty50">'Бланк заказа'!$X$124:$X$124</definedName>
    <definedName name="SalesQty51">'Бланк заказа'!$X$128:$X$128</definedName>
    <definedName name="SalesQty52">'Бланк заказа'!$X$133:$X$133</definedName>
    <definedName name="SalesQty53">'Бланк заказа'!$X$134:$X$134</definedName>
    <definedName name="SalesQty54">'Бланк заказа'!$X$139:$X$139</definedName>
    <definedName name="SalesQty55">'Бланк заказа'!$X$140:$X$140</definedName>
    <definedName name="SalesQty56">'Бланк заказа'!$X$141:$X$141</definedName>
    <definedName name="SalesQty57">'Бланк заказа'!$X$146:$X$146</definedName>
    <definedName name="SalesQty58">'Бланк заказа'!$X$147:$X$147</definedName>
    <definedName name="SalesQty59">'Бланк заказа'!$X$148:$X$148</definedName>
    <definedName name="SalesQty6">'Бланк заказа'!$X$36:$X$36</definedName>
    <definedName name="SalesQty60">'Бланк заказа'!$X$149:$X$149</definedName>
    <definedName name="SalesQty61">'Бланк заказа'!$X$150:$X$150</definedName>
    <definedName name="SalesQty62">'Бланк заказа'!$X$155:$X$155</definedName>
    <definedName name="SalesQty63">'Бланк заказа'!$X$160:$X$160</definedName>
    <definedName name="SalesQty64">'Бланк заказа'!$X$165:$X$165</definedName>
    <definedName name="SalesQty65">'Бланк заказа'!$X$170:$X$170</definedName>
    <definedName name="SalesQty66">'Бланк заказа'!$X$176:$X$176</definedName>
    <definedName name="SalesQty67">'Бланк заказа'!$X$181:$X$181</definedName>
    <definedName name="SalesQty68">'Бланк заказа'!$X$182:$X$182</definedName>
    <definedName name="SalesQty69">'Бланк заказа'!$X$183:$X$183</definedName>
    <definedName name="SalesQty7">'Бланк заказа'!$X$37:$X$37</definedName>
    <definedName name="SalesQty70">'Бланк заказа'!$X$184:$X$184</definedName>
    <definedName name="SalesQty71">'Бланк заказа'!$X$188:$X$188</definedName>
    <definedName name="SalesQty72">'Бланк заказа'!$X$189:$X$189</definedName>
    <definedName name="SalesQty73">'Бланк заказа'!$X$195:$X$195</definedName>
    <definedName name="SalesQty74">'Бланк заказа'!$X$196:$X$196</definedName>
    <definedName name="SalesQty75">'Бланк заказа'!$X$197:$X$197</definedName>
    <definedName name="SalesQty76">'Бланк заказа'!$X$201:$X$201</definedName>
    <definedName name="SalesQty77">'Бланк заказа'!$X$207:$X$207</definedName>
    <definedName name="SalesQty78">'Бланк заказа'!$X$211:$X$211</definedName>
    <definedName name="SalesQty79">'Бланк заказа'!$X$212:$X$212</definedName>
    <definedName name="SalesQty8">'Бланк заказа'!$X$42:$X$42</definedName>
    <definedName name="SalesQty80">'Бланк заказа'!$X$213:$X$213</definedName>
    <definedName name="SalesQty81">'Бланк заказа'!$X$214:$X$214</definedName>
    <definedName name="SalesQty82">'Бланк заказа'!$X$219:$X$219</definedName>
    <definedName name="SalesQty83">'Бланк заказа'!$X$220:$X$220</definedName>
    <definedName name="SalesQty84">'Бланк заказа'!$X$221:$X$221</definedName>
    <definedName name="SalesQty85">'Бланк заказа'!$X$226:$X$226</definedName>
    <definedName name="SalesQty86">'Бланк заказа'!$X$227:$X$227</definedName>
    <definedName name="SalesQty87">'Бланк заказа'!$X$228:$X$228</definedName>
    <definedName name="SalesQty88">'Бланк заказа'!$X$229:$X$229</definedName>
    <definedName name="SalesQty89">'Бланк заказа'!$X$230:$X$230</definedName>
    <definedName name="SalesQty9">'Бланк заказа'!$X$43:$X$43</definedName>
    <definedName name="SalesQty90">'Бланк заказа'!$X$231:$X$231</definedName>
    <definedName name="SalesQty91">'Бланк заказа'!$X$236:$X$236</definedName>
    <definedName name="SalesQty92">'Бланк заказа'!$X$237:$X$237</definedName>
    <definedName name="SalesQty93">'Бланк заказа'!$X$238:$X$238</definedName>
    <definedName name="SalesQty94">'Бланк заказа'!$X$239:$X$239</definedName>
    <definedName name="SalesQty95">'Бланк заказа'!$X$244:$X$244</definedName>
    <definedName name="SalesQty96">'Бланк заказа'!$X$249:$X$249</definedName>
    <definedName name="SalesQty97">'Бланк заказа'!$X$253:$X$253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заказа'!$Y$260:$Y$260</definedName>
    <definedName name="SalesRoundBox101">'Бланк заказа'!$Y$261:$Y$261</definedName>
    <definedName name="SalesRoundBox102">'Бланк заказа'!$Y$267:$Y$267</definedName>
    <definedName name="SalesRoundBox103">'Бланк заказа'!$Y$273:$Y$273</definedName>
    <definedName name="SalesRoundBox104">'Бланк заказа'!$Y$274:$Y$274</definedName>
    <definedName name="SalesRoundBox105">'Бланк заказа'!$Y$280:$Y$280</definedName>
    <definedName name="SalesRoundBox106">'Бланк заказа'!$Y$284:$Y$284</definedName>
    <definedName name="SalesRoundBox107">'Бланк заказа'!$Y$290:$Y$290</definedName>
    <definedName name="SalesRoundBox108">'Бланк заказа'!$Y$291:$Y$291</definedName>
    <definedName name="SalesRoundBox109">'Бланк заказа'!$Y$292:$Y$292</definedName>
    <definedName name="SalesRoundBox11">'Бланк заказа'!$Y$45:$Y$45</definedName>
    <definedName name="SalesRoundBox110">'Бланк заказа'!$Y$296:$Y$296</definedName>
    <definedName name="SalesRoundBox111">'Бланк заказа'!$Y$300:$Y$300</definedName>
    <definedName name="SalesRoundBox112">'Бланк заказа'!$Y$301:$Y$301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заказа'!$Y$35:$Y$35</definedName>
    <definedName name="SalesRoundBox50">'Бланк заказа'!$Y$124:$Y$124</definedName>
    <definedName name="SalesRoundBox51">'Бланк заказа'!$Y$128:$Y$128</definedName>
    <definedName name="SalesRoundBox52">'Бланк заказа'!$Y$133:$Y$133</definedName>
    <definedName name="SalesRoundBox53">'Бланк заказа'!$Y$134:$Y$134</definedName>
    <definedName name="SalesRoundBox54">'Бланк заказа'!$Y$139:$Y$139</definedName>
    <definedName name="SalesRoundBox55">'Бланк заказа'!$Y$140:$Y$140</definedName>
    <definedName name="SalesRoundBox56">'Бланк заказа'!$Y$141:$Y$141</definedName>
    <definedName name="SalesRoundBox57">'Бланк заказа'!$Y$146:$Y$146</definedName>
    <definedName name="SalesRoundBox58">'Бланк заказа'!$Y$147:$Y$147</definedName>
    <definedName name="SalesRoundBox59">'Бланк заказа'!$Y$148:$Y$148</definedName>
    <definedName name="SalesRoundBox6">'Бланк заказа'!$Y$36:$Y$36</definedName>
    <definedName name="SalesRoundBox60">'Бланк заказа'!$Y$149:$Y$149</definedName>
    <definedName name="SalesRoundBox61">'Бланк заказа'!$Y$150:$Y$150</definedName>
    <definedName name="SalesRoundBox62">'Бланк заказа'!$Y$155:$Y$155</definedName>
    <definedName name="SalesRoundBox63">'Бланк заказа'!$Y$160:$Y$160</definedName>
    <definedName name="SalesRoundBox64">'Бланк заказа'!$Y$165:$Y$165</definedName>
    <definedName name="SalesRoundBox65">'Бланк заказа'!$Y$170:$Y$170</definedName>
    <definedName name="SalesRoundBox66">'Бланк заказа'!$Y$176:$Y$176</definedName>
    <definedName name="SalesRoundBox67">'Бланк заказа'!$Y$181:$Y$181</definedName>
    <definedName name="SalesRoundBox68">'Бланк заказа'!$Y$182:$Y$182</definedName>
    <definedName name="SalesRoundBox69">'Бланк заказа'!$Y$183:$Y$183</definedName>
    <definedName name="SalesRoundBox7">'Бланк заказа'!$Y$37:$Y$37</definedName>
    <definedName name="SalesRoundBox70">'Бланк заказа'!$Y$184:$Y$184</definedName>
    <definedName name="SalesRoundBox71">'Бланк заказа'!$Y$188:$Y$188</definedName>
    <definedName name="SalesRoundBox72">'Бланк заказа'!$Y$189:$Y$189</definedName>
    <definedName name="SalesRoundBox73">'Бланк заказа'!$Y$195:$Y$195</definedName>
    <definedName name="SalesRoundBox74">'Бланк заказа'!$Y$196:$Y$196</definedName>
    <definedName name="SalesRoundBox75">'Бланк заказа'!$Y$197:$Y$197</definedName>
    <definedName name="SalesRoundBox76">'Бланк заказа'!$Y$201:$Y$201</definedName>
    <definedName name="SalesRoundBox77">'Бланк заказа'!$Y$207:$Y$207</definedName>
    <definedName name="SalesRoundBox78">'Бланк заказа'!$Y$211:$Y$211</definedName>
    <definedName name="SalesRoundBox79">'Бланк заказа'!$Y$212:$Y$212</definedName>
    <definedName name="SalesRoundBox8">'Бланк заказа'!$Y$42:$Y$42</definedName>
    <definedName name="SalesRoundBox80">'Бланк заказа'!$Y$213:$Y$213</definedName>
    <definedName name="SalesRoundBox81">'Бланк заказа'!$Y$214:$Y$214</definedName>
    <definedName name="SalesRoundBox82">'Бланк заказа'!$Y$219:$Y$219</definedName>
    <definedName name="SalesRoundBox83">'Бланк заказа'!$Y$220:$Y$220</definedName>
    <definedName name="SalesRoundBox84">'Бланк заказа'!$Y$221:$Y$221</definedName>
    <definedName name="SalesRoundBox85">'Бланк заказа'!$Y$226:$Y$226</definedName>
    <definedName name="SalesRoundBox86">'Бланк заказа'!$Y$227:$Y$227</definedName>
    <definedName name="SalesRoundBox87">'Бланк заказа'!$Y$228:$Y$228</definedName>
    <definedName name="SalesRoundBox88">'Бланк заказа'!$Y$229:$Y$229</definedName>
    <definedName name="SalesRoundBox89">'Бланк заказа'!$Y$230:$Y$230</definedName>
    <definedName name="SalesRoundBox9">'Бланк заказа'!$Y$43:$Y$43</definedName>
    <definedName name="SalesRoundBox90">'Бланк заказа'!$Y$231:$Y$231</definedName>
    <definedName name="SalesRoundBox91">'Бланк заказа'!$Y$236:$Y$236</definedName>
    <definedName name="SalesRoundBox92">'Бланк заказа'!$Y$237:$Y$237</definedName>
    <definedName name="SalesRoundBox93">'Бланк заказа'!$Y$238:$Y$238</definedName>
    <definedName name="SalesRoundBox94">'Бланк заказа'!$Y$239:$Y$239</definedName>
    <definedName name="SalesRoundBox95">'Бланк заказа'!$Y$244:$Y$244</definedName>
    <definedName name="SalesRoundBox96">'Бланк заказа'!$Y$249:$Y$249</definedName>
    <definedName name="SalesRoundBox97">'Бланк заказа'!$Y$253:$Y$253</definedName>
    <definedName name="SalesRoundBox98">'Бланк заказа'!$Y$254:$Y$254</definedName>
    <definedName name="SalesRoundBox99">'Бланк заказа'!$Y$255:$Y$255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заказа'!$W$260:$W$260</definedName>
    <definedName name="UnitOfMeasure101">'Бланк заказа'!$W$261:$W$261</definedName>
    <definedName name="UnitOfMeasure102">'Бланк заказа'!$W$267:$W$267</definedName>
    <definedName name="UnitOfMeasure103">'Бланк заказа'!$W$273:$W$273</definedName>
    <definedName name="UnitOfMeasure104">'Бланк заказа'!$W$274:$W$274</definedName>
    <definedName name="UnitOfMeasure105">'Бланк заказа'!$W$280:$W$280</definedName>
    <definedName name="UnitOfMeasure106">'Бланк заказа'!$W$284:$W$284</definedName>
    <definedName name="UnitOfMeasure107">'Бланк заказа'!$W$290:$W$290</definedName>
    <definedName name="UnitOfMeasure108">'Бланк заказа'!$W$291:$W$291</definedName>
    <definedName name="UnitOfMeasure109">'Бланк заказа'!$W$292:$W$292</definedName>
    <definedName name="UnitOfMeasure11">'Бланк заказа'!$W$45:$W$45</definedName>
    <definedName name="UnitOfMeasure110">'Бланк заказа'!$W$296:$W$296</definedName>
    <definedName name="UnitOfMeasure111">'Бланк заказа'!$W$300:$W$300</definedName>
    <definedName name="UnitOfMeasure112">'Бланк заказа'!$W$301:$W$301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заказа'!$W$35:$W$35</definedName>
    <definedName name="UnitOfMeasure50">'Бланк заказа'!$W$124:$W$124</definedName>
    <definedName name="UnitOfMeasure51">'Бланк заказа'!$W$128:$W$128</definedName>
    <definedName name="UnitOfMeasure52">'Бланк заказа'!$W$133:$W$133</definedName>
    <definedName name="UnitOfMeasure53">'Бланк заказа'!$W$134:$W$134</definedName>
    <definedName name="UnitOfMeasure54">'Бланк заказа'!$W$139:$W$139</definedName>
    <definedName name="UnitOfMeasure55">'Бланк заказа'!$W$140:$W$140</definedName>
    <definedName name="UnitOfMeasure56">'Бланк заказа'!$W$141:$W$141</definedName>
    <definedName name="UnitOfMeasure57">'Бланк заказа'!$W$146:$W$146</definedName>
    <definedName name="UnitOfMeasure58">'Бланк заказа'!$W$147:$W$147</definedName>
    <definedName name="UnitOfMeasure59">'Бланк заказа'!$W$148:$W$148</definedName>
    <definedName name="UnitOfMeasure6">'Бланк заказа'!$W$36:$W$36</definedName>
    <definedName name="UnitOfMeasure60">'Бланк заказа'!$W$149:$W$149</definedName>
    <definedName name="UnitOfMeasure61">'Бланк заказа'!$W$150:$W$150</definedName>
    <definedName name="UnitOfMeasure62">'Бланк заказа'!$W$155:$W$155</definedName>
    <definedName name="UnitOfMeasure63">'Бланк заказа'!$W$160:$W$160</definedName>
    <definedName name="UnitOfMeasure64">'Бланк заказа'!$W$165:$W$165</definedName>
    <definedName name="UnitOfMeasure65">'Бланк заказа'!$W$170:$W$170</definedName>
    <definedName name="UnitOfMeasure66">'Бланк заказа'!$W$176:$W$176</definedName>
    <definedName name="UnitOfMeasure67">'Бланк заказа'!$W$181:$W$181</definedName>
    <definedName name="UnitOfMeasure68">'Бланк заказа'!$W$182:$W$182</definedName>
    <definedName name="UnitOfMeasure69">'Бланк заказа'!$W$183:$W$183</definedName>
    <definedName name="UnitOfMeasure7">'Бланк заказа'!$W$37:$W$37</definedName>
    <definedName name="UnitOfMeasure70">'Бланк заказа'!$W$184:$W$184</definedName>
    <definedName name="UnitOfMeasure71">'Бланк заказа'!$W$188:$W$188</definedName>
    <definedName name="UnitOfMeasure72">'Бланк заказа'!$W$189:$W$189</definedName>
    <definedName name="UnitOfMeasure73">'Бланк заказа'!$W$195:$W$195</definedName>
    <definedName name="UnitOfMeasure74">'Бланк заказа'!$W$196:$W$196</definedName>
    <definedName name="UnitOfMeasure75">'Бланк заказа'!$W$197:$W$197</definedName>
    <definedName name="UnitOfMeasure76">'Бланк заказа'!$W$201:$W$201</definedName>
    <definedName name="UnitOfMeasure77">'Бланк заказа'!$W$207:$W$207</definedName>
    <definedName name="UnitOfMeasure78">'Бланк заказа'!$W$211:$W$211</definedName>
    <definedName name="UnitOfMeasure79">'Бланк заказа'!$W$212:$W$212</definedName>
    <definedName name="UnitOfMeasure8">'Бланк заказа'!$W$42:$W$42</definedName>
    <definedName name="UnitOfMeasure80">'Бланк заказа'!$W$213:$W$213</definedName>
    <definedName name="UnitOfMeasure81">'Бланк заказа'!$W$214:$W$214</definedName>
    <definedName name="UnitOfMeasure82">'Бланк заказа'!$W$219:$W$219</definedName>
    <definedName name="UnitOfMeasure83">'Бланк заказа'!$W$220:$W$220</definedName>
    <definedName name="UnitOfMeasure84">'Бланк заказа'!$W$221:$W$221</definedName>
    <definedName name="UnitOfMeasure85">'Бланк заказа'!$W$226:$W$226</definedName>
    <definedName name="UnitOfMeasure86">'Бланк заказа'!$W$227:$W$227</definedName>
    <definedName name="UnitOfMeasure87">'Бланк заказа'!$W$228:$W$228</definedName>
    <definedName name="UnitOfMeasure88">'Бланк заказа'!$W$229:$W$229</definedName>
    <definedName name="UnitOfMeasure89">'Бланк заказа'!$W$230:$W$230</definedName>
    <definedName name="UnitOfMeasure9">'Бланк заказа'!$W$43:$W$43</definedName>
    <definedName name="UnitOfMeasure90">'Бланк заказа'!$W$231:$W$231</definedName>
    <definedName name="UnitOfMeasure91">'Бланк заказа'!$W$236:$W$236</definedName>
    <definedName name="UnitOfMeasure92">'Бланк заказа'!$W$237:$W$237</definedName>
    <definedName name="UnitOfMeasure93">'Бланк заказа'!$W$238:$W$238</definedName>
    <definedName name="UnitOfMeasure94">'Бланк заказа'!$W$239:$W$239</definedName>
    <definedName name="UnitOfMeasure95">'Бланк заказа'!$W$244:$W$244</definedName>
    <definedName name="UnitOfMeasure96">'Бланк заказа'!$W$249:$W$249</definedName>
    <definedName name="UnitOfMeasure97">'Бланк заказа'!$W$253:$W$253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8" i="2" l="1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X337" i="2"/>
  <c r="Z336" i="2"/>
  <c r="X336" i="2"/>
  <c r="BO335" i="2"/>
  <c r="BM335" i="2"/>
  <c r="Z335" i="2"/>
  <c r="Y335" i="2"/>
  <c r="BN335" i="2" s="1"/>
  <c r="X332" i="2"/>
  <c r="X331" i="2"/>
  <c r="BO330" i="2"/>
  <c r="BM330" i="2"/>
  <c r="Z330" i="2"/>
  <c r="Y330" i="2"/>
  <c r="BP330" i="2" s="1"/>
  <c r="BO329" i="2"/>
  <c r="BM329" i="2"/>
  <c r="Z329" i="2"/>
  <c r="Y329" i="2"/>
  <c r="BN329" i="2" s="1"/>
  <c r="BO328" i="2"/>
  <c r="BM328" i="2"/>
  <c r="Z328" i="2"/>
  <c r="Y328" i="2"/>
  <c r="BP328" i="2" s="1"/>
  <c r="BO327" i="2"/>
  <c r="BM327" i="2"/>
  <c r="Z327" i="2"/>
  <c r="Y327" i="2"/>
  <c r="BN327" i="2" s="1"/>
  <c r="BO326" i="2"/>
  <c r="BM326" i="2"/>
  <c r="Z326" i="2"/>
  <c r="Y326" i="2"/>
  <c r="BP326" i="2" s="1"/>
  <c r="BO325" i="2"/>
  <c r="BM325" i="2"/>
  <c r="Z325" i="2"/>
  <c r="Y325" i="2"/>
  <c r="BN325" i="2" s="1"/>
  <c r="BO324" i="2"/>
  <c r="BM324" i="2"/>
  <c r="Z324" i="2"/>
  <c r="Y324" i="2"/>
  <c r="BP324" i="2" s="1"/>
  <c r="BO323" i="2"/>
  <c r="BM323" i="2"/>
  <c r="Z323" i="2"/>
  <c r="Y323" i="2"/>
  <c r="BP323" i="2" s="1"/>
  <c r="BO322" i="2"/>
  <c r="BM322" i="2"/>
  <c r="Z322" i="2"/>
  <c r="Y322" i="2"/>
  <c r="BP322" i="2" s="1"/>
  <c r="BO321" i="2"/>
  <c r="BM321" i="2"/>
  <c r="Z321" i="2"/>
  <c r="Y321" i="2"/>
  <c r="BP321" i="2" s="1"/>
  <c r="BO320" i="2"/>
  <c r="BM320" i="2"/>
  <c r="Z320" i="2"/>
  <c r="Y320" i="2"/>
  <c r="BP320" i="2" s="1"/>
  <c r="P320" i="2"/>
  <c r="BO319" i="2"/>
  <c r="BM319" i="2"/>
  <c r="Z319" i="2"/>
  <c r="Y319" i="2"/>
  <c r="BN319" i="2" s="1"/>
  <c r="BO318" i="2"/>
  <c r="BM318" i="2"/>
  <c r="Z318" i="2"/>
  <c r="Y318" i="2"/>
  <c r="BP318" i="2" s="1"/>
  <c r="P318" i="2"/>
  <c r="BO317" i="2"/>
  <c r="BM317" i="2"/>
  <c r="Z317" i="2"/>
  <c r="Y317" i="2"/>
  <c r="BP317" i="2" s="1"/>
  <c r="BO316" i="2"/>
  <c r="BM316" i="2"/>
  <c r="Z316" i="2"/>
  <c r="Y316" i="2"/>
  <c r="BP316" i="2" s="1"/>
  <c r="P316" i="2"/>
  <c r="BP315" i="2"/>
  <c r="BO315" i="2"/>
  <c r="BN315" i="2"/>
  <c r="BM315" i="2"/>
  <c r="Z315" i="2"/>
  <c r="Y315" i="2"/>
  <c r="BO314" i="2"/>
  <c r="BM314" i="2"/>
  <c r="Z314" i="2"/>
  <c r="Y314" i="2"/>
  <c r="BN314" i="2" s="1"/>
  <c r="BP313" i="2"/>
  <c r="BO313" i="2"/>
  <c r="BN313" i="2"/>
  <c r="BM313" i="2"/>
  <c r="Z313" i="2"/>
  <c r="Y313" i="2"/>
  <c r="P313" i="2"/>
  <c r="BO312" i="2"/>
  <c r="BM312" i="2"/>
  <c r="Z312" i="2"/>
  <c r="Y312" i="2"/>
  <c r="BP312" i="2" s="1"/>
  <c r="BO311" i="2"/>
  <c r="BN311" i="2"/>
  <c r="BM311" i="2"/>
  <c r="Z311" i="2"/>
  <c r="Y311" i="2"/>
  <c r="X309" i="2"/>
  <c r="X308" i="2"/>
  <c r="BP307" i="2"/>
  <c r="BO307" i="2"/>
  <c r="BN307" i="2"/>
  <c r="BM307" i="2"/>
  <c r="Z307" i="2"/>
  <c r="Y307" i="2"/>
  <c r="P307" i="2"/>
  <c r="BO306" i="2"/>
  <c r="BM306" i="2"/>
  <c r="Z306" i="2"/>
  <c r="Y306" i="2"/>
  <c r="BP306" i="2" s="1"/>
  <c r="P306" i="2"/>
  <c r="BO305" i="2"/>
  <c r="BM305" i="2"/>
  <c r="Z305" i="2"/>
  <c r="Z308" i="2" s="1"/>
  <c r="Y305" i="2"/>
  <c r="Y303" i="2"/>
  <c r="X303" i="2"/>
  <c r="X302" i="2"/>
  <c r="BO301" i="2"/>
  <c r="BM301" i="2"/>
  <c r="Z301" i="2"/>
  <c r="Y301" i="2"/>
  <c r="BN301" i="2" s="1"/>
  <c r="BO300" i="2"/>
  <c r="BM300" i="2"/>
  <c r="Z300" i="2"/>
  <c r="Z302" i="2" s="1"/>
  <c r="Y300" i="2"/>
  <c r="BP300" i="2" s="1"/>
  <c r="P300" i="2"/>
  <c r="X298" i="2"/>
  <c r="X297" i="2"/>
  <c r="BO296" i="2"/>
  <c r="BM296" i="2"/>
  <c r="Z296" i="2"/>
  <c r="Z297" i="2" s="1"/>
  <c r="Y296" i="2"/>
  <c r="BN296" i="2" s="1"/>
  <c r="P296" i="2"/>
  <c r="X294" i="2"/>
  <c r="X293" i="2"/>
  <c r="BO292" i="2"/>
  <c r="BM292" i="2"/>
  <c r="Z292" i="2"/>
  <c r="Y292" i="2"/>
  <c r="BP292" i="2" s="1"/>
  <c r="BO291" i="2"/>
  <c r="BN291" i="2"/>
  <c r="BM291" i="2"/>
  <c r="Z291" i="2"/>
  <c r="Y291" i="2"/>
  <c r="BP291" i="2" s="1"/>
  <c r="BO290" i="2"/>
  <c r="BM290" i="2"/>
  <c r="Z290" i="2"/>
  <c r="Z293" i="2" s="1"/>
  <c r="Y290" i="2"/>
  <c r="X286" i="2"/>
  <c r="X285" i="2"/>
  <c r="BO284" i="2"/>
  <c r="BM284" i="2"/>
  <c r="Z284" i="2"/>
  <c r="Z285" i="2" s="1"/>
  <c r="Y284" i="2"/>
  <c r="BP284" i="2" s="1"/>
  <c r="P284" i="2"/>
  <c r="X282" i="2"/>
  <c r="X281" i="2"/>
  <c r="BO280" i="2"/>
  <c r="BM280" i="2"/>
  <c r="Z280" i="2"/>
  <c r="Z281" i="2" s="1"/>
  <c r="Y280" i="2"/>
  <c r="Y282" i="2" s="1"/>
  <c r="P280" i="2"/>
  <c r="X276" i="2"/>
  <c r="X275" i="2"/>
  <c r="BO274" i="2"/>
  <c r="BM274" i="2"/>
  <c r="Z274" i="2"/>
  <c r="Y274" i="2"/>
  <c r="BP274" i="2" s="1"/>
  <c r="P274" i="2"/>
  <c r="BO273" i="2"/>
  <c r="BN273" i="2"/>
  <c r="BM273" i="2"/>
  <c r="Z273" i="2"/>
  <c r="Z275" i="2" s="1"/>
  <c r="Y273" i="2"/>
  <c r="Y275" i="2" s="1"/>
  <c r="P273" i="2"/>
  <c r="X269" i="2"/>
  <c r="X268" i="2"/>
  <c r="BO267" i="2"/>
  <c r="BM267" i="2"/>
  <c r="Z267" i="2"/>
  <c r="Z268" i="2" s="1"/>
  <c r="Y267" i="2"/>
  <c r="BN267" i="2" s="1"/>
  <c r="P267" i="2"/>
  <c r="X263" i="2"/>
  <c r="X262" i="2"/>
  <c r="BO261" i="2"/>
  <c r="BM261" i="2"/>
  <c r="Z261" i="2"/>
  <c r="Y261" i="2"/>
  <c r="BP261" i="2" s="1"/>
  <c r="P261" i="2"/>
  <c r="BO260" i="2"/>
  <c r="BM260" i="2"/>
  <c r="Z260" i="2"/>
  <c r="Z262" i="2" s="1"/>
  <c r="Y260" i="2"/>
  <c r="P260" i="2"/>
  <c r="X257" i="2"/>
  <c r="X256" i="2"/>
  <c r="BO255" i="2"/>
  <c r="BM255" i="2"/>
  <c r="Z255" i="2"/>
  <c r="Y255" i="2"/>
  <c r="BN255" i="2" s="1"/>
  <c r="P255" i="2"/>
  <c r="BO254" i="2"/>
  <c r="BM254" i="2"/>
  <c r="Z254" i="2"/>
  <c r="Y254" i="2"/>
  <c r="P254" i="2"/>
  <c r="BO253" i="2"/>
  <c r="BM253" i="2"/>
  <c r="Z253" i="2"/>
  <c r="Y253" i="2"/>
  <c r="Y257" i="2" s="1"/>
  <c r="P253" i="2"/>
  <c r="X251" i="2"/>
  <c r="X250" i="2"/>
  <c r="BO249" i="2"/>
  <c r="BM249" i="2"/>
  <c r="Z249" i="2"/>
  <c r="Z250" i="2" s="1"/>
  <c r="Y249" i="2"/>
  <c r="BP249" i="2" s="1"/>
  <c r="P249" i="2"/>
  <c r="X246" i="2"/>
  <c r="X245" i="2"/>
  <c r="BO244" i="2"/>
  <c r="BM244" i="2"/>
  <c r="Z244" i="2"/>
  <c r="Z245" i="2" s="1"/>
  <c r="Y244" i="2"/>
  <c r="Y246" i="2" s="1"/>
  <c r="X241" i="2"/>
  <c r="X240" i="2"/>
  <c r="BO239" i="2"/>
  <c r="BM239" i="2"/>
  <c r="Z239" i="2"/>
  <c r="Y239" i="2"/>
  <c r="BN239" i="2" s="1"/>
  <c r="P239" i="2"/>
  <c r="BO238" i="2"/>
  <c r="BM238" i="2"/>
  <c r="Z238" i="2"/>
  <c r="Y238" i="2"/>
  <c r="BP238" i="2" s="1"/>
  <c r="P238" i="2"/>
  <c r="BO237" i="2"/>
  <c r="BM237" i="2"/>
  <c r="Z237" i="2"/>
  <c r="Y237" i="2"/>
  <c r="BP237" i="2" s="1"/>
  <c r="P237" i="2"/>
  <c r="BO236" i="2"/>
  <c r="BM236" i="2"/>
  <c r="Z236" i="2"/>
  <c r="Z240" i="2" s="1"/>
  <c r="Y236" i="2"/>
  <c r="P236" i="2"/>
  <c r="X233" i="2"/>
  <c r="X232" i="2"/>
  <c r="BO231" i="2"/>
  <c r="BM231" i="2"/>
  <c r="Z231" i="2"/>
  <c r="Y231" i="2"/>
  <c r="BN231" i="2" s="1"/>
  <c r="P231" i="2"/>
  <c r="BO230" i="2"/>
  <c r="BM230" i="2"/>
  <c r="Z230" i="2"/>
  <c r="Y230" i="2"/>
  <c r="BN230" i="2" s="1"/>
  <c r="P230" i="2"/>
  <c r="BO229" i="2"/>
  <c r="BM229" i="2"/>
  <c r="Z229" i="2"/>
  <c r="Y229" i="2"/>
  <c r="BN229" i="2" s="1"/>
  <c r="P229" i="2"/>
  <c r="BO228" i="2"/>
  <c r="BM228" i="2"/>
  <c r="Z228" i="2"/>
  <c r="Y228" i="2"/>
  <c r="P228" i="2"/>
  <c r="BP227" i="2"/>
  <c r="BO227" i="2"/>
  <c r="BN227" i="2"/>
  <c r="BM227" i="2"/>
  <c r="Z227" i="2"/>
  <c r="Z232" i="2" s="1"/>
  <c r="Y227" i="2"/>
  <c r="P227" i="2"/>
  <c r="BO226" i="2"/>
  <c r="BM226" i="2"/>
  <c r="Z226" i="2"/>
  <c r="Y226" i="2"/>
  <c r="BP226" i="2" s="1"/>
  <c r="P226" i="2"/>
  <c r="X223" i="2"/>
  <c r="X222" i="2"/>
  <c r="BO221" i="2"/>
  <c r="BM221" i="2"/>
  <c r="Z221" i="2"/>
  <c r="Y221" i="2"/>
  <c r="BN221" i="2" s="1"/>
  <c r="P221" i="2"/>
  <c r="BO220" i="2"/>
  <c r="BM220" i="2"/>
  <c r="Z220" i="2"/>
  <c r="Y220" i="2"/>
  <c r="BP220" i="2" s="1"/>
  <c r="P220" i="2"/>
  <c r="BO219" i="2"/>
  <c r="BM219" i="2"/>
  <c r="Z219" i="2"/>
  <c r="Y219" i="2"/>
  <c r="BN219" i="2" s="1"/>
  <c r="P219" i="2"/>
  <c r="X216" i="2"/>
  <c r="X215" i="2"/>
  <c r="BO214" i="2"/>
  <c r="BM214" i="2"/>
  <c r="Z214" i="2"/>
  <c r="Y214" i="2"/>
  <c r="BP214" i="2" s="1"/>
  <c r="P214" i="2"/>
  <c r="BO213" i="2"/>
  <c r="BM213" i="2"/>
  <c r="Z213" i="2"/>
  <c r="Y213" i="2"/>
  <c r="P213" i="2"/>
  <c r="BO212" i="2"/>
  <c r="BM212" i="2"/>
  <c r="Z212" i="2"/>
  <c r="Y212" i="2"/>
  <c r="BN212" i="2" s="1"/>
  <c r="P212" i="2"/>
  <c r="BO211" i="2"/>
  <c r="BM211" i="2"/>
  <c r="Z211" i="2"/>
  <c r="Y211" i="2"/>
  <c r="Y216" i="2" s="1"/>
  <c r="P211" i="2"/>
  <c r="X209" i="2"/>
  <c r="Z208" i="2"/>
  <c r="X208" i="2"/>
  <c r="BO207" i="2"/>
  <c r="BM207" i="2"/>
  <c r="Z207" i="2"/>
  <c r="Y207" i="2"/>
  <c r="X203" i="2"/>
  <c r="X202" i="2"/>
  <c r="BO201" i="2"/>
  <c r="BM201" i="2"/>
  <c r="Z201" i="2"/>
  <c r="Z202" i="2" s="1"/>
  <c r="Y201" i="2"/>
  <c r="Y203" i="2" s="1"/>
  <c r="X199" i="2"/>
  <c r="X198" i="2"/>
  <c r="BO197" i="2"/>
  <c r="BM197" i="2"/>
  <c r="Z197" i="2"/>
  <c r="Y197" i="2"/>
  <c r="BN197" i="2" s="1"/>
  <c r="P197" i="2"/>
  <c r="BO196" i="2"/>
  <c r="BM196" i="2"/>
  <c r="Z196" i="2"/>
  <c r="Y196" i="2"/>
  <c r="BN196" i="2" s="1"/>
  <c r="P196" i="2"/>
  <c r="BO195" i="2"/>
  <c r="BM195" i="2"/>
  <c r="Z195" i="2"/>
  <c r="Y195" i="2"/>
  <c r="P195" i="2"/>
  <c r="Y191" i="2"/>
  <c r="X191" i="2"/>
  <c r="Z190" i="2"/>
  <c r="X190" i="2"/>
  <c r="BO189" i="2"/>
  <c r="BM189" i="2"/>
  <c r="Z189" i="2"/>
  <c r="Y189" i="2"/>
  <c r="BP189" i="2" s="1"/>
  <c r="P189" i="2"/>
  <c r="BP188" i="2"/>
  <c r="BO188" i="2"/>
  <c r="BN188" i="2"/>
  <c r="BM188" i="2"/>
  <c r="Z188" i="2"/>
  <c r="Y188" i="2"/>
  <c r="Y190" i="2" s="1"/>
  <c r="P188" i="2"/>
  <c r="X186" i="2"/>
  <c r="X185" i="2"/>
  <c r="BO184" i="2"/>
  <c r="BM184" i="2"/>
  <c r="Z184" i="2"/>
  <c r="Y184" i="2"/>
  <c r="P184" i="2"/>
  <c r="BO183" i="2"/>
  <c r="BM183" i="2"/>
  <c r="Z183" i="2"/>
  <c r="Y183" i="2"/>
  <c r="BP183" i="2" s="1"/>
  <c r="P183" i="2"/>
  <c r="BO182" i="2"/>
  <c r="BN182" i="2"/>
  <c r="BM182" i="2"/>
  <c r="Z182" i="2"/>
  <c r="Y182" i="2"/>
  <c r="BP182" i="2" s="1"/>
  <c r="BO181" i="2"/>
  <c r="BM181" i="2"/>
  <c r="Z181" i="2"/>
  <c r="Z185" i="2" s="1"/>
  <c r="Y181" i="2"/>
  <c r="X178" i="2"/>
  <c r="X177" i="2"/>
  <c r="BO176" i="2"/>
  <c r="BM176" i="2"/>
  <c r="Z176" i="2"/>
  <c r="Z177" i="2" s="1"/>
  <c r="Y176" i="2"/>
  <c r="Y177" i="2" s="1"/>
  <c r="X172" i="2"/>
  <c r="X171" i="2"/>
  <c r="BO170" i="2"/>
  <c r="BM170" i="2"/>
  <c r="Z170" i="2"/>
  <c r="Z171" i="2" s="1"/>
  <c r="Y170" i="2"/>
  <c r="Y172" i="2" s="1"/>
  <c r="P170" i="2"/>
  <c r="Y167" i="2"/>
  <c r="X167" i="2"/>
  <c r="X166" i="2"/>
  <c r="BO165" i="2"/>
  <c r="BM165" i="2"/>
  <c r="Z165" i="2"/>
  <c r="Z166" i="2" s="1"/>
  <c r="Y165" i="2"/>
  <c r="Y166" i="2" s="1"/>
  <c r="P165" i="2"/>
  <c r="X162" i="2"/>
  <c r="X161" i="2"/>
  <c r="BO160" i="2"/>
  <c r="BM160" i="2"/>
  <c r="Z160" i="2"/>
  <c r="Z161" i="2" s="1"/>
  <c r="Y160" i="2"/>
  <c r="Y162" i="2" s="1"/>
  <c r="P160" i="2"/>
  <c r="Y157" i="2"/>
  <c r="X157" i="2"/>
  <c r="X156" i="2"/>
  <c r="BO155" i="2"/>
  <c r="BM155" i="2"/>
  <c r="Z155" i="2"/>
  <c r="Z156" i="2" s="1"/>
  <c r="Y155" i="2"/>
  <c r="Y156" i="2" s="1"/>
  <c r="P155" i="2"/>
  <c r="X152" i="2"/>
  <c r="X151" i="2"/>
  <c r="BO150" i="2"/>
  <c r="BM150" i="2"/>
  <c r="Z150" i="2"/>
  <c r="Y150" i="2"/>
  <c r="BN150" i="2" s="1"/>
  <c r="BO149" i="2"/>
  <c r="BM149" i="2"/>
  <c r="Z149" i="2"/>
  <c r="Y149" i="2"/>
  <c r="P149" i="2"/>
  <c r="BO148" i="2"/>
  <c r="BM148" i="2"/>
  <c r="Z148" i="2"/>
  <c r="Y148" i="2"/>
  <c r="BP148" i="2" s="1"/>
  <c r="BO147" i="2"/>
  <c r="BM147" i="2"/>
  <c r="Z147" i="2"/>
  <c r="Y147" i="2"/>
  <c r="P147" i="2"/>
  <c r="BO146" i="2"/>
  <c r="BM146" i="2"/>
  <c r="Z146" i="2"/>
  <c r="Z151" i="2" s="1"/>
  <c r="Y146" i="2"/>
  <c r="BP146" i="2" s="1"/>
  <c r="P146" i="2"/>
  <c r="X143" i="2"/>
  <c r="X142" i="2"/>
  <c r="BO141" i="2"/>
  <c r="BM141" i="2"/>
  <c r="Z141" i="2"/>
  <c r="Y141" i="2"/>
  <c r="BN141" i="2" s="1"/>
  <c r="P141" i="2"/>
  <c r="BO140" i="2"/>
  <c r="BM140" i="2"/>
  <c r="Z140" i="2"/>
  <c r="Y140" i="2"/>
  <c r="BP140" i="2" s="1"/>
  <c r="P140" i="2"/>
  <c r="BO139" i="2"/>
  <c r="BM139" i="2"/>
  <c r="Z139" i="2"/>
  <c r="Y139" i="2"/>
  <c r="Y143" i="2" s="1"/>
  <c r="P139" i="2"/>
  <c r="X136" i="2"/>
  <c r="X135" i="2"/>
  <c r="BO134" i="2"/>
  <c r="BM134" i="2"/>
  <c r="Z134" i="2"/>
  <c r="Y134" i="2"/>
  <c r="BP134" i="2" s="1"/>
  <c r="P134" i="2"/>
  <c r="BO133" i="2"/>
  <c r="BM133" i="2"/>
  <c r="Z133" i="2"/>
  <c r="Y133" i="2"/>
  <c r="Y136" i="2" s="1"/>
  <c r="P133" i="2"/>
  <c r="Y130" i="2"/>
  <c r="X130" i="2"/>
  <c r="Z129" i="2"/>
  <c r="X129" i="2"/>
  <c r="BO128" i="2"/>
  <c r="BM128" i="2"/>
  <c r="Z128" i="2"/>
  <c r="Y128" i="2"/>
  <c r="P128" i="2"/>
  <c r="X126" i="2"/>
  <c r="X125" i="2"/>
  <c r="BO124" i="2"/>
  <c r="BM124" i="2"/>
  <c r="Z124" i="2"/>
  <c r="Y124" i="2"/>
  <c r="BP124" i="2" s="1"/>
  <c r="P124" i="2"/>
  <c r="BO123" i="2"/>
  <c r="BM123" i="2"/>
  <c r="Z123" i="2"/>
  <c r="Y123" i="2"/>
  <c r="P123" i="2"/>
  <c r="BO122" i="2"/>
  <c r="BM122" i="2"/>
  <c r="Z122" i="2"/>
  <c r="Y122" i="2"/>
  <c r="BP122" i="2" s="1"/>
  <c r="P122" i="2"/>
  <c r="BO121" i="2"/>
  <c r="BN121" i="2"/>
  <c r="BM121" i="2"/>
  <c r="Z121" i="2"/>
  <c r="Y121" i="2"/>
  <c r="BP121" i="2" s="1"/>
  <c r="P121" i="2"/>
  <c r="BO120" i="2"/>
  <c r="BM120" i="2"/>
  <c r="Z120" i="2"/>
  <c r="Y120" i="2"/>
  <c r="BP120" i="2" s="1"/>
  <c r="P120" i="2"/>
  <c r="BO119" i="2"/>
  <c r="BM119" i="2"/>
  <c r="Z119" i="2"/>
  <c r="Y119" i="2"/>
  <c r="BP119" i="2" s="1"/>
  <c r="P119" i="2"/>
  <c r="X116" i="2"/>
  <c r="X115" i="2"/>
  <c r="BO114" i="2"/>
  <c r="BM114" i="2"/>
  <c r="Z114" i="2"/>
  <c r="Y114" i="2"/>
  <c r="P114" i="2"/>
  <c r="BP113" i="2"/>
  <c r="BO113" i="2"/>
  <c r="BN113" i="2"/>
  <c r="BM113" i="2"/>
  <c r="Z113" i="2"/>
  <c r="Z115" i="2" s="1"/>
  <c r="Y113" i="2"/>
  <c r="P113" i="2"/>
  <c r="BO112" i="2"/>
  <c r="BM112" i="2"/>
  <c r="Z112" i="2"/>
  <c r="Y112" i="2"/>
  <c r="BP112" i="2" s="1"/>
  <c r="P112" i="2"/>
  <c r="X109" i="2"/>
  <c r="X108" i="2"/>
  <c r="BO107" i="2"/>
  <c r="BM107" i="2"/>
  <c r="Z107" i="2"/>
  <c r="Y107" i="2"/>
  <c r="BN107" i="2" s="1"/>
  <c r="P107" i="2"/>
  <c r="BO106" i="2"/>
  <c r="BM106" i="2"/>
  <c r="Z106" i="2"/>
  <c r="Y106" i="2"/>
  <c r="BO105" i="2"/>
  <c r="BM105" i="2"/>
  <c r="Z105" i="2"/>
  <c r="Y105" i="2"/>
  <c r="BP105" i="2" s="1"/>
  <c r="BO104" i="2"/>
  <c r="BN104" i="2"/>
  <c r="BM104" i="2"/>
  <c r="Z104" i="2"/>
  <c r="Y104" i="2"/>
  <c r="BP104" i="2" s="1"/>
  <c r="P104" i="2"/>
  <c r="BO103" i="2"/>
  <c r="BM103" i="2"/>
  <c r="Z103" i="2"/>
  <c r="Y103" i="2"/>
  <c r="BP103" i="2" s="1"/>
  <c r="P103" i="2"/>
  <c r="BO102" i="2"/>
  <c r="BM102" i="2"/>
  <c r="Z102" i="2"/>
  <c r="Y102" i="2"/>
  <c r="BN102" i="2" s="1"/>
  <c r="BO101" i="2"/>
  <c r="BM101" i="2"/>
  <c r="Z101" i="2"/>
  <c r="Y101" i="2"/>
  <c r="BN101" i="2" s="1"/>
  <c r="P101" i="2"/>
  <c r="BO100" i="2"/>
  <c r="BM100" i="2"/>
  <c r="Z100" i="2"/>
  <c r="Y100" i="2"/>
  <c r="BP100" i="2" s="1"/>
  <c r="P100" i="2"/>
  <c r="BO99" i="2"/>
  <c r="BM99" i="2"/>
  <c r="Z99" i="2"/>
  <c r="Y99" i="2"/>
  <c r="BO98" i="2"/>
  <c r="BM98" i="2"/>
  <c r="Z98" i="2"/>
  <c r="Y98" i="2"/>
  <c r="BP98" i="2" s="1"/>
  <c r="P98" i="2"/>
  <c r="BP97" i="2"/>
  <c r="BO97" i="2"/>
  <c r="BN97" i="2"/>
  <c r="BM97" i="2"/>
  <c r="Z97" i="2"/>
  <c r="Y97" i="2"/>
  <c r="P97" i="2"/>
  <c r="BO96" i="2"/>
  <c r="BM96" i="2"/>
  <c r="Z96" i="2"/>
  <c r="Y96" i="2"/>
  <c r="Y108" i="2" s="1"/>
  <c r="X93" i="2"/>
  <c r="X92" i="2"/>
  <c r="BO91" i="2"/>
  <c r="BM91" i="2"/>
  <c r="Z91" i="2"/>
  <c r="Y91" i="2"/>
  <c r="BP91" i="2" s="1"/>
  <c r="P91" i="2"/>
  <c r="BO90" i="2"/>
  <c r="BM90" i="2"/>
  <c r="Z90" i="2"/>
  <c r="Z92" i="2" s="1"/>
  <c r="Y90" i="2"/>
  <c r="P90" i="2"/>
  <c r="Y87" i="2"/>
  <c r="X87" i="2"/>
  <c r="Z86" i="2"/>
  <c r="X86" i="2"/>
  <c r="BO85" i="2"/>
  <c r="BM85" i="2"/>
  <c r="Z85" i="2"/>
  <c r="Y85" i="2"/>
  <c r="P85" i="2"/>
  <c r="BO84" i="2"/>
  <c r="BM84" i="2"/>
  <c r="Z84" i="2"/>
  <c r="Y84" i="2"/>
  <c r="BN84" i="2" s="1"/>
  <c r="P84" i="2"/>
  <c r="X81" i="2"/>
  <c r="X80" i="2"/>
  <c r="BO79" i="2"/>
  <c r="BM79" i="2"/>
  <c r="Z79" i="2"/>
  <c r="Y79" i="2"/>
  <c r="P79" i="2"/>
  <c r="BO78" i="2"/>
  <c r="BM78" i="2"/>
  <c r="Z78" i="2"/>
  <c r="Z80" i="2" s="1"/>
  <c r="Y78" i="2"/>
  <c r="BN78" i="2" s="1"/>
  <c r="P78" i="2"/>
  <c r="X75" i="2"/>
  <c r="X74" i="2"/>
  <c r="BO73" i="2"/>
  <c r="BM73" i="2"/>
  <c r="Z73" i="2"/>
  <c r="Y73" i="2"/>
  <c r="BP73" i="2" s="1"/>
  <c r="P73" i="2"/>
  <c r="BO72" i="2"/>
  <c r="BM72" i="2"/>
  <c r="Z72" i="2"/>
  <c r="Y72" i="2"/>
  <c r="Y75" i="2" s="1"/>
  <c r="P72" i="2"/>
  <c r="BO71" i="2"/>
  <c r="BM71" i="2"/>
  <c r="Z71" i="2"/>
  <c r="Y71" i="2"/>
  <c r="BP71" i="2" s="1"/>
  <c r="P71" i="2"/>
  <c r="X69" i="2"/>
  <c r="X68" i="2"/>
  <c r="BO67" i="2"/>
  <c r="BM67" i="2"/>
  <c r="Z67" i="2"/>
  <c r="Y67" i="2"/>
  <c r="BN67" i="2" s="1"/>
  <c r="P67" i="2"/>
  <c r="BP66" i="2"/>
  <c r="BO66" i="2"/>
  <c r="BN66" i="2"/>
  <c r="BM66" i="2"/>
  <c r="Z66" i="2"/>
  <c r="Y66" i="2"/>
  <c r="P66" i="2"/>
  <c r="X64" i="2"/>
  <c r="X63" i="2"/>
  <c r="BO62" i="2"/>
  <c r="BM62" i="2"/>
  <c r="Z62" i="2"/>
  <c r="Z63" i="2" s="1"/>
  <c r="Y62" i="2"/>
  <c r="P62" i="2"/>
  <c r="X60" i="2"/>
  <c r="X59" i="2"/>
  <c r="BO58" i="2"/>
  <c r="BM58" i="2"/>
  <c r="Z58" i="2"/>
  <c r="Y58" i="2"/>
  <c r="P58" i="2"/>
  <c r="BO57" i="2"/>
  <c r="BM57" i="2"/>
  <c r="Z57" i="2"/>
  <c r="Z59" i="2" s="1"/>
  <c r="Y57" i="2"/>
  <c r="BP57" i="2" s="1"/>
  <c r="P57" i="2"/>
  <c r="X55" i="2"/>
  <c r="X54" i="2"/>
  <c r="BO53" i="2"/>
  <c r="BM53" i="2"/>
  <c r="Z53" i="2"/>
  <c r="Z54" i="2" s="1"/>
  <c r="Y53" i="2"/>
  <c r="BP53" i="2" s="1"/>
  <c r="P53" i="2"/>
  <c r="X50" i="2"/>
  <c r="X49" i="2"/>
  <c r="BO48" i="2"/>
  <c r="BM48" i="2"/>
  <c r="Z48" i="2"/>
  <c r="Y48" i="2"/>
  <c r="BP48" i="2" s="1"/>
  <c r="P48" i="2"/>
  <c r="BO47" i="2"/>
  <c r="BM47" i="2"/>
  <c r="Z47" i="2"/>
  <c r="Y47" i="2"/>
  <c r="BN47" i="2" s="1"/>
  <c r="P47" i="2"/>
  <c r="BO46" i="2"/>
  <c r="BM46" i="2"/>
  <c r="Z46" i="2"/>
  <c r="Y46" i="2"/>
  <c r="BP46" i="2" s="1"/>
  <c r="P46" i="2"/>
  <c r="BO45" i="2"/>
  <c r="BM45" i="2"/>
  <c r="Z45" i="2"/>
  <c r="Y45" i="2"/>
  <c r="BP45" i="2" s="1"/>
  <c r="P45" i="2"/>
  <c r="BO44" i="2"/>
  <c r="BM44" i="2"/>
  <c r="Z44" i="2"/>
  <c r="Y44" i="2"/>
  <c r="BN44" i="2" s="1"/>
  <c r="P44" i="2"/>
  <c r="BO43" i="2"/>
  <c r="BM43" i="2"/>
  <c r="Z43" i="2"/>
  <c r="Y43" i="2"/>
  <c r="P43" i="2"/>
  <c r="BO42" i="2"/>
  <c r="BM42" i="2"/>
  <c r="Z42" i="2"/>
  <c r="Y42" i="2"/>
  <c r="P42" i="2"/>
  <c r="X39" i="2"/>
  <c r="X38" i="2"/>
  <c r="BO37" i="2"/>
  <c r="BM37" i="2"/>
  <c r="Z37" i="2"/>
  <c r="Y37" i="2"/>
  <c r="P37" i="2"/>
  <c r="BO36" i="2"/>
  <c r="BM36" i="2"/>
  <c r="Z36" i="2"/>
  <c r="Y36" i="2"/>
  <c r="BN36" i="2" s="1"/>
  <c r="P36" i="2"/>
  <c r="BO35" i="2"/>
  <c r="BM35" i="2"/>
  <c r="Z35" i="2"/>
  <c r="Y35" i="2"/>
  <c r="BN35" i="2" s="1"/>
  <c r="P35" i="2"/>
  <c r="X32" i="2"/>
  <c r="X31" i="2"/>
  <c r="BO30" i="2"/>
  <c r="BM30" i="2"/>
  <c r="Z30" i="2"/>
  <c r="Y30" i="2"/>
  <c r="BP30" i="2" s="1"/>
  <c r="P30" i="2"/>
  <c r="BO29" i="2"/>
  <c r="BM29" i="2"/>
  <c r="Z29" i="2"/>
  <c r="Z31" i="2" s="1"/>
  <c r="Y29" i="2"/>
  <c r="BP29" i="2" s="1"/>
  <c r="P29" i="2"/>
  <c r="BO28" i="2"/>
  <c r="BM28" i="2"/>
  <c r="Z28" i="2"/>
  <c r="Y28" i="2"/>
  <c r="BP28" i="2" s="1"/>
  <c r="P28" i="2"/>
  <c r="X24" i="2"/>
  <c r="X23" i="2"/>
  <c r="BO22" i="2"/>
  <c r="BM22" i="2"/>
  <c r="Z22" i="2"/>
  <c r="Z23" i="2" s="1"/>
  <c r="Y22" i="2"/>
  <c r="Y24" i="2" s="1"/>
  <c r="P22" i="2"/>
  <c r="H10" i="2"/>
  <c r="A9" i="2"/>
  <c r="H9" i="2" s="1"/>
  <c r="D7" i="2"/>
  <c r="Q6" i="2"/>
  <c r="P2" i="2"/>
  <c r="BP42" i="2" l="1"/>
  <c r="BN42" i="2"/>
  <c r="Y50" i="2"/>
  <c r="BP58" i="2"/>
  <c r="BN58" i="2"/>
  <c r="Y92" i="2"/>
  <c r="Y93" i="2"/>
  <c r="BN90" i="2"/>
  <c r="BP197" i="2"/>
  <c r="BP207" i="2"/>
  <c r="Y208" i="2"/>
  <c r="X340" i="2"/>
  <c r="BP147" i="2"/>
  <c r="BN147" i="2"/>
  <c r="BP195" i="2"/>
  <c r="Y199" i="2"/>
  <c r="Y198" i="2"/>
  <c r="Z38" i="2"/>
  <c r="BP37" i="2"/>
  <c r="BN37" i="2"/>
  <c r="Y60" i="2"/>
  <c r="Y64" i="2"/>
  <c r="Y63" i="2"/>
  <c r="BP62" i="2"/>
  <c r="BN62" i="2"/>
  <c r="BP78" i="2"/>
  <c r="Y81" i="2"/>
  <c r="BP85" i="2"/>
  <c r="BN85" i="2"/>
  <c r="BP99" i="2"/>
  <c r="BN99" i="2"/>
  <c r="BP102" i="2"/>
  <c r="BP106" i="2"/>
  <c r="BN106" i="2"/>
  <c r="Y115" i="2"/>
  <c r="BP123" i="2"/>
  <c r="BN123" i="2"/>
  <c r="BP128" i="2"/>
  <c r="Y129" i="2"/>
  <c r="BP149" i="2"/>
  <c r="BN149" i="2"/>
  <c r="Y178" i="2"/>
  <c r="BP184" i="2"/>
  <c r="BN184" i="2"/>
  <c r="Z198" i="2"/>
  <c r="Y209" i="2"/>
  <c r="BN213" i="2"/>
  <c r="BP213" i="2"/>
  <c r="Z222" i="2"/>
  <c r="Y233" i="2"/>
  <c r="BP230" i="2"/>
  <c r="BP267" i="2"/>
  <c r="Y268" i="2"/>
  <c r="Y286" i="2"/>
  <c r="Y294" i="2"/>
  <c r="Y308" i="2"/>
  <c r="Z331" i="2"/>
  <c r="Y337" i="2"/>
  <c r="X342" i="2"/>
  <c r="X339" i="2"/>
  <c r="X341" i="2" s="1"/>
  <c r="BP35" i="2"/>
  <c r="Z49" i="2"/>
  <c r="Y49" i="2"/>
  <c r="X338" i="2"/>
  <c r="Y59" i="2"/>
  <c r="Z68" i="2"/>
  <c r="Z74" i="2"/>
  <c r="Y86" i="2"/>
  <c r="Z108" i="2"/>
  <c r="Z125" i="2"/>
  <c r="Z135" i="2"/>
  <c r="Z142" i="2"/>
  <c r="Y185" i="2"/>
  <c r="Z215" i="2"/>
  <c r="BN220" i="2"/>
  <c r="Y241" i="2"/>
  <c r="BN237" i="2"/>
  <c r="BN244" i="2"/>
  <c r="BP244" i="2"/>
  <c r="Y245" i="2"/>
  <c r="Z256" i="2"/>
  <c r="BN253" i="2"/>
  <c r="BP253" i="2"/>
  <c r="Y256" i="2"/>
  <c r="Y262" i="2"/>
  <c r="BN261" i="2"/>
  <c r="Y269" i="2"/>
  <c r="Y276" i="2"/>
  <c r="Y293" i="2"/>
  <c r="BP301" i="2"/>
  <c r="Y302" i="2"/>
  <c r="Y309" i="2"/>
  <c r="Y332" i="2"/>
  <c r="BN317" i="2"/>
  <c r="Y336" i="2"/>
  <c r="J9" i="2"/>
  <c r="F10" i="2"/>
  <c r="A10" i="2"/>
  <c r="Z343" i="2"/>
  <c r="BN43" i="2"/>
  <c r="BP181" i="2"/>
  <c r="BP290" i="2"/>
  <c r="BP96" i="2"/>
  <c r="BN124" i="2"/>
  <c r="BN133" i="2"/>
  <c r="Y186" i="2"/>
  <c r="BN195" i="2"/>
  <c r="BN211" i="2"/>
  <c r="BP231" i="2"/>
  <c r="BN238" i="2"/>
  <c r="BP280" i="2"/>
  <c r="BP314" i="2"/>
  <c r="BN318" i="2"/>
  <c r="BP43" i="2"/>
  <c r="Y80" i="2"/>
  <c r="BN100" i="2"/>
  <c r="BP107" i="2"/>
  <c r="BN114" i="2"/>
  <c r="BP150" i="2"/>
  <c r="BP160" i="2"/>
  <c r="BP170" i="2"/>
  <c r="BN201" i="2"/>
  <c r="Y215" i="2"/>
  <c r="BP221" i="2"/>
  <c r="BN228" i="2"/>
  <c r="BN254" i="2"/>
  <c r="Y297" i="2"/>
  <c r="BN322" i="2"/>
  <c r="BN326" i="2"/>
  <c r="BN330" i="2"/>
  <c r="BP22" i="2"/>
  <c r="BN30" i="2"/>
  <c r="Y54" i="2"/>
  <c r="BP67" i="2"/>
  <c r="BN73" i="2"/>
  <c r="BP133" i="2"/>
  <c r="BN140" i="2"/>
  <c r="BP211" i="2"/>
  <c r="Y232" i="2"/>
  <c r="Y281" i="2"/>
  <c r="BN305" i="2"/>
  <c r="BN29" i="2"/>
  <c r="BN260" i="2"/>
  <c r="BP36" i="2"/>
  <c r="BN160" i="2"/>
  <c r="BP296" i="2"/>
  <c r="BP114" i="2"/>
  <c r="Y125" i="2"/>
  <c r="BN46" i="2"/>
  <c r="BN120" i="2"/>
  <c r="BN53" i="2"/>
  <c r="BN280" i="2"/>
  <c r="BN22" i="2"/>
  <c r="BP201" i="2"/>
  <c r="Y31" i="2"/>
  <c r="BN214" i="2"/>
  <c r="BP79" i="2"/>
  <c r="BP228" i="2"/>
  <c r="Y126" i="2"/>
  <c r="BN321" i="2"/>
  <c r="BN103" i="2"/>
  <c r="BN96" i="2"/>
  <c r="BN170" i="2"/>
  <c r="BP305" i="2"/>
  <c r="BP47" i="2"/>
  <c r="Y202" i="2"/>
  <c r="BP311" i="2"/>
  <c r="Y152" i="2"/>
  <c r="BP72" i="2"/>
  <c r="BN181" i="2"/>
  <c r="BN290" i="2"/>
  <c r="Y161" i="2"/>
  <c r="BP254" i="2"/>
  <c r="BP273" i="2"/>
  <c r="Y331" i="2"/>
  <c r="Y69" i="2"/>
  <c r="BN134" i="2"/>
  <c r="Y38" i="2"/>
  <c r="BP44" i="2"/>
  <c r="BP196" i="2"/>
  <c r="BP212" i="2"/>
  <c r="BP239" i="2"/>
  <c r="BN292" i="2"/>
  <c r="BN300" i="2"/>
  <c r="BN306" i="2"/>
  <c r="BN312" i="2"/>
  <c r="BP327" i="2"/>
  <c r="BN48" i="2"/>
  <c r="BN57" i="2"/>
  <c r="BP101" i="2"/>
  <c r="BN105" i="2"/>
  <c r="BN122" i="2"/>
  <c r="BN148" i="2"/>
  <c r="BN176" i="2"/>
  <c r="BN183" i="2"/>
  <c r="BP229" i="2"/>
  <c r="BN236" i="2"/>
  <c r="Y250" i="2"/>
  <c r="BP255" i="2"/>
  <c r="Y263" i="2"/>
  <c r="BN274" i="2"/>
  <c r="BN284" i="2"/>
  <c r="Y39" i="2"/>
  <c r="BP84" i="2"/>
  <c r="BN91" i="2"/>
  <c r="BN112" i="2"/>
  <c r="Y135" i="2"/>
  <c r="BP141" i="2"/>
  <c r="BN155" i="2"/>
  <c r="BN165" i="2"/>
  <c r="BP219" i="2"/>
  <c r="BN226" i="2"/>
  <c r="Y240" i="2"/>
  <c r="BN316" i="2"/>
  <c r="BN146" i="2"/>
  <c r="BP329" i="2"/>
  <c r="Y151" i="2"/>
  <c r="Y23" i="2"/>
  <c r="Y68" i="2"/>
  <c r="Y74" i="2"/>
  <c r="Y116" i="2"/>
  <c r="BN72" i="2"/>
  <c r="BN79" i="2"/>
  <c r="BP139" i="2"/>
  <c r="Y55" i="2"/>
  <c r="Y109" i="2"/>
  <c r="Y223" i="2"/>
  <c r="BN249" i="2"/>
  <c r="BP319" i="2"/>
  <c r="BN45" i="2"/>
  <c r="BN119" i="2"/>
  <c r="Y142" i="2"/>
  <c r="BP155" i="2"/>
  <c r="BP165" i="2"/>
  <c r="Y251" i="2"/>
  <c r="BN320" i="2"/>
  <c r="BN324" i="2"/>
  <c r="BN328" i="2"/>
  <c r="BN139" i="2"/>
  <c r="BP325" i="2"/>
  <c r="BP260" i="2"/>
  <c r="Y171" i="2"/>
  <c r="Y222" i="2"/>
  <c r="Y298" i="2"/>
  <c r="BP90" i="2"/>
  <c r="Y285" i="2"/>
  <c r="BP335" i="2"/>
  <c r="BN323" i="2"/>
  <c r="Y32" i="2"/>
  <c r="BN28" i="2"/>
  <c r="BN71" i="2"/>
  <c r="BN98" i="2"/>
  <c r="BN128" i="2"/>
  <c r="BP176" i="2"/>
  <c r="BN189" i="2"/>
  <c r="BN207" i="2"/>
  <c r="BP236" i="2"/>
  <c r="F9" i="2"/>
  <c r="Y338" i="2" l="1"/>
  <c r="Y340" i="2"/>
  <c r="Y339" i="2"/>
  <c r="Y342" i="2"/>
  <c r="Y341" i="2" l="1"/>
  <c r="C351" i="2" l="1"/>
  <c r="B351" i="2"/>
  <c r="A351" i="2"/>
</calcChain>
</file>

<file path=xl/sharedStrings.xml><?xml version="1.0" encoding="utf-8"?>
<sst xmlns="http://schemas.openxmlformats.org/spreadsheetml/2006/main" count="2297" uniqueCount="539">
  <si>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</si>
  <si>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</si>
  <si>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</si>
  <si>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</si>
  <si>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</si>
  <si>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</si>
  <si>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</si>
  <si>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</si>
  <si>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</si>
  <si>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</si>
  <si>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</si>
  <si>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</si>
  <si>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</si>
  <si>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</si>
  <si>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</si>
  <si>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</si>
  <si>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</si>
  <si>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</si>
  <si>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</si>
  <si>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</si>
  <si>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</si>
  <si>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</si>
  <si>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</si>
  <si>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</si>
  <si>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</si>
  <si>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</si>
  <si>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</si>
  <si>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</si>
  <si>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</si>
  <si>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</si>
  <si>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</si>
  <si>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</si>
  <si>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</si>
  <si>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</si>
  <si>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</si>
  <si>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</si>
  <si>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</si>
  <si>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</si>
  <si>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</si>
  <si>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</si>
  <si>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</si>
  <si>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</si>
  <si>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</si>
  <si>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</si>
  <si>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</si>
  <si>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</si>
  <si>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</si>
  <si>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</si>
  <si>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</si>
  <si>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</si>
  <si>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</si>
  <si>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</si>
  <si>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</si>
  <si>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</si>
  <si>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</si>
  <si>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</si>
  <si>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</si>
  <si>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</si>
  <si>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</si>
  <si>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</si>
  <si>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</si>
  <si>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</si>
  <si>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</si>
  <si>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</si>
  <si>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</si>
  <si>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</si>
  <si>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</si>
  <si>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</si>
  <si>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</si>
  <si>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</si>
  <si>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</si>
  <si>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29.05.2025</t>
  </si>
  <si>
    <t>27.05.2025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</si>
  <si>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</si>
  <si>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</si>
  <si>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</si>
  <si>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</si>
  <si>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</si>
  <si>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</si>
  <si>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</si>
  <si>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</si>
  <si>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</si>
  <si>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</si>
  <si>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</si>
  <si>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</si>
  <si>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</si>
  <si>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</si>
  <si>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</si>
  <si>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</si>
  <si>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</si>
  <si>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</si>
  <si>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</si>
  <si>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ЕАЭС N RU Д-RU.РА10.В.22386/23</t>
  </si>
  <si>
    <t>ПГП</t>
  </si>
  <si>
    <t>14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</si>
  <si>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</si>
  <si>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</si>
  <si>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</si>
  <si>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</si>
  <si>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</si>
  <si>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</si>
  <si>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</si>
  <si>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</si>
  <si>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</si>
  <si>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</si>
  <si>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</si>
  <si>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</si>
  <si>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</si>
  <si>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</si>
  <si>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</si>
  <si>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</si>
  <si>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</si>
  <si>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</si>
  <si>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</si>
  <si>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</si>
  <si>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</si>
  <si>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</si>
  <si>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</si>
  <si>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</si>
  <si>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</si>
  <si>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</si>
  <si>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</si>
  <si>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</si>
  <si>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</si>
  <si>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</si>
  <si>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</si>
  <si>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</si>
  <si>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</si>
  <si>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</si>
  <si>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</si>
  <si>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</si>
  <si>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</si>
  <si>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</si>
  <si>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</si>
  <si>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</si>
  <si>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</si>
  <si>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</si>
  <si>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</si>
  <si>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</si>
  <si>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</si>
  <si>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</si>
  <si>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</si>
  <si>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</si>
  <si>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</si>
  <si>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</si>
  <si>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</si>
  <si>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</si>
  <si>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</si>
  <si>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</si>
  <si>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</si>
  <si>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</si>
  <si>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</si>
  <si>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</si>
  <si>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</si>
  <si>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</si>
  <si>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</si>
  <si>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</si>
  <si>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</si>
  <si>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</si>
  <si>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</si>
  <si>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</si>
  <si>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</si>
  <si>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</si>
  <si>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</si>
  <si>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</si>
  <si>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</si>
  <si>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</si>
  <si>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</si>
  <si>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</si>
  <si>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</si>
  <si>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</si>
  <si>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</si>
  <si>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</si>
  <si>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</si>
  <si>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</si>
  <si>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</si>
  <si>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</si>
  <si>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</si>
  <si>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</si>
  <si>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</si>
  <si>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</si>
  <si>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</si>
  <si>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SU003889</t>
  </si>
  <si>
    <t>P004971</t>
  </si>
  <si>
    <t>Снеки «Готовые чебупели с ветчиной и сыром» Фикс.вес 0,24 ТМ «Горячая штучка»</t>
  </si>
  <si>
    <t>SU002426</t>
  </si>
  <si>
    <t>P004625</t>
  </si>
  <si>
    <t>ЕАЭС N RU Д-RU.РА01.В.13713/23</t>
  </si>
  <si>
    <t>SU003594</t>
  </si>
  <si>
    <t>P004599</t>
  </si>
  <si>
    <t>SU003892</t>
  </si>
  <si>
    <t>P004974</t>
  </si>
  <si>
    <t>Снеки «Готовые чебупели с мясом» Фикс.вес 0,24 ТМ «Горячая штучка»</t>
  </si>
  <si>
    <t>SU003602</t>
  </si>
  <si>
    <t>P004590</t>
  </si>
  <si>
    <t>SU003604</t>
  </si>
  <si>
    <t>P004605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</si>
  <si>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</si>
  <si>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</si>
  <si>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</si>
  <si>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</si>
  <si>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</si>
  <si>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</si>
  <si>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</si>
  <si>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</si>
  <si>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</si>
  <si>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</si>
  <si>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</si>
  <si>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</si>
  <si>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</si>
  <si>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</si>
  <si>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</si>
  <si>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</si>
  <si>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</si>
  <si>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</si>
  <si>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</si>
  <si>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</si>
  <si>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</si>
  <si>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</si>
  <si>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</si>
  <si>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</si>
  <si>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</si>
  <si>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</si>
  <si>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</si>
  <si>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</si>
  <si>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</si>
  <si>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</si>
  <si>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</si>
  <si>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</si>
  <si>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</si>
  <si>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</si>
  <si>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</si>
  <si>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</si>
  <si>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</si>
  <si>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</si>
  <si>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</si>
  <si>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</si>
  <si>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</si>
  <si>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</si>
  <si>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</si>
  <si>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</si>
  <si>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</si>
  <si>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</si>
  <si>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</si>
  <si>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</si>
  <si>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</si>
  <si>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</si>
  <si>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</si>
  <si>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</si>
  <si>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</si>
  <si>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</si>
  <si>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</si>
  <si>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</si>
  <si>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</si>
  <si>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</si>
  <si>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</si>
  <si>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</si>
  <si>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SU000195</t>
  </si>
  <si>
    <t>P004097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</si>
  <si>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</si>
  <si>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</si>
  <si>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</si>
  <si>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</si>
  <si>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</si>
  <si>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</si>
  <si>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</si>
  <si>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</si>
  <si>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</si>
  <si>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</si>
  <si>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</si>
  <si>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</si>
  <si>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</si>
  <si>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</si>
  <si>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</si>
  <si>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</si>
  <si>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</si>
  <si>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</si>
  <si>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</si>
  <si>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</si>
  <si>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</si>
  <si>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</si>
  <si>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</si>
  <si>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</si>
  <si>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</si>
  <si>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</si>
  <si>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</si>
  <si>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</si>
  <si>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</si>
  <si>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</si>
  <si>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</si>
  <si>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</si>
  <si>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</si>
  <si>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</si>
  <si>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</si>
  <si>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</si>
  <si>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</si>
  <si>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</si>
  <si>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</si>
  <si>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</si>
  <si>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</si>
  <si>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</si>
  <si>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</si>
  <si>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</si>
  <si>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</si>
  <si>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</si>
  <si>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</si>
  <si>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</si>
  <si>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</si>
  <si>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</si>
  <si>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</si>
  <si>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</si>
  <si>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</si>
  <si>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</si>
  <si>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</si>
  <si>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</si>
  <si>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</si>
  <si>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</si>
  <si>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</si>
  <si>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</si>
  <si>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</si>
  <si>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</si>
  <si>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</si>
  <si>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</si>
  <si>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</si>
  <si>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</si>
  <si>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</si>
  <si>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</si>
  <si>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</si>
  <si>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</si>
  <si>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</si>
  <si>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Новинка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</si>
  <si>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</si>
  <si>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</si>
  <si>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</si>
  <si>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</si>
  <si>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</si>
  <si>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</si>
  <si>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</si>
  <si>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</si>
  <si>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</si>
  <si>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</si>
  <si>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</si>
  <si>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</si>
  <si>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</si>
  <si>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</si>
  <si>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</si>
  <si>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</si>
  <si>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</si>
  <si>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</si>
  <si>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</si>
  <si>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</si>
  <si>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</si>
  <si>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</si>
  <si>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</si>
  <si>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</si>
  <si>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</si>
  <si>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</si>
  <si>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</si>
  <si>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</si>
  <si>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</si>
  <si>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</si>
  <si>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</si>
  <si>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</si>
  <si>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</si>
  <si>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</si>
  <si>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</si>
  <si>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</si>
  <si>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</si>
  <si>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</si>
  <si>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</si>
  <si>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</si>
  <si>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</si>
  <si>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</si>
  <si>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</si>
  <si>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</si>
  <si>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</si>
  <si>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</si>
  <si>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</si>
  <si>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</si>
  <si>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</si>
  <si>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</si>
  <si>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</si>
  <si>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</si>
  <si>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</si>
  <si>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</si>
  <si>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</si>
  <si>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</si>
  <si>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</si>
  <si>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</si>
  <si>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</si>
  <si>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</si>
  <si>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</si>
  <si>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</si>
  <si>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</si>
  <si>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</si>
  <si>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</si>
  <si>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</si>
  <si>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</si>
  <si>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</si>
  <si>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</si>
  <si>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</si>
  <si>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</si>
  <si>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</si>
  <si>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</si>
  <si>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</si>
  <si>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</si>
  <si>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</si>
  <si>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</si>
  <si>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</si>
  <si>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</si>
  <si>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</si>
  <si>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</si>
  <si>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</si>
  <si>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</si>
  <si>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</si>
  <si>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</si>
  <si>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</si>
  <si>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</si>
  <si>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</si>
  <si>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</si>
  <si>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</si>
  <si>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</si>
  <si>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</si>
  <si>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</si>
  <si>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</si>
  <si>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</si>
  <si>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</si>
  <si>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</si>
  <si>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</si>
  <si>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</si>
  <si>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</si>
  <si>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</si>
  <si>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</si>
  <si>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</si>
  <si>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</si>
  <si>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</si>
  <si>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</si>
  <si>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</si>
  <si>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</si>
  <si>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</si>
  <si>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</si>
  <si>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</si>
  <si>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</si>
  <si>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</si>
  <si>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</si>
  <si>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</si>
  <si>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</si>
  <si>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</si>
  <si>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</si>
  <si>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</si>
  <si>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</si>
  <si>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</si>
  <si>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</si>
  <si>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</si>
  <si>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</si>
  <si>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</si>
  <si>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</si>
  <si>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</si>
  <si>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</si>
  <si>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</si>
  <si>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</si>
  <si>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</si>
  <si>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</si>
  <si>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</si>
  <si>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</si>
  <si>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</si>
  <si>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</si>
  <si>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</si>
  <si>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</si>
  <si>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</si>
  <si>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</si>
  <si>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</si>
  <si>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</si>
  <si>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</si>
  <si>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</si>
  <si>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</si>
  <si>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</si>
  <si>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</si>
  <si>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</si>
  <si>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</si>
  <si>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</si>
  <si>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</si>
  <si>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</si>
  <si>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</si>
  <si>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</si>
  <si>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</si>
  <si>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</si>
  <si>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</si>
  <si>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</si>
  <si>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</si>
  <si>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</si>
  <si>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</si>
  <si>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</si>
  <si>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</si>
  <si>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</si>
  <si>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</si>
  <si>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</si>
  <si>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</si>
  <si>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</si>
  <si>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</si>
  <si>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</si>
  <si>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</si>
  <si>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</si>
  <si>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</si>
  <si>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</si>
  <si>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</si>
  <si>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</si>
  <si>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</si>
  <si>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</si>
  <si>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</si>
  <si>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</si>
  <si>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</si>
  <si>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</si>
  <si>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</si>
  <si>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</si>
  <si>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</si>
  <si>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</si>
  <si>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</si>
  <si>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</si>
  <si>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</si>
  <si>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</si>
  <si>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</si>
  <si>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</si>
  <si>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Рабочая ул, д. 10А,</t>
  </si>
  <si>
    <t>596383_9</t>
  </si>
  <si>
    <t>2</t>
  </si>
  <si>
    <t>272151Российская Федерация, Запорожская обл, Бердянский р-н, Трояны с.,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</si>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</sst>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8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445" fillId="0" borderId="11" xfId="0" applyFont="1" applyFill="1" applyBorder="1" applyAlignment="1" applyProtection="1">
      <alignment wrapText="1"/>
      <protection hidden="1"/>
    </xf>
    <xf numFmtId="0" fontId="446" fillId="0" borderId="0" xfId="0" applyFont="1"/>
    <xf numFmtId="0" fontId="448" fillId="0" borderId="11" xfId="0" applyFont="1" applyFill="1" applyBorder="1" applyAlignment="1" applyProtection="1">
      <alignment wrapText="1"/>
      <protection hidden="1"/>
    </xf>
    <xf numFmtId="0" fontId="449" fillId="0" borderId="0" xfId="0" applyFont="1"/>
    <xf numFmtId="0" fontId="451" fillId="0" borderId="11" xfId="0" applyFont="1" applyFill="1" applyBorder="1" applyAlignment="1" applyProtection="1">
      <alignment wrapText="1"/>
      <protection hidden="1"/>
    </xf>
    <xf numFmtId="0" fontId="452" fillId="0" borderId="0" xfId="0" applyFont="1"/>
    <xf numFmtId="0" fontId="454" fillId="0" borderId="11" xfId="0" applyFont="1" applyFill="1" applyBorder="1" applyAlignment="1" applyProtection="1">
      <alignment wrapText="1"/>
      <protection hidden="1"/>
    </xf>
    <xf numFmtId="0" fontId="455" fillId="0" borderId="0" xfId="0" applyFont="1"/>
    <xf numFmtId="0" fontId="457" fillId="0" borderId="11" xfId="0" applyFont="1" applyFill="1" applyBorder="1" applyAlignment="1" applyProtection="1">
      <alignment wrapText="1"/>
      <protection hidden="1"/>
    </xf>
    <xf numFmtId="0" fontId="458" fillId="0" borderId="0" xfId="0" applyFont="1"/>
    <xf numFmtId="0" fontId="460" fillId="0" borderId="11" xfId="0" applyFont="1" applyFill="1" applyBorder="1" applyAlignment="1" applyProtection="1">
      <alignment wrapText="1"/>
      <protection hidden="1"/>
    </xf>
    <xf numFmtId="0" fontId="461" fillId="0" borderId="0" xfId="0" applyFont="1"/>
    <xf numFmtId="0" fontId="463" fillId="0" borderId="11" xfId="0" applyFont="1" applyFill="1" applyBorder="1" applyAlignment="1" applyProtection="1">
      <alignment wrapText="1"/>
      <protection hidden="1"/>
    </xf>
    <xf numFmtId="0" fontId="464" fillId="0" borderId="0" xfId="0" applyFont="1"/>
    <xf numFmtId="0" fontId="466" fillId="0" borderId="11" xfId="0" applyFont="1" applyFill="1" applyBorder="1" applyAlignment="1" applyProtection="1">
      <alignment wrapText="1"/>
      <protection hidden="1"/>
    </xf>
    <xf numFmtId="0" fontId="467" fillId="0" borderId="0" xfId="0" applyFont="1"/>
    <xf numFmtId="0" fontId="469" fillId="0" borderId="11" xfId="0" applyFont="1" applyFill="1" applyBorder="1" applyAlignment="1" applyProtection="1">
      <alignment wrapText="1"/>
      <protection hidden="1"/>
    </xf>
    <xf numFmtId="0" fontId="47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41" fillId="0" borderId="45" xfId="0" applyFont="1" applyFill="1" applyBorder="1" applyAlignment="1">
      <alignment horizontal="left" vertical="center" wrapText="1"/>
    </xf>
    <xf numFmtId="0" fontId="444" fillId="0" borderId="45" xfId="0" applyFont="1" applyFill="1" applyBorder="1" applyAlignment="1">
      <alignment horizontal="left" vertical="center" wrapText="1"/>
    </xf>
    <xf numFmtId="0" fontId="447" fillId="0" borderId="45" xfId="0" applyFont="1" applyFill="1" applyBorder="1" applyAlignment="1">
      <alignment horizontal="left" vertical="center" wrapText="1"/>
    </xf>
    <xf numFmtId="0" fontId="450" fillId="0" borderId="45" xfId="0" applyFont="1" applyFill="1" applyBorder="1" applyAlignment="1">
      <alignment horizontal="left" vertical="center" wrapText="1"/>
    </xf>
    <xf numFmtId="0" fontId="453" fillId="0" borderId="45" xfId="0" applyFont="1" applyFill="1" applyBorder="1" applyAlignment="1">
      <alignment horizontal="left" vertical="center" wrapText="1"/>
    </xf>
    <xf numFmtId="0" fontId="456" fillId="0" borderId="45" xfId="0" applyFont="1" applyFill="1" applyBorder="1" applyAlignment="1">
      <alignment horizontal="left" vertical="center" wrapText="1"/>
    </xf>
    <xf numFmtId="0" fontId="459" fillId="0" borderId="45" xfId="0" applyFont="1" applyFill="1" applyBorder="1" applyAlignment="1">
      <alignment horizontal="left" vertical="center" wrapText="1"/>
    </xf>
    <xf numFmtId="0" fontId="462" fillId="0" borderId="45" xfId="0" applyFont="1" applyFill="1" applyBorder="1" applyAlignment="1">
      <alignment horizontal="left" vertical="center" wrapText="1"/>
    </xf>
    <xf numFmtId="0" fontId="465" fillId="0" borderId="45" xfId="0" applyFont="1" applyFill="1" applyBorder="1" applyAlignment="1">
      <alignment horizontal="left" vertical="center" wrapText="1"/>
    </xf>
    <xf numFmtId="0" fontId="46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51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61" t="s">
        <v>26</v>
      </c>
      <c r="E1" s="361"/>
      <c r="F1" s="361"/>
      <c r="G1" s="14" t="s">
        <v>70</v>
      </c>
      <c r="H1" s="361" t="s">
        <v>47</v>
      </c>
      <c r="I1" s="361"/>
      <c r="J1" s="361"/>
      <c r="K1" s="361"/>
      <c r="L1" s="361"/>
      <c r="M1" s="361"/>
      <c r="N1" s="361"/>
      <c r="O1" s="361"/>
      <c r="P1" s="361"/>
      <c r="Q1" s="361"/>
      <c r="R1" s="362" t="s">
        <v>71</v>
      </c>
      <c r="S1" s="363"/>
      <c r="T1" s="36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4"/>
      <c r="R2" s="364"/>
      <c r="S2" s="364"/>
      <c r="T2" s="364"/>
      <c r="U2" s="364"/>
      <c r="V2" s="364"/>
      <c r="W2" s="36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64"/>
      <c r="Q3" s="364"/>
      <c r="R3" s="364"/>
      <c r="S3" s="364"/>
      <c r="T3" s="364"/>
      <c r="U3" s="364"/>
      <c r="V3" s="364"/>
      <c r="W3" s="36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65" t="s">
        <v>8</v>
      </c>
      <c r="B5" s="365"/>
      <c r="C5" s="365"/>
      <c r="D5" s="366"/>
      <c r="E5" s="366"/>
      <c r="F5" s="367" t="s">
        <v>14</v>
      </c>
      <c r="G5" s="367"/>
      <c r="H5" s="366"/>
      <c r="I5" s="366"/>
      <c r="J5" s="366"/>
      <c r="K5" s="366"/>
      <c r="L5" s="366"/>
      <c r="M5" s="366"/>
      <c r="N5" s="75"/>
      <c r="P5" s="27" t="s">
        <v>4</v>
      </c>
      <c r="Q5" s="368">
        <v>45810</v>
      </c>
      <c r="R5" s="368"/>
      <c r="T5" s="369" t="s">
        <v>3</v>
      </c>
      <c r="U5" s="370"/>
      <c r="V5" s="371" t="s">
        <v>519</v>
      </c>
      <c r="W5" s="372"/>
      <c r="AB5" s="59"/>
      <c r="AC5" s="59"/>
      <c r="AD5" s="59"/>
      <c r="AE5" s="59"/>
    </row>
    <row r="6" spans="1:32" s="17" customFormat="1" ht="24" customHeight="1" x14ac:dyDescent="0.2">
      <c r="A6" s="365" t="s">
        <v>1</v>
      </c>
      <c r="B6" s="365"/>
      <c r="C6" s="365"/>
      <c r="D6" s="373" t="s">
        <v>520</v>
      </c>
      <c r="E6" s="373"/>
      <c r="F6" s="373"/>
      <c r="G6" s="373"/>
      <c r="H6" s="373"/>
      <c r="I6" s="373"/>
      <c r="J6" s="373"/>
      <c r="K6" s="373"/>
      <c r="L6" s="373"/>
      <c r="M6" s="373"/>
      <c r="N6" s="76"/>
      <c r="P6" s="27" t="s">
        <v>27</v>
      </c>
      <c r="Q6" s="374" t="str">
        <f>IF(Q5=0," ",CHOOSE(WEEKDAY(Q5,2),"Понедельник","Вторник","Среда","Четверг","Пятница","Суббота","Воскресенье"))</f>
        <v>Понедельник</v>
      </c>
      <c r="R6" s="374"/>
      <c r="T6" s="375" t="s">
        <v>5</v>
      </c>
      <c r="U6" s="376"/>
      <c r="V6" s="377" t="s">
        <v>73</v>
      </c>
      <c r="W6" s="37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83" t="str">
        <f>IFERROR(VLOOKUP(DeliveryAddress,Table,3,0),1)</f>
        <v>1</v>
      </c>
      <c r="E7" s="384"/>
      <c r="F7" s="384"/>
      <c r="G7" s="384"/>
      <c r="H7" s="384"/>
      <c r="I7" s="384"/>
      <c r="J7" s="384"/>
      <c r="K7" s="384"/>
      <c r="L7" s="384"/>
      <c r="M7" s="385"/>
      <c r="N7" s="77"/>
      <c r="P7" s="29"/>
      <c r="Q7" s="48"/>
      <c r="R7" s="48"/>
      <c r="T7" s="375"/>
      <c r="U7" s="376"/>
      <c r="V7" s="379"/>
      <c r="W7" s="380"/>
      <c r="AB7" s="59"/>
      <c r="AC7" s="59"/>
      <c r="AD7" s="59"/>
      <c r="AE7" s="59"/>
    </row>
    <row r="8" spans="1:32" s="17" customFormat="1" ht="25.5" customHeight="1" x14ac:dyDescent="0.2">
      <c r="A8" s="386" t="s">
        <v>58</v>
      </c>
      <c r="B8" s="386"/>
      <c r="C8" s="386"/>
      <c r="D8" s="387"/>
      <c r="E8" s="387"/>
      <c r="F8" s="387"/>
      <c r="G8" s="387"/>
      <c r="H8" s="387"/>
      <c r="I8" s="387"/>
      <c r="J8" s="387"/>
      <c r="K8" s="387"/>
      <c r="L8" s="387"/>
      <c r="M8" s="387"/>
      <c r="N8" s="78"/>
      <c r="P8" s="27" t="s">
        <v>11</v>
      </c>
      <c r="Q8" s="388">
        <v>0.41666666666666669</v>
      </c>
      <c r="R8" s="388"/>
      <c r="T8" s="375"/>
      <c r="U8" s="376"/>
      <c r="V8" s="379"/>
      <c r="W8" s="380"/>
      <c r="AB8" s="59"/>
      <c r="AC8" s="59"/>
      <c r="AD8" s="59"/>
      <c r="AE8" s="59"/>
    </row>
    <row r="9" spans="1:32" s="17" customFormat="1" ht="39.950000000000003" customHeight="1" x14ac:dyDescent="0.2">
      <c r="A9" s="3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390" t="s">
        <v>46</v>
      </c>
      <c r="E9" s="391"/>
      <c r="F9" s="3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2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2"/>
      <c r="L9" s="392"/>
      <c r="M9" s="392"/>
      <c r="N9" s="73"/>
      <c r="P9" s="31" t="s">
        <v>15</v>
      </c>
      <c r="Q9" s="393"/>
      <c r="R9" s="393"/>
      <c r="T9" s="375"/>
      <c r="U9" s="376"/>
      <c r="V9" s="381"/>
      <c r="W9" s="38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390"/>
      <c r="E10" s="391"/>
      <c r="F10" s="3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394" t="str">
        <f>IFERROR(VLOOKUP($D$10,Proxy,2,FALSE),"")</f>
        <v/>
      </c>
      <c r="I10" s="394"/>
      <c r="J10" s="394"/>
      <c r="K10" s="394"/>
      <c r="L10" s="394"/>
      <c r="M10" s="394"/>
      <c r="N10" s="74"/>
      <c r="P10" s="31" t="s">
        <v>32</v>
      </c>
      <c r="Q10" s="395"/>
      <c r="R10" s="395"/>
      <c r="U10" s="29" t="s">
        <v>12</v>
      </c>
      <c r="V10" s="396" t="s">
        <v>74</v>
      </c>
      <c r="W10" s="39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98"/>
      <c r="R11" s="398"/>
      <c r="U11" s="29" t="s">
        <v>28</v>
      </c>
      <c r="V11" s="399" t="s">
        <v>55</v>
      </c>
      <c r="W11" s="39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00" t="s">
        <v>75</v>
      </c>
      <c r="B12" s="400"/>
      <c r="C12" s="400"/>
      <c r="D12" s="400"/>
      <c r="E12" s="400"/>
      <c r="F12" s="400"/>
      <c r="G12" s="400"/>
      <c r="H12" s="400"/>
      <c r="I12" s="400"/>
      <c r="J12" s="400"/>
      <c r="K12" s="400"/>
      <c r="L12" s="400"/>
      <c r="M12" s="400"/>
      <c r="N12" s="79"/>
      <c r="P12" s="27" t="s">
        <v>30</v>
      </c>
      <c r="Q12" s="388"/>
      <c r="R12" s="388"/>
      <c r="S12" s="28"/>
      <c r="T12"/>
      <c r="U12" s="29" t="s">
        <v>46</v>
      </c>
      <c r="V12" s="401"/>
      <c r="W12" s="401"/>
      <c r="X12"/>
      <c r="AB12" s="59"/>
      <c r="AC12" s="59"/>
      <c r="AD12" s="59"/>
      <c r="AE12" s="59"/>
    </row>
    <row r="13" spans="1:32" s="17" customFormat="1" ht="23.25" customHeight="1" x14ac:dyDescent="0.2">
      <c r="A13" s="400" t="s">
        <v>76</v>
      </c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400"/>
      <c r="M13" s="400"/>
      <c r="N13" s="79"/>
      <c r="O13" s="31"/>
      <c r="P13" s="31" t="s">
        <v>31</v>
      </c>
      <c r="Q13" s="399"/>
      <c r="R13" s="39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00" t="s">
        <v>77</v>
      </c>
      <c r="B14" s="400"/>
      <c r="C14" s="400"/>
      <c r="D14" s="400"/>
      <c r="E14" s="400"/>
      <c r="F14" s="400"/>
      <c r="G14" s="400"/>
      <c r="H14" s="400"/>
      <c r="I14" s="400"/>
      <c r="J14" s="400"/>
      <c r="K14" s="400"/>
      <c r="L14" s="400"/>
      <c r="M14" s="400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02" t="s">
        <v>78</v>
      </c>
      <c r="B15" s="402"/>
      <c r="C15" s="402"/>
      <c r="D15" s="402"/>
      <c r="E15" s="402"/>
      <c r="F15" s="402"/>
      <c r="G15" s="402"/>
      <c r="H15" s="402"/>
      <c r="I15" s="402"/>
      <c r="J15" s="402"/>
      <c r="K15" s="402"/>
      <c r="L15" s="402"/>
      <c r="M15" s="402"/>
      <c r="N15" s="80"/>
      <c r="O15"/>
      <c r="P15" s="403" t="s">
        <v>61</v>
      </c>
      <c r="Q15" s="403"/>
      <c r="R15" s="403"/>
      <c r="S15" s="403"/>
      <c r="T15" s="40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04"/>
      <c r="Q16" s="404"/>
      <c r="R16" s="404"/>
      <c r="S16" s="404"/>
      <c r="T16" s="40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07" t="s">
        <v>59</v>
      </c>
      <c r="B17" s="407" t="s">
        <v>49</v>
      </c>
      <c r="C17" s="409" t="s">
        <v>48</v>
      </c>
      <c r="D17" s="411" t="s">
        <v>50</v>
      </c>
      <c r="E17" s="412"/>
      <c r="F17" s="407" t="s">
        <v>21</v>
      </c>
      <c r="G17" s="407" t="s">
        <v>24</v>
      </c>
      <c r="H17" s="407" t="s">
        <v>22</v>
      </c>
      <c r="I17" s="407" t="s">
        <v>23</v>
      </c>
      <c r="J17" s="407" t="s">
        <v>16</v>
      </c>
      <c r="K17" s="407" t="s">
        <v>69</v>
      </c>
      <c r="L17" s="407" t="s">
        <v>67</v>
      </c>
      <c r="M17" s="407" t="s">
        <v>2</v>
      </c>
      <c r="N17" s="407" t="s">
        <v>66</v>
      </c>
      <c r="O17" s="407" t="s">
        <v>25</v>
      </c>
      <c r="P17" s="411" t="s">
        <v>17</v>
      </c>
      <c r="Q17" s="415"/>
      <c r="R17" s="415"/>
      <c r="S17" s="415"/>
      <c r="T17" s="412"/>
      <c r="U17" s="405" t="s">
        <v>56</v>
      </c>
      <c r="V17" s="406"/>
      <c r="W17" s="407" t="s">
        <v>6</v>
      </c>
      <c r="X17" s="407" t="s">
        <v>41</v>
      </c>
      <c r="Y17" s="417" t="s">
        <v>54</v>
      </c>
      <c r="Z17" s="419" t="s">
        <v>18</v>
      </c>
      <c r="AA17" s="421" t="s">
        <v>60</v>
      </c>
      <c r="AB17" s="421" t="s">
        <v>19</v>
      </c>
      <c r="AC17" s="421" t="s">
        <v>68</v>
      </c>
      <c r="AD17" s="423" t="s">
        <v>57</v>
      </c>
      <c r="AE17" s="424"/>
      <c r="AF17" s="425"/>
      <c r="AG17" s="85"/>
      <c r="BD17" s="84" t="s">
        <v>64</v>
      </c>
    </row>
    <row r="18" spans="1:68" ht="14.25" customHeight="1" x14ac:dyDescent="0.2">
      <c r="A18" s="408"/>
      <c r="B18" s="408"/>
      <c r="C18" s="410"/>
      <c r="D18" s="413"/>
      <c r="E18" s="414"/>
      <c r="F18" s="408"/>
      <c r="G18" s="408"/>
      <c r="H18" s="408"/>
      <c r="I18" s="408"/>
      <c r="J18" s="408"/>
      <c r="K18" s="408"/>
      <c r="L18" s="408"/>
      <c r="M18" s="408"/>
      <c r="N18" s="408"/>
      <c r="O18" s="408"/>
      <c r="P18" s="413"/>
      <c r="Q18" s="416"/>
      <c r="R18" s="416"/>
      <c r="S18" s="416"/>
      <c r="T18" s="414"/>
      <c r="U18" s="86" t="s">
        <v>44</v>
      </c>
      <c r="V18" s="86" t="s">
        <v>43</v>
      </c>
      <c r="W18" s="408"/>
      <c r="X18" s="408"/>
      <c r="Y18" s="418"/>
      <c r="Z18" s="420"/>
      <c r="AA18" s="422"/>
      <c r="AB18" s="422"/>
      <c r="AC18" s="422"/>
      <c r="AD18" s="426"/>
      <c r="AE18" s="427"/>
      <c r="AF18" s="428"/>
      <c r="AG18" s="85"/>
      <c r="BD18" s="84"/>
    </row>
    <row r="19" spans="1:68" ht="27.75" customHeight="1" x14ac:dyDescent="0.2">
      <c r="A19" s="429" t="s">
        <v>79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29"/>
      <c r="AA19" s="54"/>
      <c r="AB19" s="54"/>
      <c r="AC19" s="54"/>
    </row>
    <row r="20" spans="1:68" ht="16.5" customHeight="1" x14ac:dyDescent="0.25">
      <c r="A20" s="430" t="s">
        <v>79</v>
      </c>
      <c r="B20" s="430"/>
      <c r="C20" s="430"/>
      <c r="D20" s="430"/>
      <c r="E20" s="430"/>
      <c r="F20" s="430"/>
      <c r="G20" s="430"/>
      <c r="H20" s="430"/>
      <c r="I20" s="430"/>
      <c r="J20" s="430"/>
      <c r="K20" s="430"/>
      <c r="L20" s="430"/>
      <c r="M20" s="430"/>
      <c r="N20" s="430"/>
      <c r="O20" s="430"/>
      <c r="P20" s="430"/>
      <c r="Q20" s="430"/>
      <c r="R20" s="430"/>
      <c r="S20" s="430"/>
      <c r="T20" s="430"/>
      <c r="U20" s="430"/>
      <c r="V20" s="430"/>
      <c r="W20" s="430"/>
      <c r="X20" s="430"/>
      <c r="Y20" s="430"/>
      <c r="Z20" s="430"/>
      <c r="AA20" s="65"/>
      <c r="AB20" s="65"/>
      <c r="AC20" s="82"/>
    </row>
    <row r="21" spans="1:68" ht="14.25" customHeight="1" x14ac:dyDescent="0.25">
      <c r="A21" s="431" t="s">
        <v>80</v>
      </c>
      <c r="B21" s="431"/>
      <c r="C21" s="431"/>
      <c r="D21" s="431"/>
      <c r="E21" s="431"/>
      <c r="F21" s="431"/>
      <c r="G21" s="431"/>
      <c r="H21" s="431"/>
      <c r="I21" s="431"/>
      <c r="J21" s="431"/>
      <c r="K21" s="431"/>
      <c r="L21" s="431"/>
      <c r="M21" s="431"/>
      <c r="N21" s="431"/>
      <c r="O21" s="431"/>
      <c r="P21" s="431"/>
      <c r="Q21" s="431"/>
      <c r="R21" s="431"/>
      <c r="S21" s="431"/>
      <c r="T21" s="431"/>
      <c r="U21" s="431"/>
      <c r="V21" s="431"/>
      <c r="W21" s="431"/>
      <c r="X21" s="431"/>
      <c r="Y21" s="431"/>
      <c r="Z21" s="431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432">
        <v>4607111035752</v>
      </c>
      <c r="E22" s="432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4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34"/>
      <c r="R22" s="434"/>
      <c r="S22" s="434"/>
      <c r="T22" s="435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39"/>
      <c r="B23" s="439"/>
      <c r="C23" s="439"/>
      <c r="D23" s="439"/>
      <c r="E23" s="439"/>
      <c r="F23" s="439"/>
      <c r="G23" s="439"/>
      <c r="H23" s="439"/>
      <c r="I23" s="439"/>
      <c r="J23" s="439"/>
      <c r="K23" s="439"/>
      <c r="L23" s="439"/>
      <c r="M23" s="439"/>
      <c r="N23" s="439"/>
      <c r="O23" s="440"/>
      <c r="P23" s="436" t="s">
        <v>40</v>
      </c>
      <c r="Q23" s="437"/>
      <c r="R23" s="437"/>
      <c r="S23" s="437"/>
      <c r="T23" s="437"/>
      <c r="U23" s="437"/>
      <c r="V23" s="438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39"/>
      <c r="B24" s="439"/>
      <c r="C24" s="439"/>
      <c r="D24" s="439"/>
      <c r="E24" s="439"/>
      <c r="F24" s="439"/>
      <c r="G24" s="439"/>
      <c r="H24" s="439"/>
      <c r="I24" s="439"/>
      <c r="J24" s="439"/>
      <c r="K24" s="439"/>
      <c r="L24" s="439"/>
      <c r="M24" s="439"/>
      <c r="N24" s="439"/>
      <c r="O24" s="440"/>
      <c r="P24" s="436" t="s">
        <v>40</v>
      </c>
      <c r="Q24" s="437"/>
      <c r="R24" s="437"/>
      <c r="S24" s="437"/>
      <c r="T24" s="437"/>
      <c r="U24" s="437"/>
      <c r="V24" s="438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29" t="s">
        <v>45</v>
      </c>
      <c r="B25" s="429"/>
      <c r="C25" s="429"/>
      <c r="D25" s="429"/>
      <c r="E25" s="429"/>
      <c r="F25" s="429"/>
      <c r="G25" s="429"/>
      <c r="H25" s="429"/>
      <c r="I25" s="429"/>
      <c r="J25" s="429"/>
      <c r="K25" s="429"/>
      <c r="L25" s="429"/>
      <c r="M25" s="429"/>
      <c r="N25" s="429"/>
      <c r="O25" s="429"/>
      <c r="P25" s="429"/>
      <c r="Q25" s="429"/>
      <c r="R25" s="429"/>
      <c r="S25" s="429"/>
      <c r="T25" s="429"/>
      <c r="U25" s="429"/>
      <c r="V25" s="429"/>
      <c r="W25" s="429"/>
      <c r="X25" s="429"/>
      <c r="Y25" s="429"/>
      <c r="Z25" s="429"/>
      <c r="AA25" s="54"/>
      <c r="AB25" s="54"/>
      <c r="AC25" s="54"/>
    </row>
    <row r="26" spans="1:68" ht="16.5" customHeight="1" x14ac:dyDescent="0.25">
      <c r="A26" s="430" t="s">
        <v>88</v>
      </c>
      <c r="B26" s="430"/>
      <c r="C26" s="430"/>
      <c r="D26" s="430"/>
      <c r="E26" s="430"/>
      <c r="F26" s="430"/>
      <c r="G26" s="430"/>
      <c r="H26" s="430"/>
      <c r="I26" s="430"/>
      <c r="J26" s="430"/>
      <c r="K26" s="430"/>
      <c r="L26" s="430"/>
      <c r="M26" s="430"/>
      <c r="N26" s="430"/>
      <c r="O26" s="430"/>
      <c r="P26" s="430"/>
      <c r="Q26" s="430"/>
      <c r="R26" s="430"/>
      <c r="S26" s="430"/>
      <c r="T26" s="430"/>
      <c r="U26" s="430"/>
      <c r="V26" s="430"/>
      <c r="W26" s="430"/>
      <c r="X26" s="430"/>
      <c r="Y26" s="430"/>
      <c r="Z26" s="430"/>
      <c r="AA26" s="65"/>
      <c r="AB26" s="65"/>
      <c r="AC26" s="82"/>
    </row>
    <row r="27" spans="1:68" ht="14.25" customHeight="1" x14ac:dyDescent="0.25">
      <c r="A27" s="431" t="s">
        <v>89</v>
      </c>
      <c r="B27" s="431"/>
      <c r="C27" s="431"/>
      <c r="D27" s="431"/>
      <c r="E27" s="431"/>
      <c r="F27" s="431"/>
      <c r="G27" s="431"/>
      <c r="H27" s="431"/>
      <c r="I27" s="431"/>
      <c r="J27" s="431"/>
      <c r="K27" s="431"/>
      <c r="L27" s="431"/>
      <c r="M27" s="431"/>
      <c r="N27" s="431"/>
      <c r="O27" s="431"/>
      <c r="P27" s="431"/>
      <c r="Q27" s="431"/>
      <c r="R27" s="431"/>
      <c r="S27" s="431"/>
      <c r="T27" s="431"/>
      <c r="U27" s="431"/>
      <c r="V27" s="431"/>
      <c r="W27" s="431"/>
      <c r="X27" s="431"/>
      <c r="Y27" s="431"/>
      <c r="Z27" s="431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4301132186</v>
      </c>
      <c r="D28" s="432">
        <v>4607111036520</v>
      </c>
      <c r="E28" s="432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94</v>
      </c>
      <c r="L28" s="37" t="s">
        <v>86</v>
      </c>
      <c r="M28" s="38" t="s">
        <v>84</v>
      </c>
      <c r="N28" s="38"/>
      <c r="O28" s="37">
        <v>365</v>
      </c>
      <c r="P28" s="441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434"/>
      <c r="R28" s="434"/>
      <c r="S28" s="434"/>
      <c r="T28" s="435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92</v>
      </c>
      <c r="AG28" s="81"/>
      <c r="AJ28" s="87" t="s">
        <v>87</v>
      </c>
      <c r="AK28" s="87">
        <v>1</v>
      </c>
      <c r="BB28" s="92" t="s">
        <v>93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4301132185</v>
      </c>
      <c r="D29" s="432">
        <v>4607111036537</v>
      </c>
      <c r="E29" s="432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94</v>
      </c>
      <c r="L29" s="37" t="s">
        <v>86</v>
      </c>
      <c r="M29" s="38" t="s">
        <v>84</v>
      </c>
      <c r="N29" s="38"/>
      <c r="O29" s="37">
        <v>365</v>
      </c>
      <c r="P29" s="442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434"/>
      <c r="R29" s="434"/>
      <c r="S29" s="434"/>
      <c r="T29" s="435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92</v>
      </c>
      <c r="AG29" s="81"/>
      <c r="AJ29" s="87" t="s">
        <v>87</v>
      </c>
      <c r="AK29" s="87">
        <v>1</v>
      </c>
      <c r="BB29" s="94" t="s">
        <v>93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97</v>
      </c>
      <c r="B30" s="63" t="s">
        <v>98</v>
      </c>
      <c r="C30" s="36">
        <v>4301132183</v>
      </c>
      <c r="D30" s="432">
        <v>4607111036605</v>
      </c>
      <c r="E30" s="432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94</v>
      </c>
      <c r="L30" s="37" t="s">
        <v>86</v>
      </c>
      <c r="M30" s="38" t="s">
        <v>84</v>
      </c>
      <c r="N30" s="38"/>
      <c r="O30" s="37">
        <v>365</v>
      </c>
      <c r="P30" s="44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434"/>
      <c r="R30" s="434"/>
      <c r="S30" s="434"/>
      <c r="T30" s="435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92</v>
      </c>
      <c r="AG30" s="81"/>
      <c r="AJ30" s="87" t="s">
        <v>87</v>
      </c>
      <c r="AK30" s="87">
        <v>1</v>
      </c>
      <c r="BB30" s="96" t="s">
        <v>93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x14ac:dyDescent="0.2">
      <c r="A31" s="439"/>
      <c r="B31" s="439"/>
      <c r="C31" s="439"/>
      <c r="D31" s="439"/>
      <c r="E31" s="439"/>
      <c r="F31" s="439"/>
      <c r="G31" s="439"/>
      <c r="H31" s="439"/>
      <c r="I31" s="439"/>
      <c r="J31" s="439"/>
      <c r="K31" s="439"/>
      <c r="L31" s="439"/>
      <c r="M31" s="439"/>
      <c r="N31" s="439"/>
      <c r="O31" s="440"/>
      <c r="P31" s="436" t="s">
        <v>40</v>
      </c>
      <c r="Q31" s="437"/>
      <c r="R31" s="437"/>
      <c r="S31" s="437"/>
      <c r="T31" s="437"/>
      <c r="U31" s="437"/>
      <c r="V31" s="438"/>
      <c r="W31" s="42" t="s">
        <v>39</v>
      </c>
      <c r="X31" s="43">
        <f>IFERROR(SUM(X28:X30),"0")</f>
        <v>0</v>
      </c>
      <c r="Y31" s="43">
        <f>IFERROR(SUM(Y28:Y30),"0")</f>
        <v>0</v>
      </c>
      <c r="Z31" s="43">
        <f>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439"/>
      <c r="B32" s="439"/>
      <c r="C32" s="439"/>
      <c r="D32" s="439"/>
      <c r="E32" s="439"/>
      <c r="F32" s="439"/>
      <c r="G32" s="439"/>
      <c r="H32" s="439"/>
      <c r="I32" s="439"/>
      <c r="J32" s="439"/>
      <c r="K32" s="439"/>
      <c r="L32" s="439"/>
      <c r="M32" s="439"/>
      <c r="N32" s="439"/>
      <c r="O32" s="440"/>
      <c r="P32" s="436" t="s">
        <v>40</v>
      </c>
      <c r="Q32" s="437"/>
      <c r="R32" s="437"/>
      <c r="S32" s="437"/>
      <c r="T32" s="437"/>
      <c r="U32" s="437"/>
      <c r="V32" s="438"/>
      <c r="W32" s="42" t="s">
        <v>0</v>
      </c>
      <c r="X32" s="43">
        <f>IFERROR(SUMPRODUCT(X28:X30*H28:H30),"0")</f>
        <v>0</v>
      </c>
      <c r="Y32" s="43">
        <f>IFERROR(SUMPRODUCT(Y28:Y30*H28:H30),"0")</f>
        <v>0</v>
      </c>
      <c r="Z32" s="42"/>
      <c r="AA32" s="67"/>
      <c r="AB32" s="67"/>
      <c r="AC32" s="67"/>
    </row>
    <row r="33" spans="1:68" ht="16.5" customHeight="1" x14ac:dyDescent="0.25">
      <c r="A33" s="430" t="s">
        <v>99</v>
      </c>
      <c r="B33" s="430"/>
      <c r="C33" s="430"/>
      <c r="D33" s="430"/>
      <c r="E33" s="430"/>
      <c r="F33" s="430"/>
      <c r="G33" s="430"/>
      <c r="H33" s="430"/>
      <c r="I33" s="430"/>
      <c r="J33" s="430"/>
      <c r="K33" s="430"/>
      <c r="L33" s="430"/>
      <c r="M33" s="430"/>
      <c r="N33" s="430"/>
      <c r="O33" s="430"/>
      <c r="P33" s="430"/>
      <c r="Q33" s="430"/>
      <c r="R33" s="430"/>
      <c r="S33" s="430"/>
      <c r="T33" s="430"/>
      <c r="U33" s="430"/>
      <c r="V33" s="430"/>
      <c r="W33" s="430"/>
      <c r="X33" s="430"/>
      <c r="Y33" s="430"/>
      <c r="Z33" s="430"/>
      <c r="AA33" s="65"/>
      <c r="AB33" s="65"/>
      <c r="AC33" s="82"/>
    </row>
    <row r="34" spans="1:68" ht="14.25" customHeight="1" x14ac:dyDescent="0.25">
      <c r="A34" s="431" t="s">
        <v>80</v>
      </c>
      <c r="B34" s="431"/>
      <c r="C34" s="431"/>
      <c r="D34" s="431"/>
      <c r="E34" s="431"/>
      <c r="F34" s="431"/>
      <c r="G34" s="431"/>
      <c r="H34" s="431"/>
      <c r="I34" s="431"/>
      <c r="J34" s="431"/>
      <c r="K34" s="431"/>
      <c r="L34" s="431"/>
      <c r="M34" s="431"/>
      <c r="N34" s="431"/>
      <c r="O34" s="431"/>
      <c r="P34" s="431"/>
      <c r="Q34" s="431"/>
      <c r="R34" s="431"/>
      <c r="S34" s="431"/>
      <c r="T34" s="431"/>
      <c r="U34" s="431"/>
      <c r="V34" s="431"/>
      <c r="W34" s="431"/>
      <c r="X34" s="431"/>
      <c r="Y34" s="431"/>
      <c r="Z34" s="431"/>
      <c r="AA34" s="66"/>
      <c r="AB34" s="66"/>
      <c r="AC34" s="83"/>
    </row>
    <row r="35" spans="1:68" ht="27" customHeight="1" x14ac:dyDescent="0.25">
      <c r="A35" s="63" t="s">
        <v>100</v>
      </c>
      <c r="B35" s="63" t="s">
        <v>101</v>
      </c>
      <c r="C35" s="36">
        <v>4301071090</v>
      </c>
      <c r="D35" s="432">
        <v>4620207490075</v>
      </c>
      <c r="E35" s="432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85</v>
      </c>
      <c r="L35" s="37" t="s">
        <v>86</v>
      </c>
      <c r="M35" s="38" t="s">
        <v>84</v>
      </c>
      <c r="N35" s="38"/>
      <c r="O35" s="37">
        <v>180</v>
      </c>
      <c r="P35" s="44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434"/>
      <c r="R35" s="434"/>
      <c r="S35" s="434"/>
      <c r="T35" s="435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102</v>
      </c>
      <c r="AG35" s="81"/>
      <c r="AJ35" s="87" t="s">
        <v>87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103</v>
      </c>
      <c r="B36" s="63" t="s">
        <v>104</v>
      </c>
      <c r="C36" s="36">
        <v>4301071092</v>
      </c>
      <c r="D36" s="432">
        <v>4620207490174</v>
      </c>
      <c r="E36" s="432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4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434"/>
      <c r="R36" s="434"/>
      <c r="S36" s="434"/>
      <c r="T36" s="435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105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106</v>
      </c>
      <c r="B37" s="63" t="s">
        <v>107</v>
      </c>
      <c r="C37" s="36">
        <v>4301071091</v>
      </c>
      <c r="D37" s="432">
        <v>4620207490044</v>
      </c>
      <c r="E37" s="432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85</v>
      </c>
      <c r="L37" s="37" t="s">
        <v>86</v>
      </c>
      <c r="M37" s="38" t="s">
        <v>84</v>
      </c>
      <c r="N37" s="38"/>
      <c r="O37" s="37">
        <v>180</v>
      </c>
      <c r="P37" s="44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434"/>
      <c r="R37" s="434"/>
      <c r="S37" s="434"/>
      <c r="T37" s="435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108</v>
      </c>
      <c r="AG37" s="81"/>
      <c r="AJ37" s="87" t="s">
        <v>87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439"/>
      <c r="B38" s="439"/>
      <c r="C38" s="439"/>
      <c r="D38" s="439"/>
      <c r="E38" s="439"/>
      <c r="F38" s="439"/>
      <c r="G38" s="439"/>
      <c r="H38" s="439"/>
      <c r="I38" s="439"/>
      <c r="J38" s="439"/>
      <c r="K38" s="439"/>
      <c r="L38" s="439"/>
      <c r="M38" s="439"/>
      <c r="N38" s="439"/>
      <c r="O38" s="440"/>
      <c r="P38" s="436" t="s">
        <v>40</v>
      </c>
      <c r="Q38" s="437"/>
      <c r="R38" s="437"/>
      <c r="S38" s="437"/>
      <c r="T38" s="437"/>
      <c r="U38" s="437"/>
      <c r="V38" s="438"/>
      <c r="W38" s="42" t="s">
        <v>39</v>
      </c>
      <c r="X38" s="43">
        <f>IFERROR(SUM(X35:X37),"0")</f>
        <v>0</v>
      </c>
      <c r="Y38" s="43">
        <f>IFERROR(SUM(Y35:Y37),"0")</f>
        <v>0</v>
      </c>
      <c r="Z38" s="43">
        <f>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439"/>
      <c r="B39" s="439"/>
      <c r="C39" s="439"/>
      <c r="D39" s="439"/>
      <c r="E39" s="439"/>
      <c r="F39" s="439"/>
      <c r="G39" s="439"/>
      <c r="H39" s="439"/>
      <c r="I39" s="439"/>
      <c r="J39" s="439"/>
      <c r="K39" s="439"/>
      <c r="L39" s="439"/>
      <c r="M39" s="439"/>
      <c r="N39" s="439"/>
      <c r="O39" s="440"/>
      <c r="P39" s="436" t="s">
        <v>40</v>
      </c>
      <c r="Q39" s="437"/>
      <c r="R39" s="437"/>
      <c r="S39" s="437"/>
      <c r="T39" s="437"/>
      <c r="U39" s="437"/>
      <c r="V39" s="438"/>
      <c r="W39" s="42" t="s">
        <v>0</v>
      </c>
      <c r="X39" s="43">
        <f>IFERROR(SUMPRODUCT(X35:X37*H35:H37),"0")</f>
        <v>0</v>
      </c>
      <c r="Y39" s="43">
        <f>IFERROR(SUMPRODUCT(Y35:Y37*H35:H37),"0")</f>
        <v>0</v>
      </c>
      <c r="Z39" s="42"/>
      <c r="AA39" s="67"/>
      <c r="AB39" s="67"/>
      <c r="AC39" s="67"/>
    </row>
    <row r="40" spans="1:68" ht="16.5" customHeight="1" x14ac:dyDescent="0.25">
      <c r="A40" s="430" t="s">
        <v>109</v>
      </c>
      <c r="B40" s="430"/>
      <c r="C40" s="430"/>
      <c r="D40" s="430"/>
      <c r="E40" s="430"/>
      <c r="F40" s="430"/>
      <c r="G40" s="430"/>
      <c r="H40" s="430"/>
      <c r="I40" s="430"/>
      <c r="J40" s="430"/>
      <c r="K40" s="430"/>
      <c r="L40" s="430"/>
      <c r="M40" s="430"/>
      <c r="N40" s="430"/>
      <c r="O40" s="430"/>
      <c r="P40" s="430"/>
      <c r="Q40" s="430"/>
      <c r="R40" s="430"/>
      <c r="S40" s="430"/>
      <c r="T40" s="430"/>
      <c r="U40" s="430"/>
      <c r="V40" s="430"/>
      <c r="W40" s="430"/>
      <c r="X40" s="430"/>
      <c r="Y40" s="430"/>
      <c r="Z40" s="430"/>
      <c r="AA40" s="65"/>
      <c r="AB40" s="65"/>
      <c r="AC40" s="82"/>
    </row>
    <row r="41" spans="1:68" ht="14.25" customHeight="1" x14ac:dyDescent="0.25">
      <c r="A41" s="431" t="s">
        <v>80</v>
      </c>
      <c r="B41" s="431"/>
      <c r="C41" s="431"/>
      <c r="D41" s="431"/>
      <c r="E41" s="431"/>
      <c r="F41" s="431"/>
      <c r="G41" s="431"/>
      <c r="H41" s="431"/>
      <c r="I41" s="431"/>
      <c r="J41" s="431"/>
      <c r="K41" s="431"/>
      <c r="L41" s="431"/>
      <c r="M41" s="431"/>
      <c r="N41" s="431"/>
      <c r="O41" s="431"/>
      <c r="P41" s="431"/>
      <c r="Q41" s="431"/>
      <c r="R41" s="431"/>
      <c r="S41" s="431"/>
      <c r="T41" s="431"/>
      <c r="U41" s="431"/>
      <c r="V41" s="431"/>
      <c r="W41" s="431"/>
      <c r="X41" s="431"/>
      <c r="Y41" s="431"/>
      <c r="Z41" s="431"/>
      <c r="AA41" s="66"/>
      <c r="AB41" s="66"/>
      <c r="AC41" s="83"/>
    </row>
    <row r="42" spans="1:68" ht="27" customHeight="1" x14ac:dyDescent="0.25">
      <c r="A42" s="63" t="s">
        <v>110</v>
      </c>
      <c r="B42" s="63" t="s">
        <v>111</v>
      </c>
      <c r="C42" s="36">
        <v>4301071032</v>
      </c>
      <c r="D42" s="432">
        <v>4607111038999</v>
      </c>
      <c r="E42" s="432"/>
      <c r="F42" s="62">
        <v>0.4</v>
      </c>
      <c r="G42" s="37">
        <v>16</v>
      </c>
      <c r="H42" s="62">
        <v>6.4</v>
      </c>
      <c r="I42" s="62">
        <v>6.7195999999999998</v>
      </c>
      <c r="J42" s="37">
        <v>84</v>
      </c>
      <c r="K42" s="37" t="s">
        <v>85</v>
      </c>
      <c r="L42" s="37" t="s">
        <v>86</v>
      </c>
      <c r="M42" s="38" t="s">
        <v>84</v>
      </c>
      <c r="N42" s="38"/>
      <c r="O42" s="37">
        <v>180</v>
      </c>
      <c r="P42" s="44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434"/>
      <c r="R42" s="434"/>
      <c r="S42" s="434"/>
      <c r="T42" s="435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ref="Y42:Y48" si="0">IFERROR(IF(X42="","",X42),"")</f>
        <v>0</v>
      </c>
      <c r="Z42" s="41">
        <f t="shared" ref="Z42:Z48" si="1">IFERROR(IF(X42="","",X42*0.0155),"")</f>
        <v>0</v>
      </c>
      <c r="AA42" s="68" t="s">
        <v>46</v>
      </c>
      <c r="AB42" s="69" t="s">
        <v>46</v>
      </c>
      <c r="AC42" s="103" t="s">
        <v>112</v>
      </c>
      <c r="AG42" s="81"/>
      <c r="AJ42" s="87" t="s">
        <v>87</v>
      </c>
      <c r="AK42" s="87">
        <v>1</v>
      </c>
      <c r="BB42" s="104" t="s">
        <v>70</v>
      </c>
      <c r="BM42" s="81">
        <f t="shared" ref="BM42:BM48" si="2">IFERROR(X42*I42,"0")</f>
        <v>0</v>
      </c>
      <c r="BN42" s="81">
        <f t="shared" ref="BN42:BN48" si="3">IFERROR(Y42*I42,"0")</f>
        <v>0</v>
      </c>
      <c r="BO42" s="81">
        <f t="shared" ref="BO42:BO48" si="4">IFERROR(X42/J42,"0")</f>
        <v>0</v>
      </c>
      <c r="BP42" s="81">
        <f t="shared" ref="BP42:BP48" si="5">IFERROR(Y42/J42,"0")</f>
        <v>0</v>
      </c>
    </row>
    <row r="43" spans="1:68" ht="27" customHeight="1" x14ac:dyDescent="0.25">
      <c r="A43" s="63" t="s">
        <v>113</v>
      </c>
      <c r="B43" s="63" t="s">
        <v>114</v>
      </c>
      <c r="C43" s="36">
        <v>4301070972</v>
      </c>
      <c r="D43" s="432">
        <v>4607111037183</v>
      </c>
      <c r="E43" s="432"/>
      <c r="F43" s="62">
        <v>0.9</v>
      </c>
      <c r="G43" s="37">
        <v>8</v>
      </c>
      <c r="H43" s="62">
        <v>7.2</v>
      </c>
      <c r="I43" s="62">
        <v>7.4859999999999998</v>
      </c>
      <c r="J43" s="37">
        <v>84</v>
      </c>
      <c r="K43" s="37" t="s">
        <v>85</v>
      </c>
      <c r="L43" s="37" t="s">
        <v>86</v>
      </c>
      <c r="M43" s="38" t="s">
        <v>84</v>
      </c>
      <c r="N43" s="38"/>
      <c r="O43" s="37">
        <v>180</v>
      </c>
      <c r="P43" s="44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434"/>
      <c r="R43" s="434"/>
      <c r="S43" s="434"/>
      <c r="T43" s="435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112</v>
      </c>
      <c r="AG43" s="81"/>
      <c r="AJ43" s="87" t="s">
        <v>87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115</v>
      </c>
      <c r="B44" s="63" t="s">
        <v>116</v>
      </c>
      <c r="C44" s="36">
        <v>4301071044</v>
      </c>
      <c r="D44" s="432">
        <v>4607111039385</v>
      </c>
      <c r="E44" s="432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85</v>
      </c>
      <c r="L44" s="37" t="s">
        <v>86</v>
      </c>
      <c r="M44" s="38" t="s">
        <v>84</v>
      </c>
      <c r="N44" s="38"/>
      <c r="O44" s="37">
        <v>180</v>
      </c>
      <c r="P44" s="44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434"/>
      <c r="R44" s="434"/>
      <c r="S44" s="434"/>
      <c r="T44" s="435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112</v>
      </c>
      <c r="AG44" s="81"/>
      <c r="AJ44" s="87" t="s">
        <v>87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117</v>
      </c>
      <c r="B45" s="63" t="s">
        <v>118</v>
      </c>
      <c r="C45" s="36">
        <v>4301071031</v>
      </c>
      <c r="D45" s="432">
        <v>4607111038982</v>
      </c>
      <c r="E45" s="432"/>
      <c r="F45" s="62">
        <v>0.7</v>
      </c>
      <c r="G45" s="37">
        <v>10</v>
      </c>
      <c r="H45" s="62">
        <v>7</v>
      </c>
      <c r="I45" s="62">
        <v>7.2859999999999996</v>
      </c>
      <c r="J45" s="37">
        <v>84</v>
      </c>
      <c r="K45" s="37" t="s">
        <v>85</v>
      </c>
      <c r="L45" s="37" t="s">
        <v>86</v>
      </c>
      <c r="M45" s="38" t="s">
        <v>84</v>
      </c>
      <c r="N45" s="38"/>
      <c r="O45" s="37">
        <v>180</v>
      </c>
      <c r="P45" s="45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434"/>
      <c r="R45" s="434"/>
      <c r="S45" s="434"/>
      <c r="T45" s="435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119</v>
      </c>
      <c r="AG45" s="81"/>
      <c r="AJ45" s="87" t="s">
        <v>87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120</v>
      </c>
      <c r="B46" s="63" t="s">
        <v>121</v>
      </c>
      <c r="C46" s="36">
        <v>4301071046</v>
      </c>
      <c r="D46" s="432">
        <v>4607111039354</v>
      </c>
      <c r="E46" s="432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85</v>
      </c>
      <c r="L46" s="37" t="s">
        <v>86</v>
      </c>
      <c r="M46" s="38" t="s">
        <v>84</v>
      </c>
      <c r="N46" s="38"/>
      <c r="O46" s="37">
        <v>180</v>
      </c>
      <c r="P46" s="45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434"/>
      <c r="R46" s="434"/>
      <c r="S46" s="434"/>
      <c r="T46" s="435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119</v>
      </c>
      <c r="AG46" s="81"/>
      <c r="AJ46" s="87" t="s">
        <v>87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122</v>
      </c>
      <c r="B47" s="63" t="s">
        <v>123</v>
      </c>
      <c r="C47" s="36">
        <v>4301070968</v>
      </c>
      <c r="D47" s="432">
        <v>4607111036889</v>
      </c>
      <c r="E47" s="432"/>
      <c r="F47" s="62">
        <v>0.9</v>
      </c>
      <c r="G47" s="37">
        <v>8</v>
      </c>
      <c r="H47" s="62">
        <v>7.2</v>
      </c>
      <c r="I47" s="62">
        <v>7.4859999999999998</v>
      </c>
      <c r="J47" s="37">
        <v>84</v>
      </c>
      <c r="K47" s="37" t="s">
        <v>85</v>
      </c>
      <c r="L47" s="37" t="s">
        <v>86</v>
      </c>
      <c r="M47" s="38" t="s">
        <v>84</v>
      </c>
      <c r="N47" s="38"/>
      <c r="O47" s="37">
        <v>180</v>
      </c>
      <c r="P47" s="45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434"/>
      <c r="R47" s="434"/>
      <c r="S47" s="434"/>
      <c r="T47" s="435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119</v>
      </c>
      <c r="AG47" s="81"/>
      <c r="AJ47" s="87" t="s">
        <v>87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124</v>
      </c>
      <c r="B48" s="63" t="s">
        <v>125</v>
      </c>
      <c r="C48" s="36">
        <v>4301071047</v>
      </c>
      <c r="D48" s="432">
        <v>4607111039330</v>
      </c>
      <c r="E48" s="432"/>
      <c r="F48" s="62">
        <v>0.7</v>
      </c>
      <c r="G48" s="37">
        <v>10</v>
      </c>
      <c r="H48" s="62">
        <v>7</v>
      </c>
      <c r="I48" s="62">
        <v>7.3</v>
      </c>
      <c r="J48" s="37">
        <v>84</v>
      </c>
      <c r="K48" s="37" t="s">
        <v>85</v>
      </c>
      <c r="L48" s="37" t="s">
        <v>86</v>
      </c>
      <c r="M48" s="38" t="s">
        <v>84</v>
      </c>
      <c r="N48" s="38"/>
      <c r="O48" s="37">
        <v>180</v>
      </c>
      <c r="P48" s="45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434"/>
      <c r="R48" s="434"/>
      <c r="S48" s="434"/>
      <c r="T48" s="435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119</v>
      </c>
      <c r="AG48" s="81"/>
      <c r="AJ48" s="87" t="s">
        <v>87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x14ac:dyDescent="0.2">
      <c r="A49" s="439"/>
      <c r="B49" s="439"/>
      <c r="C49" s="439"/>
      <c r="D49" s="439"/>
      <c r="E49" s="439"/>
      <c r="F49" s="439"/>
      <c r="G49" s="439"/>
      <c r="H49" s="439"/>
      <c r="I49" s="439"/>
      <c r="J49" s="439"/>
      <c r="K49" s="439"/>
      <c r="L49" s="439"/>
      <c r="M49" s="439"/>
      <c r="N49" s="439"/>
      <c r="O49" s="440"/>
      <c r="P49" s="436" t="s">
        <v>40</v>
      </c>
      <c r="Q49" s="437"/>
      <c r="R49" s="437"/>
      <c r="S49" s="437"/>
      <c r="T49" s="437"/>
      <c r="U49" s="437"/>
      <c r="V49" s="438"/>
      <c r="W49" s="42" t="s">
        <v>39</v>
      </c>
      <c r="X49" s="43">
        <f>IFERROR(SUM(X42:X48),"0")</f>
        <v>0</v>
      </c>
      <c r="Y49" s="43">
        <f>IFERROR(SUM(Y42:Y48),"0")</f>
        <v>0</v>
      </c>
      <c r="Z49" s="43">
        <f>IFERROR(IF(Z42="",0,Z42),"0")+IFERROR(IF(Z43="",0,Z43),"0")+IFERROR(IF(Z44="",0,Z44),"0")+IFERROR(IF(Z45="",0,Z45),"0")+IFERROR(IF(Z46="",0,Z46),"0")+IFERROR(IF(Z47="",0,Z47),"0")+IFERROR(IF(Z48="",0,Z48),"0")</f>
        <v>0</v>
      </c>
      <c r="AA49" s="67"/>
      <c r="AB49" s="67"/>
      <c r="AC49" s="67"/>
    </row>
    <row r="50" spans="1:68" x14ac:dyDescent="0.2">
      <c r="A50" s="439"/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40"/>
      <c r="P50" s="436" t="s">
        <v>40</v>
      </c>
      <c r="Q50" s="437"/>
      <c r="R50" s="437"/>
      <c r="S50" s="437"/>
      <c r="T50" s="437"/>
      <c r="U50" s="437"/>
      <c r="V50" s="438"/>
      <c r="W50" s="42" t="s">
        <v>0</v>
      </c>
      <c r="X50" s="43">
        <f>IFERROR(SUMPRODUCT(X42:X48*H42:H48),"0")</f>
        <v>0</v>
      </c>
      <c r="Y50" s="43">
        <f>IFERROR(SUMPRODUCT(Y42:Y48*H42:H48),"0")</f>
        <v>0</v>
      </c>
      <c r="Z50" s="42"/>
      <c r="AA50" s="67"/>
      <c r="AB50" s="67"/>
      <c r="AC50" s="67"/>
    </row>
    <row r="51" spans="1:68" ht="16.5" customHeight="1" x14ac:dyDescent="0.25">
      <c r="A51" s="430" t="s">
        <v>126</v>
      </c>
      <c r="B51" s="430"/>
      <c r="C51" s="430"/>
      <c r="D51" s="430"/>
      <c r="E51" s="430"/>
      <c r="F51" s="430"/>
      <c r="G51" s="430"/>
      <c r="H51" s="430"/>
      <c r="I51" s="430"/>
      <c r="J51" s="430"/>
      <c r="K51" s="430"/>
      <c r="L51" s="430"/>
      <c r="M51" s="430"/>
      <c r="N51" s="430"/>
      <c r="O51" s="430"/>
      <c r="P51" s="430"/>
      <c r="Q51" s="430"/>
      <c r="R51" s="430"/>
      <c r="S51" s="430"/>
      <c r="T51" s="430"/>
      <c r="U51" s="430"/>
      <c r="V51" s="430"/>
      <c r="W51" s="430"/>
      <c r="X51" s="430"/>
      <c r="Y51" s="430"/>
      <c r="Z51" s="430"/>
      <c r="AA51" s="65"/>
      <c r="AB51" s="65"/>
      <c r="AC51" s="82"/>
    </row>
    <row r="52" spans="1:68" ht="14.25" customHeight="1" x14ac:dyDescent="0.25">
      <c r="A52" s="431" t="s">
        <v>80</v>
      </c>
      <c r="B52" s="431"/>
      <c r="C52" s="431"/>
      <c r="D52" s="431"/>
      <c r="E52" s="431"/>
      <c r="F52" s="431"/>
      <c r="G52" s="431"/>
      <c r="H52" s="431"/>
      <c r="I52" s="431"/>
      <c r="J52" s="431"/>
      <c r="K52" s="431"/>
      <c r="L52" s="431"/>
      <c r="M52" s="431"/>
      <c r="N52" s="431"/>
      <c r="O52" s="431"/>
      <c r="P52" s="431"/>
      <c r="Q52" s="431"/>
      <c r="R52" s="431"/>
      <c r="S52" s="431"/>
      <c r="T52" s="431"/>
      <c r="U52" s="431"/>
      <c r="V52" s="431"/>
      <c r="W52" s="431"/>
      <c r="X52" s="431"/>
      <c r="Y52" s="431"/>
      <c r="Z52" s="431"/>
      <c r="AA52" s="66"/>
      <c r="AB52" s="66"/>
      <c r="AC52" s="83"/>
    </row>
    <row r="53" spans="1:68" ht="16.5" customHeight="1" x14ac:dyDescent="0.25">
      <c r="A53" s="63" t="s">
        <v>127</v>
      </c>
      <c r="B53" s="63" t="s">
        <v>128</v>
      </c>
      <c r="C53" s="36">
        <v>4301071073</v>
      </c>
      <c r="D53" s="432">
        <v>4620207490822</v>
      </c>
      <c r="E53" s="432"/>
      <c r="F53" s="62">
        <v>0.43</v>
      </c>
      <c r="G53" s="37">
        <v>8</v>
      </c>
      <c r="H53" s="62">
        <v>3.44</v>
      </c>
      <c r="I53" s="62">
        <v>3.64</v>
      </c>
      <c r="J53" s="37">
        <v>144</v>
      </c>
      <c r="K53" s="37" t="s">
        <v>85</v>
      </c>
      <c r="L53" s="37" t="s">
        <v>86</v>
      </c>
      <c r="M53" s="38" t="s">
        <v>84</v>
      </c>
      <c r="N53" s="38"/>
      <c r="O53" s="37">
        <v>365</v>
      </c>
      <c r="P53" s="45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434"/>
      <c r="R53" s="434"/>
      <c r="S53" s="434"/>
      <c r="T53" s="435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IFERROR(IF(X53="","",X53*0.00866),"")</f>
        <v>0</v>
      </c>
      <c r="AA53" s="68" t="s">
        <v>46</v>
      </c>
      <c r="AB53" s="69" t="s">
        <v>46</v>
      </c>
      <c r="AC53" s="117" t="s">
        <v>129</v>
      </c>
      <c r="AG53" s="81"/>
      <c r="AJ53" s="87" t="s">
        <v>87</v>
      </c>
      <c r="AK53" s="87">
        <v>1</v>
      </c>
      <c r="BB53" s="118" t="s">
        <v>70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439"/>
      <c r="B54" s="439"/>
      <c r="C54" s="439"/>
      <c r="D54" s="439"/>
      <c r="E54" s="439"/>
      <c r="F54" s="439"/>
      <c r="G54" s="439"/>
      <c r="H54" s="439"/>
      <c r="I54" s="439"/>
      <c r="J54" s="439"/>
      <c r="K54" s="439"/>
      <c r="L54" s="439"/>
      <c r="M54" s="439"/>
      <c r="N54" s="439"/>
      <c r="O54" s="440"/>
      <c r="P54" s="436" t="s">
        <v>40</v>
      </c>
      <c r="Q54" s="437"/>
      <c r="R54" s="437"/>
      <c r="S54" s="437"/>
      <c r="T54" s="437"/>
      <c r="U54" s="437"/>
      <c r="V54" s="438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439"/>
      <c r="B55" s="439"/>
      <c r="C55" s="439"/>
      <c r="D55" s="439"/>
      <c r="E55" s="439"/>
      <c r="F55" s="439"/>
      <c r="G55" s="439"/>
      <c r="H55" s="439"/>
      <c r="I55" s="439"/>
      <c r="J55" s="439"/>
      <c r="K55" s="439"/>
      <c r="L55" s="439"/>
      <c r="M55" s="439"/>
      <c r="N55" s="439"/>
      <c r="O55" s="440"/>
      <c r="P55" s="436" t="s">
        <v>40</v>
      </c>
      <c r="Q55" s="437"/>
      <c r="R55" s="437"/>
      <c r="S55" s="437"/>
      <c r="T55" s="437"/>
      <c r="U55" s="437"/>
      <c r="V55" s="438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431" t="s">
        <v>130</v>
      </c>
      <c r="B56" s="431"/>
      <c r="C56" s="431"/>
      <c r="D56" s="431"/>
      <c r="E56" s="431"/>
      <c r="F56" s="431"/>
      <c r="G56" s="431"/>
      <c r="H56" s="431"/>
      <c r="I56" s="431"/>
      <c r="J56" s="431"/>
      <c r="K56" s="431"/>
      <c r="L56" s="431"/>
      <c r="M56" s="431"/>
      <c r="N56" s="431"/>
      <c r="O56" s="431"/>
      <c r="P56" s="431"/>
      <c r="Q56" s="431"/>
      <c r="R56" s="431"/>
      <c r="S56" s="431"/>
      <c r="T56" s="431"/>
      <c r="U56" s="431"/>
      <c r="V56" s="431"/>
      <c r="W56" s="431"/>
      <c r="X56" s="431"/>
      <c r="Y56" s="431"/>
      <c r="Z56" s="431"/>
      <c r="AA56" s="66"/>
      <c r="AB56" s="66"/>
      <c r="AC56" s="83"/>
    </row>
    <row r="57" spans="1:68" ht="16.5" customHeight="1" x14ac:dyDescent="0.25">
      <c r="A57" s="63" t="s">
        <v>131</v>
      </c>
      <c r="B57" s="63" t="s">
        <v>132</v>
      </c>
      <c r="C57" s="36">
        <v>4301100088</v>
      </c>
      <c r="D57" s="432">
        <v>4607111037077</v>
      </c>
      <c r="E57" s="432"/>
      <c r="F57" s="62">
        <v>0.2</v>
      </c>
      <c r="G57" s="37">
        <v>6</v>
      </c>
      <c r="H57" s="62">
        <v>1.2</v>
      </c>
      <c r="I57" s="62">
        <v>1.38</v>
      </c>
      <c r="J57" s="37">
        <v>140</v>
      </c>
      <c r="K57" s="37" t="s">
        <v>94</v>
      </c>
      <c r="L57" s="37" t="s">
        <v>86</v>
      </c>
      <c r="M57" s="38" t="s">
        <v>84</v>
      </c>
      <c r="N57" s="38"/>
      <c r="O57" s="37">
        <v>365</v>
      </c>
      <c r="P57" s="455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434"/>
      <c r="R57" s="434"/>
      <c r="S57" s="434"/>
      <c r="T57" s="435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9" t="s">
        <v>133</v>
      </c>
      <c r="AG57" s="81"/>
      <c r="AJ57" s="87" t="s">
        <v>87</v>
      </c>
      <c r="AK57" s="87">
        <v>1</v>
      </c>
      <c r="BB57" s="120" t="s">
        <v>93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ht="16.5" customHeight="1" x14ac:dyDescent="0.25">
      <c r="A58" s="63" t="s">
        <v>134</v>
      </c>
      <c r="B58" s="63" t="s">
        <v>135</v>
      </c>
      <c r="C58" s="36">
        <v>4301100087</v>
      </c>
      <c r="D58" s="432">
        <v>4607111039743</v>
      </c>
      <c r="E58" s="432"/>
      <c r="F58" s="62">
        <v>0.18</v>
      </c>
      <c r="G58" s="37">
        <v>6</v>
      </c>
      <c r="H58" s="62">
        <v>1.08</v>
      </c>
      <c r="I58" s="62">
        <v>2.34</v>
      </c>
      <c r="J58" s="37">
        <v>182</v>
      </c>
      <c r="K58" s="37" t="s">
        <v>94</v>
      </c>
      <c r="L58" s="37" t="s">
        <v>86</v>
      </c>
      <c r="M58" s="38" t="s">
        <v>84</v>
      </c>
      <c r="N58" s="38"/>
      <c r="O58" s="37">
        <v>365</v>
      </c>
      <c r="P58" s="45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434"/>
      <c r="R58" s="434"/>
      <c r="S58" s="434"/>
      <c r="T58" s="435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IFERROR(IF(X58="","",X58*0.00941),"")</f>
        <v>0</v>
      </c>
      <c r="AA58" s="68" t="s">
        <v>46</v>
      </c>
      <c r="AB58" s="69" t="s">
        <v>46</v>
      </c>
      <c r="AC58" s="121" t="s">
        <v>133</v>
      </c>
      <c r="AG58" s="81"/>
      <c r="AJ58" s="87" t="s">
        <v>87</v>
      </c>
      <c r="AK58" s="87">
        <v>1</v>
      </c>
      <c r="BB58" s="122" t="s">
        <v>93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x14ac:dyDescent="0.2">
      <c r="A59" s="439"/>
      <c r="B59" s="439"/>
      <c r="C59" s="439"/>
      <c r="D59" s="439"/>
      <c r="E59" s="439"/>
      <c r="F59" s="439"/>
      <c r="G59" s="439"/>
      <c r="H59" s="439"/>
      <c r="I59" s="439"/>
      <c r="J59" s="439"/>
      <c r="K59" s="439"/>
      <c r="L59" s="439"/>
      <c r="M59" s="439"/>
      <c r="N59" s="439"/>
      <c r="O59" s="440"/>
      <c r="P59" s="436" t="s">
        <v>40</v>
      </c>
      <c r="Q59" s="437"/>
      <c r="R59" s="437"/>
      <c r="S59" s="437"/>
      <c r="T59" s="437"/>
      <c r="U59" s="437"/>
      <c r="V59" s="438"/>
      <c r="W59" s="42" t="s">
        <v>39</v>
      </c>
      <c r="X59" s="43">
        <f>IFERROR(SUM(X57:X58),"0")</f>
        <v>0</v>
      </c>
      <c r="Y59" s="43">
        <f>IFERROR(SUM(Y57:Y58),"0")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439"/>
      <c r="B60" s="439"/>
      <c r="C60" s="439"/>
      <c r="D60" s="439"/>
      <c r="E60" s="439"/>
      <c r="F60" s="439"/>
      <c r="G60" s="439"/>
      <c r="H60" s="439"/>
      <c r="I60" s="439"/>
      <c r="J60" s="439"/>
      <c r="K60" s="439"/>
      <c r="L60" s="439"/>
      <c r="M60" s="439"/>
      <c r="N60" s="439"/>
      <c r="O60" s="440"/>
      <c r="P60" s="436" t="s">
        <v>40</v>
      </c>
      <c r="Q60" s="437"/>
      <c r="R60" s="437"/>
      <c r="S60" s="437"/>
      <c r="T60" s="437"/>
      <c r="U60" s="437"/>
      <c r="V60" s="438"/>
      <c r="W60" s="42" t="s">
        <v>0</v>
      </c>
      <c r="X60" s="43">
        <f>IFERROR(SUMPRODUCT(X57:X58*H57:H58),"0")</f>
        <v>0</v>
      </c>
      <c r="Y60" s="43">
        <f>IFERROR(SUMPRODUCT(Y57:Y58*H57:H58),"0")</f>
        <v>0</v>
      </c>
      <c r="Z60" s="42"/>
      <c r="AA60" s="67"/>
      <c r="AB60" s="67"/>
      <c r="AC60" s="67"/>
    </row>
    <row r="61" spans="1:68" ht="14.25" customHeight="1" x14ac:dyDescent="0.25">
      <c r="A61" s="431" t="s">
        <v>89</v>
      </c>
      <c r="B61" s="431"/>
      <c r="C61" s="431"/>
      <c r="D61" s="431"/>
      <c r="E61" s="431"/>
      <c r="F61" s="431"/>
      <c r="G61" s="431"/>
      <c r="H61" s="431"/>
      <c r="I61" s="431"/>
      <c r="J61" s="431"/>
      <c r="K61" s="431"/>
      <c r="L61" s="431"/>
      <c r="M61" s="431"/>
      <c r="N61" s="431"/>
      <c r="O61" s="431"/>
      <c r="P61" s="431"/>
      <c r="Q61" s="431"/>
      <c r="R61" s="431"/>
      <c r="S61" s="431"/>
      <c r="T61" s="431"/>
      <c r="U61" s="431"/>
      <c r="V61" s="431"/>
      <c r="W61" s="431"/>
      <c r="X61" s="431"/>
      <c r="Y61" s="431"/>
      <c r="Z61" s="431"/>
      <c r="AA61" s="66"/>
      <c r="AB61" s="66"/>
      <c r="AC61" s="83"/>
    </row>
    <row r="62" spans="1:68" ht="16.5" customHeight="1" x14ac:dyDescent="0.25">
      <c r="A62" s="63" t="s">
        <v>136</v>
      </c>
      <c r="B62" s="63" t="s">
        <v>137</v>
      </c>
      <c r="C62" s="36">
        <v>4301132194</v>
      </c>
      <c r="D62" s="432">
        <v>4607111039712</v>
      </c>
      <c r="E62" s="432"/>
      <c r="F62" s="62">
        <v>0.2</v>
      </c>
      <c r="G62" s="37">
        <v>6</v>
      </c>
      <c r="H62" s="62">
        <v>1.2</v>
      </c>
      <c r="I62" s="62">
        <v>1.56</v>
      </c>
      <c r="J62" s="37">
        <v>140</v>
      </c>
      <c r="K62" s="37" t="s">
        <v>94</v>
      </c>
      <c r="L62" s="37" t="s">
        <v>86</v>
      </c>
      <c r="M62" s="38" t="s">
        <v>84</v>
      </c>
      <c r="N62" s="38"/>
      <c r="O62" s="37">
        <v>365</v>
      </c>
      <c r="P62" s="45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434"/>
      <c r="R62" s="434"/>
      <c r="S62" s="434"/>
      <c r="T62" s="435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IFERROR(IF(X62="","",X62*0.00941),"")</f>
        <v>0</v>
      </c>
      <c r="AA62" s="68" t="s">
        <v>46</v>
      </c>
      <c r="AB62" s="69" t="s">
        <v>46</v>
      </c>
      <c r="AC62" s="123" t="s">
        <v>138</v>
      </c>
      <c r="AG62" s="81"/>
      <c r="AJ62" s="87" t="s">
        <v>87</v>
      </c>
      <c r="AK62" s="87">
        <v>1</v>
      </c>
      <c r="BB62" s="124" t="s">
        <v>93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439"/>
      <c r="B63" s="439"/>
      <c r="C63" s="439"/>
      <c r="D63" s="439"/>
      <c r="E63" s="439"/>
      <c r="F63" s="439"/>
      <c r="G63" s="439"/>
      <c r="H63" s="439"/>
      <c r="I63" s="439"/>
      <c r="J63" s="439"/>
      <c r="K63" s="439"/>
      <c r="L63" s="439"/>
      <c r="M63" s="439"/>
      <c r="N63" s="439"/>
      <c r="O63" s="440"/>
      <c r="P63" s="436" t="s">
        <v>40</v>
      </c>
      <c r="Q63" s="437"/>
      <c r="R63" s="437"/>
      <c r="S63" s="437"/>
      <c r="T63" s="437"/>
      <c r="U63" s="437"/>
      <c r="V63" s="438"/>
      <c r="W63" s="42" t="s">
        <v>39</v>
      </c>
      <c r="X63" s="43">
        <f>IFERROR(SUM(X62:X62),"0")</f>
        <v>0</v>
      </c>
      <c r="Y63" s="43">
        <f>IFERROR(SUM(Y62:Y62),"0")</f>
        <v>0</v>
      </c>
      <c r="Z63" s="43">
        <f>IFERROR(IF(Z62="",0,Z62),"0")</f>
        <v>0</v>
      </c>
      <c r="AA63" s="67"/>
      <c r="AB63" s="67"/>
      <c r="AC63" s="67"/>
    </row>
    <row r="64" spans="1:68" x14ac:dyDescent="0.2">
      <c r="A64" s="439"/>
      <c r="B64" s="439"/>
      <c r="C64" s="439"/>
      <c r="D64" s="439"/>
      <c r="E64" s="439"/>
      <c r="F64" s="439"/>
      <c r="G64" s="439"/>
      <c r="H64" s="439"/>
      <c r="I64" s="439"/>
      <c r="J64" s="439"/>
      <c r="K64" s="439"/>
      <c r="L64" s="439"/>
      <c r="M64" s="439"/>
      <c r="N64" s="439"/>
      <c r="O64" s="440"/>
      <c r="P64" s="436" t="s">
        <v>40</v>
      </c>
      <c r="Q64" s="437"/>
      <c r="R64" s="437"/>
      <c r="S64" s="437"/>
      <c r="T64" s="437"/>
      <c r="U64" s="437"/>
      <c r="V64" s="438"/>
      <c r="W64" s="42" t="s">
        <v>0</v>
      </c>
      <c r="X64" s="43">
        <f>IFERROR(SUMPRODUCT(X62:X62*H62:H62),"0")</f>
        <v>0</v>
      </c>
      <c r="Y64" s="43">
        <f>IFERROR(SUMPRODUCT(Y62:Y62*H62:H62),"0")</f>
        <v>0</v>
      </c>
      <c r="Z64" s="42"/>
      <c r="AA64" s="67"/>
      <c r="AB64" s="67"/>
      <c r="AC64" s="67"/>
    </row>
    <row r="65" spans="1:68" ht="14.25" customHeight="1" x14ac:dyDescent="0.25">
      <c r="A65" s="431" t="s">
        <v>139</v>
      </c>
      <c r="B65" s="431"/>
      <c r="C65" s="431"/>
      <c r="D65" s="431"/>
      <c r="E65" s="431"/>
      <c r="F65" s="431"/>
      <c r="G65" s="431"/>
      <c r="H65" s="431"/>
      <c r="I65" s="431"/>
      <c r="J65" s="431"/>
      <c r="K65" s="431"/>
      <c r="L65" s="431"/>
      <c r="M65" s="431"/>
      <c r="N65" s="431"/>
      <c r="O65" s="431"/>
      <c r="P65" s="431"/>
      <c r="Q65" s="431"/>
      <c r="R65" s="431"/>
      <c r="S65" s="431"/>
      <c r="T65" s="431"/>
      <c r="U65" s="431"/>
      <c r="V65" s="431"/>
      <c r="W65" s="431"/>
      <c r="X65" s="431"/>
      <c r="Y65" s="431"/>
      <c r="Z65" s="431"/>
      <c r="AA65" s="66"/>
      <c r="AB65" s="66"/>
      <c r="AC65" s="83"/>
    </row>
    <row r="66" spans="1:68" ht="16.5" customHeight="1" x14ac:dyDescent="0.25">
      <c r="A66" s="63" t="s">
        <v>140</v>
      </c>
      <c r="B66" s="63" t="s">
        <v>141</v>
      </c>
      <c r="C66" s="36">
        <v>4301136018</v>
      </c>
      <c r="D66" s="432">
        <v>4607111037008</v>
      </c>
      <c r="E66" s="432"/>
      <c r="F66" s="62">
        <v>0.36</v>
      </c>
      <c r="G66" s="37">
        <v>4</v>
      </c>
      <c r="H66" s="62">
        <v>1.44</v>
      </c>
      <c r="I66" s="62">
        <v>1.74</v>
      </c>
      <c r="J66" s="37">
        <v>140</v>
      </c>
      <c r="K66" s="37" t="s">
        <v>94</v>
      </c>
      <c r="L66" s="37" t="s">
        <v>86</v>
      </c>
      <c r="M66" s="38" t="s">
        <v>84</v>
      </c>
      <c r="N66" s="38"/>
      <c r="O66" s="37">
        <v>365</v>
      </c>
      <c r="P66" s="45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434"/>
      <c r="R66" s="434"/>
      <c r="S66" s="434"/>
      <c r="T66" s="435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25" t="s">
        <v>142</v>
      </c>
      <c r="AG66" s="81"/>
      <c r="AJ66" s="87" t="s">
        <v>87</v>
      </c>
      <c r="AK66" s="87">
        <v>1</v>
      </c>
      <c r="BB66" s="126" t="s">
        <v>93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16.5" customHeight="1" x14ac:dyDescent="0.25">
      <c r="A67" s="63" t="s">
        <v>143</v>
      </c>
      <c r="B67" s="63" t="s">
        <v>144</v>
      </c>
      <c r="C67" s="36">
        <v>4301136015</v>
      </c>
      <c r="D67" s="432">
        <v>4607111037398</v>
      </c>
      <c r="E67" s="432"/>
      <c r="F67" s="62">
        <v>0.09</v>
      </c>
      <c r="G67" s="37">
        <v>24</v>
      </c>
      <c r="H67" s="62">
        <v>2.16</v>
      </c>
      <c r="I67" s="62">
        <v>4.0199999999999996</v>
      </c>
      <c r="J67" s="37">
        <v>126</v>
      </c>
      <c r="K67" s="37" t="s">
        <v>94</v>
      </c>
      <c r="L67" s="37" t="s">
        <v>86</v>
      </c>
      <c r="M67" s="38" t="s">
        <v>84</v>
      </c>
      <c r="N67" s="38"/>
      <c r="O67" s="37">
        <v>365</v>
      </c>
      <c r="P67" s="45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434"/>
      <c r="R67" s="434"/>
      <c r="S67" s="434"/>
      <c r="T67" s="435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IFERROR(IF(X67="","",X67*0.00936),"")</f>
        <v>0</v>
      </c>
      <c r="AA67" s="68" t="s">
        <v>46</v>
      </c>
      <c r="AB67" s="69" t="s">
        <v>46</v>
      </c>
      <c r="AC67" s="127" t="s">
        <v>142</v>
      </c>
      <c r="AG67" s="81"/>
      <c r="AJ67" s="87" t="s">
        <v>87</v>
      </c>
      <c r="AK67" s="87">
        <v>1</v>
      </c>
      <c r="BB67" s="128" t="s">
        <v>93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439"/>
      <c r="B68" s="439"/>
      <c r="C68" s="439"/>
      <c r="D68" s="439"/>
      <c r="E68" s="439"/>
      <c r="F68" s="439"/>
      <c r="G68" s="439"/>
      <c r="H68" s="439"/>
      <c r="I68" s="439"/>
      <c r="J68" s="439"/>
      <c r="K68" s="439"/>
      <c r="L68" s="439"/>
      <c r="M68" s="439"/>
      <c r="N68" s="439"/>
      <c r="O68" s="440"/>
      <c r="P68" s="436" t="s">
        <v>40</v>
      </c>
      <c r="Q68" s="437"/>
      <c r="R68" s="437"/>
      <c r="S68" s="437"/>
      <c r="T68" s="437"/>
      <c r="U68" s="437"/>
      <c r="V68" s="438"/>
      <c r="W68" s="42" t="s">
        <v>39</v>
      </c>
      <c r="X68" s="43">
        <f>IFERROR(SUM(X66:X67),"0")</f>
        <v>0</v>
      </c>
      <c r="Y68" s="43">
        <f>IFERROR(SUM(Y66:Y67),"0")</f>
        <v>0</v>
      </c>
      <c r="Z68" s="43">
        <f>IFERROR(IF(Z66="",0,Z66),"0")+IFERROR(IF(Z67="",0,Z67),"0")</f>
        <v>0</v>
      </c>
      <c r="AA68" s="67"/>
      <c r="AB68" s="67"/>
      <c r="AC68" s="67"/>
    </row>
    <row r="69" spans="1:68" x14ac:dyDescent="0.2">
      <c r="A69" s="439"/>
      <c r="B69" s="439"/>
      <c r="C69" s="439"/>
      <c r="D69" s="439"/>
      <c r="E69" s="439"/>
      <c r="F69" s="439"/>
      <c r="G69" s="439"/>
      <c r="H69" s="439"/>
      <c r="I69" s="439"/>
      <c r="J69" s="439"/>
      <c r="K69" s="439"/>
      <c r="L69" s="439"/>
      <c r="M69" s="439"/>
      <c r="N69" s="439"/>
      <c r="O69" s="440"/>
      <c r="P69" s="436" t="s">
        <v>40</v>
      </c>
      <c r="Q69" s="437"/>
      <c r="R69" s="437"/>
      <c r="S69" s="437"/>
      <c r="T69" s="437"/>
      <c r="U69" s="437"/>
      <c r="V69" s="438"/>
      <c r="W69" s="42" t="s">
        <v>0</v>
      </c>
      <c r="X69" s="43">
        <f>IFERROR(SUMPRODUCT(X66:X67*H66:H67),"0")</f>
        <v>0</v>
      </c>
      <c r="Y69" s="43">
        <f>IFERROR(SUMPRODUCT(Y66:Y67*H66:H67),"0")</f>
        <v>0</v>
      </c>
      <c r="Z69" s="42"/>
      <c r="AA69" s="67"/>
      <c r="AB69" s="67"/>
      <c r="AC69" s="67"/>
    </row>
    <row r="70" spans="1:68" ht="14.25" customHeight="1" x14ac:dyDescent="0.25">
      <c r="A70" s="431" t="s">
        <v>145</v>
      </c>
      <c r="B70" s="431"/>
      <c r="C70" s="431"/>
      <c r="D70" s="431"/>
      <c r="E70" s="431"/>
      <c r="F70" s="431"/>
      <c r="G70" s="431"/>
      <c r="H70" s="431"/>
      <c r="I70" s="431"/>
      <c r="J70" s="431"/>
      <c r="K70" s="431"/>
      <c r="L70" s="431"/>
      <c r="M70" s="431"/>
      <c r="N70" s="431"/>
      <c r="O70" s="431"/>
      <c r="P70" s="431"/>
      <c r="Q70" s="431"/>
      <c r="R70" s="431"/>
      <c r="S70" s="431"/>
      <c r="T70" s="431"/>
      <c r="U70" s="431"/>
      <c r="V70" s="431"/>
      <c r="W70" s="431"/>
      <c r="X70" s="431"/>
      <c r="Y70" s="431"/>
      <c r="Z70" s="431"/>
      <c r="AA70" s="66"/>
      <c r="AB70" s="66"/>
      <c r="AC70" s="83"/>
    </row>
    <row r="71" spans="1:68" ht="16.5" customHeight="1" x14ac:dyDescent="0.25">
      <c r="A71" s="63" t="s">
        <v>146</v>
      </c>
      <c r="B71" s="63" t="s">
        <v>147</v>
      </c>
      <c r="C71" s="36">
        <v>4301135664</v>
      </c>
      <c r="D71" s="432">
        <v>4607111039705</v>
      </c>
      <c r="E71" s="432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94</v>
      </c>
      <c r="L71" s="37" t="s">
        <v>86</v>
      </c>
      <c r="M71" s="38" t="s">
        <v>84</v>
      </c>
      <c r="N71" s="38"/>
      <c r="O71" s="37">
        <v>365</v>
      </c>
      <c r="P71" s="46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434"/>
      <c r="R71" s="434"/>
      <c r="S71" s="434"/>
      <c r="T71" s="435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142</v>
      </c>
      <c r="AG71" s="81"/>
      <c r="AJ71" s="87" t="s">
        <v>87</v>
      </c>
      <c r="AK71" s="87">
        <v>1</v>
      </c>
      <c r="BB71" s="130" t="s">
        <v>93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148</v>
      </c>
      <c r="B72" s="63" t="s">
        <v>149</v>
      </c>
      <c r="C72" s="36">
        <v>4301135665</v>
      </c>
      <c r="D72" s="432">
        <v>4607111039729</v>
      </c>
      <c r="E72" s="432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94</v>
      </c>
      <c r="L72" s="37" t="s">
        <v>86</v>
      </c>
      <c r="M72" s="38" t="s">
        <v>84</v>
      </c>
      <c r="N72" s="38"/>
      <c r="O72" s="37">
        <v>365</v>
      </c>
      <c r="P72" s="46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434"/>
      <c r="R72" s="434"/>
      <c r="S72" s="434"/>
      <c r="T72" s="435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150</v>
      </c>
      <c r="AG72" s="81"/>
      <c r="AJ72" s="87" t="s">
        <v>87</v>
      </c>
      <c r="AK72" s="87">
        <v>1</v>
      </c>
      <c r="BB72" s="132" t="s">
        <v>93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ht="27" customHeight="1" x14ac:dyDescent="0.25">
      <c r="A73" s="63" t="s">
        <v>151</v>
      </c>
      <c r="B73" s="63" t="s">
        <v>152</v>
      </c>
      <c r="C73" s="36">
        <v>4301135702</v>
      </c>
      <c r="D73" s="432">
        <v>4620207490228</v>
      </c>
      <c r="E73" s="432"/>
      <c r="F73" s="62">
        <v>0.2</v>
      </c>
      <c r="G73" s="37">
        <v>6</v>
      </c>
      <c r="H73" s="62">
        <v>1.2</v>
      </c>
      <c r="I73" s="62">
        <v>1.56</v>
      </c>
      <c r="J73" s="37">
        <v>140</v>
      </c>
      <c r="K73" s="37" t="s">
        <v>94</v>
      </c>
      <c r="L73" s="37" t="s">
        <v>86</v>
      </c>
      <c r="M73" s="38" t="s">
        <v>84</v>
      </c>
      <c r="N73" s="38"/>
      <c r="O73" s="37">
        <v>365</v>
      </c>
      <c r="P73" s="46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434"/>
      <c r="R73" s="434"/>
      <c r="S73" s="434"/>
      <c r="T73" s="435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IFERROR(IF(X73="","",X73*0.00941),"")</f>
        <v>0</v>
      </c>
      <c r="AA73" s="68" t="s">
        <v>46</v>
      </c>
      <c r="AB73" s="69" t="s">
        <v>46</v>
      </c>
      <c r="AC73" s="133" t="s">
        <v>150</v>
      </c>
      <c r="AG73" s="81"/>
      <c r="AJ73" s="87" t="s">
        <v>87</v>
      </c>
      <c r="AK73" s="87">
        <v>1</v>
      </c>
      <c r="BB73" s="134" t="s">
        <v>93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x14ac:dyDescent="0.2">
      <c r="A74" s="439"/>
      <c r="B74" s="439"/>
      <c r="C74" s="439"/>
      <c r="D74" s="439"/>
      <c r="E74" s="439"/>
      <c r="F74" s="439"/>
      <c r="G74" s="439"/>
      <c r="H74" s="439"/>
      <c r="I74" s="439"/>
      <c r="J74" s="439"/>
      <c r="K74" s="439"/>
      <c r="L74" s="439"/>
      <c r="M74" s="439"/>
      <c r="N74" s="439"/>
      <c r="O74" s="440"/>
      <c r="P74" s="436" t="s">
        <v>40</v>
      </c>
      <c r="Q74" s="437"/>
      <c r="R74" s="437"/>
      <c r="S74" s="437"/>
      <c r="T74" s="437"/>
      <c r="U74" s="437"/>
      <c r="V74" s="438"/>
      <c r="W74" s="42" t="s">
        <v>39</v>
      </c>
      <c r="X74" s="43">
        <f>IFERROR(SUM(X71:X73),"0")</f>
        <v>0</v>
      </c>
      <c r="Y74" s="43">
        <f>IFERROR(SUM(Y71:Y73),"0")</f>
        <v>0</v>
      </c>
      <c r="Z74" s="43">
        <f>IFERROR(IF(Z71="",0,Z71),"0")+IFERROR(IF(Z72="",0,Z72),"0")+IFERROR(IF(Z73="",0,Z73),"0")</f>
        <v>0</v>
      </c>
      <c r="AA74" s="67"/>
      <c r="AB74" s="67"/>
      <c r="AC74" s="67"/>
    </row>
    <row r="75" spans="1:68" x14ac:dyDescent="0.2">
      <c r="A75" s="439"/>
      <c r="B75" s="439"/>
      <c r="C75" s="439"/>
      <c r="D75" s="439"/>
      <c r="E75" s="439"/>
      <c r="F75" s="439"/>
      <c r="G75" s="439"/>
      <c r="H75" s="439"/>
      <c r="I75" s="439"/>
      <c r="J75" s="439"/>
      <c r="K75" s="439"/>
      <c r="L75" s="439"/>
      <c r="M75" s="439"/>
      <c r="N75" s="439"/>
      <c r="O75" s="440"/>
      <c r="P75" s="436" t="s">
        <v>40</v>
      </c>
      <c r="Q75" s="437"/>
      <c r="R75" s="437"/>
      <c r="S75" s="437"/>
      <c r="T75" s="437"/>
      <c r="U75" s="437"/>
      <c r="V75" s="438"/>
      <c r="W75" s="42" t="s">
        <v>0</v>
      </c>
      <c r="X75" s="43">
        <f>IFERROR(SUMPRODUCT(X71:X73*H71:H73),"0")</f>
        <v>0</v>
      </c>
      <c r="Y75" s="43">
        <f>IFERROR(SUMPRODUCT(Y71:Y73*H71:H73),"0")</f>
        <v>0</v>
      </c>
      <c r="Z75" s="42"/>
      <c r="AA75" s="67"/>
      <c r="AB75" s="67"/>
      <c r="AC75" s="67"/>
    </row>
    <row r="76" spans="1:68" ht="16.5" customHeight="1" x14ac:dyDescent="0.25">
      <c r="A76" s="430" t="s">
        <v>153</v>
      </c>
      <c r="B76" s="430"/>
      <c r="C76" s="430"/>
      <c r="D76" s="430"/>
      <c r="E76" s="430"/>
      <c r="F76" s="430"/>
      <c r="G76" s="430"/>
      <c r="H76" s="430"/>
      <c r="I76" s="430"/>
      <c r="J76" s="430"/>
      <c r="K76" s="430"/>
      <c r="L76" s="430"/>
      <c r="M76" s="430"/>
      <c r="N76" s="430"/>
      <c r="O76" s="430"/>
      <c r="P76" s="430"/>
      <c r="Q76" s="430"/>
      <c r="R76" s="430"/>
      <c r="S76" s="430"/>
      <c r="T76" s="430"/>
      <c r="U76" s="430"/>
      <c r="V76" s="430"/>
      <c r="W76" s="430"/>
      <c r="X76" s="430"/>
      <c r="Y76" s="430"/>
      <c r="Z76" s="430"/>
      <c r="AA76" s="65"/>
      <c r="AB76" s="65"/>
      <c r="AC76" s="82"/>
    </row>
    <row r="77" spans="1:68" ht="14.25" customHeight="1" x14ac:dyDescent="0.25">
      <c r="A77" s="431" t="s">
        <v>80</v>
      </c>
      <c r="B77" s="431"/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  <c r="X77" s="431"/>
      <c r="Y77" s="431"/>
      <c r="Z77" s="431"/>
      <c r="AA77" s="66"/>
      <c r="AB77" s="66"/>
      <c r="AC77" s="83"/>
    </row>
    <row r="78" spans="1:68" ht="27" customHeight="1" x14ac:dyDescent="0.25">
      <c r="A78" s="63" t="s">
        <v>154</v>
      </c>
      <c r="B78" s="63" t="s">
        <v>155</v>
      </c>
      <c r="C78" s="36">
        <v>4301070977</v>
      </c>
      <c r="D78" s="432">
        <v>4607111037411</v>
      </c>
      <c r="E78" s="432"/>
      <c r="F78" s="62">
        <v>2.7</v>
      </c>
      <c r="G78" s="37">
        <v>1</v>
      </c>
      <c r="H78" s="62">
        <v>2.7</v>
      </c>
      <c r="I78" s="62">
        <v>2.8132000000000001</v>
      </c>
      <c r="J78" s="37">
        <v>234</v>
      </c>
      <c r="K78" s="37" t="s">
        <v>157</v>
      </c>
      <c r="L78" s="37" t="s">
        <v>86</v>
      </c>
      <c r="M78" s="38" t="s">
        <v>84</v>
      </c>
      <c r="N78" s="38"/>
      <c r="O78" s="37">
        <v>180</v>
      </c>
      <c r="P78" s="46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434"/>
      <c r="R78" s="434"/>
      <c r="S78" s="434"/>
      <c r="T78" s="435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IFERROR(IF(X78="","",X78*0.00502),"")</f>
        <v>0</v>
      </c>
      <c r="AA78" s="68" t="s">
        <v>46</v>
      </c>
      <c r="AB78" s="69" t="s">
        <v>46</v>
      </c>
      <c r="AC78" s="135" t="s">
        <v>156</v>
      </c>
      <c r="AG78" s="81"/>
      <c r="AJ78" s="87" t="s">
        <v>87</v>
      </c>
      <c r="AK78" s="87">
        <v>1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ht="27" customHeight="1" x14ac:dyDescent="0.25">
      <c r="A79" s="63" t="s">
        <v>158</v>
      </c>
      <c r="B79" s="63" t="s">
        <v>159</v>
      </c>
      <c r="C79" s="36">
        <v>4301070981</v>
      </c>
      <c r="D79" s="432">
        <v>4607111036728</v>
      </c>
      <c r="E79" s="432"/>
      <c r="F79" s="62">
        <v>5</v>
      </c>
      <c r="G79" s="37">
        <v>1</v>
      </c>
      <c r="H79" s="62">
        <v>5</v>
      </c>
      <c r="I79" s="62">
        <v>5.2131999999999996</v>
      </c>
      <c r="J79" s="37">
        <v>144</v>
      </c>
      <c r="K79" s="37" t="s">
        <v>85</v>
      </c>
      <c r="L79" s="37" t="s">
        <v>86</v>
      </c>
      <c r="M79" s="38" t="s">
        <v>84</v>
      </c>
      <c r="N79" s="38"/>
      <c r="O79" s="37">
        <v>180</v>
      </c>
      <c r="P79" s="46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434"/>
      <c r="R79" s="434"/>
      <c r="S79" s="434"/>
      <c r="T79" s="435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IFERROR(IF(X79="","",X79*0.00866),"")</f>
        <v>0</v>
      </c>
      <c r="AA79" s="68" t="s">
        <v>46</v>
      </c>
      <c r="AB79" s="69" t="s">
        <v>46</v>
      </c>
      <c r="AC79" s="137" t="s">
        <v>156</v>
      </c>
      <c r="AG79" s="81"/>
      <c r="AJ79" s="87" t="s">
        <v>87</v>
      </c>
      <c r="AK79" s="87">
        <v>1</v>
      </c>
      <c r="BB79" s="138" t="s">
        <v>70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439"/>
      <c r="B80" s="439"/>
      <c r="C80" s="439"/>
      <c r="D80" s="439"/>
      <c r="E80" s="439"/>
      <c r="F80" s="439"/>
      <c r="G80" s="439"/>
      <c r="H80" s="439"/>
      <c r="I80" s="439"/>
      <c r="J80" s="439"/>
      <c r="K80" s="439"/>
      <c r="L80" s="439"/>
      <c r="M80" s="439"/>
      <c r="N80" s="439"/>
      <c r="O80" s="440"/>
      <c r="P80" s="436" t="s">
        <v>40</v>
      </c>
      <c r="Q80" s="437"/>
      <c r="R80" s="437"/>
      <c r="S80" s="437"/>
      <c r="T80" s="437"/>
      <c r="U80" s="437"/>
      <c r="V80" s="438"/>
      <c r="W80" s="42" t="s">
        <v>39</v>
      </c>
      <c r="X80" s="43">
        <f>IFERROR(SUM(X78:X79),"0")</f>
        <v>0</v>
      </c>
      <c r="Y80" s="43">
        <f>IFERROR(SUM(Y78:Y79),"0")</f>
        <v>0</v>
      </c>
      <c r="Z80" s="43">
        <f>IFERROR(IF(Z78="",0,Z78),"0")+IFERROR(IF(Z79="",0,Z79),"0")</f>
        <v>0</v>
      </c>
      <c r="AA80" s="67"/>
      <c r="AB80" s="67"/>
      <c r="AC80" s="67"/>
    </row>
    <row r="81" spans="1:68" x14ac:dyDescent="0.2">
      <c r="A81" s="439"/>
      <c r="B81" s="439"/>
      <c r="C81" s="439"/>
      <c r="D81" s="439"/>
      <c r="E81" s="439"/>
      <c r="F81" s="439"/>
      <c r="G81" s="439"/>
      <c r="H81" s="439"/>
      <c r="I81" s="439"/>
      <c r="J81" s="439"/>
      <c r="K81" s="439"/>
      <c r="L81" s="439"/>
      <c r="M81" s="439"/>
      <c r="N81" s="439"/>
      <c r="O81" s="440"/>
      <c r="P81" s="436" t="s">
        <v>40</v>
      </c>
      <c r="Q81" s="437"/>
      <c r="R81" s="437"/>
      <c r="S81" s="437"/>
      <c r="T81" s="437"/>
      <c r="U81" s="437"/>
      <c r="V81" s="438"/>
      <c r="W81" s="42" t="s">
        <v>0</v>
      </c>
      <c r="X81" s="43">
        <f>IFERROR(SUMPRODUCT(X78:X79*H78:H79),"0")</f>
        <v>0</v>
      </c>
      <c r="Y81" s="43">
        <f>IFERROR(SUMPRODUCT(Y78:Y79*H78:H79),"0")</f>
        <v>0</v>
      </c>
      <c r="Z81" s="42"/>
      <c r="AA81" s="67"/>
      <c r="AB81" s="67"/>
      <c r="AC81" s="67"/>
    </row>
    <row r="82" spans="1:68" ht="16.5" customHeight="1" x14ac:dyDescent="0.25">
      <c r="A82" s="430" t="s">
        <v>160</v>
      </c>
      <c r="B82" s="430"/>
      <c r="C82" s="430"/>
      <c r="D82" s="430"/>
      <c r="E82" s="430"/>
      <c r="F82" s="430"/>
      <c r="G82" s="430"/>
      <c r="H82" s="430"/>
      <c r="I82" s="430"/>
      <c r="J82" s="430"/>
      <c r="K82" s="430"/>
      <c r="L82" s="430"/>
      <c r="M82" s="430"/>
      <c r="N82" s="430"/>
      <c r="O82" s="430"/>
      <c r="P82" s="430"/>
      <c r="Q82" s="430"/>
      <c r="R82" s="430"/>
      <c r="S82" s="430"/>
      <c r="T82" s="430"/>
      <c r="U82" s="430"/>
      <c r="V82" s="430"/>
      <c r="W82" s="430"/>
      <c r="X82" s="430"/>
      <c r="Y82" s="430"/>
      <c r="Z82" s="430"/>
      <c r="AA82" s="65"/>
      <c r="AB82" s="65"/>
      <c r="AC82" s="82"/>
    </row>
    <row r="83" spans="1:68" ht="14.25" customHeight="1" x14ac:dyDescent="0.25">
      <c r="A83" s="431" t="s">
        <v>145</v>
      </c>
      <c r="B83" s="431"/>
      <c r="C83" s="431"/>
      <c r="D83" s="431"/>
      <c r="E83" s="431"/>
      <c r="F83" s="431"/>
      <c r="G83" s="431"/>
      <c r="H83" s="431"/>
      <c r="I83" s="431"/>
      <c r="J83" s="431"/>
      <c r="K83" s="431"/>
      <c r="L83" s="431"/>
      <c r="M83" s="431"/>
      <c r="N83" s="431"/>
      <c r="O83" s="431"/>
      <c r="P83" s="431"/>
      <c r="Q83" s="431"/>
      <c r="R83" s="431"/>
      <c r="S83" s="431"/>
      <c r="T83" s="431"/>
      <c r="U83" s="431"/>
      <c r="V83" s="431"/>
      <c r="W83" s="431"/>
      <c r="X83" s="431"/>
      <c r="Y83" s="431"/>
      <c r="Z83" s="431"/>
      <c r="AA83" s="66"/>
      <c r="AB83" s="66"/>
      <c r="AC83" s="83"/>
    </row>
    <row r="84" spans="1:68" ht="27" customHeight="1" x14ac:dyDescent="0.25">
      <c r="A84" s="63" t="s">
        <v>161</v>
      </c>
      <c r="B84" s="63" t="s">
        <v>162</v>
      </c>
      <c r="C84" s="36">
        <v>4301135584</v>
      </c>
      <c r="D84" s="432">
        <v>4607111033659</v>
      </c>
      <c r="E84" s="432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94</v>
      </c>
      <c r="L84" s="37" t="s">
        <v>86</v>
      </c>
      <c r="M84" s="38" t="s">
        <v>84</v>
      </c>
      <c r="N84" s="38"/>
      <c r="O84" s="37">
        <v>180</v>
      </c>
      <c r="P84" s="46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434"/>
      <c r="R84" s="434"/>
      <c r="S84" s="434"/>
      <c r="T84" s="435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9" t="s">
        <v>163</v>
      </c>
      <c r="AG84" s="81"/>
      <c r="AJ84" s="87" t="s">
        <v>87</v>
      </c>
      <c r="AK84" s="87">
        <v>1</v>
      </c>
      <c r="BB84" s="140" t="s">
        <v>93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164</v>
      </c>
      <c r="B85" s="63" t="s">
        <v>165</v>
      </c>
      <c r="C85" s="36">
        <v>4301135586</v>
      </c>
      <c r="D85" s="432">
        <v>4607111033659</v>
      </c>
      <c r="E85" s="432"/>
      <c r="F85" s="62">
        <v>0.3</v>
      </c>
      <c r="G85" s="37">
        <v>6</v>
      </c>
      <c r="H85" s="62">
        <v>1.8</v>
      </c>
      <c r="I85" s="62">
        <v>2.2218</v>
      </c>
      <c r="J85" s="37">
        <v>140</v>
      </c>
      <c r="K85" s="37" t="s">
        <v>94</v>
      </c>
      <c r="L85" s="37" t="s">
        <v>86</v>
      </c>
      <c r="M85" s="38" t="s">
        <v>84</v>
      </c>
      <c r="N85" s="38"/>
      <c r="O85" s="37">
        <v>180</v>
      </c>
      <c r="P85" s="466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434"/>
      <c r="R85" s="434"/>
      <c r="S85" s="434"/>
      <c r="T85" s="435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IFERROR(IF(X85="","",X85*0.00941),"")</f>
        <v>0</v>
      </c>
      <c r="AA85" s="68" t="s">
        <v>46</v>
      </c>
      <c r="AB85" s="69" t="s">
        <v>46</v>
      </c>
      <c r="AC85" s="141" t="s">
        <v>163</v>
      </c>
      <c r="AG85" s="81"/>
      <c r="AJ85" s="87" t="s">
        <v>87</v>
      </c>
      <c r="AK85" s="87">
        <v>1</v>
      </c>
      <c r="BB85" s="142" t="s">
        <v>93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439"/>
      <c r="B86" s="439"/>
      <c r="C86" s="439"/>
      <c r="D86" s="439"/>
      <c r="E86" s="439"/>
      <c r="F86" s="439"/>
      <c r="G86" s="439"/>
      <c r="H86" s="439"/>
      <c r="I86" s="439"/>
      <c r="J86" s="439"/>
      <c r="K86" s="439"/>
      <c r="L86" s="439"/>
      <c r="M86" s="439"/>
      <c r="N86" s="439"/>
      <c r="O86" s="440"/>
      <c r="P86" s="436" t="s">
        <v>40</v>
      </c>
      <c r="Q86" s="437"/>
      <c r="R86" s="437"/>
      <c r="S86" s="437"/>
      <c r="T86" s="437"/>
      <c r="U86" s="437"/>
      <c r="V86" s="438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439"/>
      <c r="B87" s="439"/>
      <c r="C87" s="439"/>
      <c r="D87" s="439"/>
      <c r="E87" s="439"/>
      <c r="F87" s="439"/>
      <c r="G87" s="439"/>
      <c r="H87" s="439"/>
      <c r="I87" s="439"/>
      <c r="J87" s="439"/>
      <c r="K87" s="439"/>
      <c r="L87" s="439"/>
      <c r="M87" s="439"/>
      <c r="N87" s="439"/>
      <c r="O87" s="440"/>
      <c r="P87" s="436" t="s">
        <v>40</v>
      </c>
      <c r="Q87" s="437"/>
      <c r="R87" s="437"/>
      <c r="S87" s="437"/>
      <c r="T87" s="437"/>
      <c r="U87" s="437"/>
      <c r="V87" s="438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430" t="s">
        <v>166</v>
      </c>
      <c r="B88" s="430"/>
      <c r="C88" s="430"/>
      <c r="D88" s="430"/>
      <c r="E88" s="430"/>
      <c r="F88" s="430"/>
      <c r="G88" s="430"/>
      <c r="H88" s="430"/>
      <c r="I88" s="430"/>
      <c r="J88" s="430"/>
      <c r="K88" s="430"/>
      <c r="L88" s="430"/>
      <c r="M88" s="430"/>
      <c r="N88" s="430"/>
      <c r="O88" s="430"/>
      <c r="P88" s="430"/>
      <c r="Q88" s="430"/>
      <c r="R88" s="430"/>
      <c r="S88" s="430"/>
      <c r="T88" s="430"/>
      <c r="U88" s="430"/>
      <c r="V88" s="430"/>
      <c r="W88" s="430"/>
      <c r="X88" s="430"/>
      <c r="Y88" s="430"/>
      <c r="Z88" s="430"/>
      <c r="AA88" s="65"/>
      <c r="AB88" s="65"/>
      <c r="AC88" s="82"/>
    </row>
    <row r="89" spans="1:68" ht="14.25" customHeight="1" x14ac:dyDescent="0.25">
      <c r="A89" s="431" t="s">
        <v>167</v>
      </c>
      <c r="B89" s="431"/>
      <c r="C89" s="431"/>
      <c r="D89" s="431"/>
      <c r="E89" s="431"/>
      <c r="F89" s="431"/>
      <c r="G89" s="431"/>
      <c r="H89" s="431"/>
      <c r="I89" s="431"/>
      <c r="J89" s="431"/>
      <c r="K89" s="431"/>
      <c r="L89" s="431"/>
      <c r="M89" s="431"/>
      <c r="N89" s="431"/>
      <c r="O89" s="431"/>
      <c r="P89" s="431"/>
      <c r="Q89" s="431"/>
      <c r="R89" s="431"/>
      <c r="S89" s="431"/>
      <c r="T89" s="431"/>
      <c r="U89" s="431"/>
      <c r="V89" s="431"/>
      <c r="W89" s="431"/>
      <c r="X89" s="431"/>
      <c r="Y89" s="431"/>
      <c r="Z89" s="431"/>
      <c r="AA89" s="66"/>
      <c r="AB89" s="66"/>
      <c r="AC89" s="83"/>
    </row>
    <row r="90" spans="1:68" ht="27" customHeight="1" x14ac:dyDescent="0.25">
      <c r="A90" s="63" t="s">
        <v>168</v>
      </c>
      <c r="B90" s="63" t="s">
        <v>169</v>
      </c>
      <c r="C90" s="36">
        <v>4301131041</v>
      </c>
      <c r="D90" s="432">
        <v>4607111034120</v>
      </c>
      <c r="E90" s="432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94</v>
      </c>
      <c r="L90" s="37" t="s">
        <v>86</v>
      </c>
      <c r="M90" s="38" t="s">
        <v>84</v>
      </c>
      <c r="N90" s="38"/>
      <c r="O90" s="37">
        <v>180</v>
      </c>
      <c r="P90" s="46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434"/>
      <c r="R90" s="434"/>
      <c r="S90" s="434"/>
      <c r="T90" s="435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3" t="s">
        <v>170</v>
      </c>
      <c r="AG90" s="81"/>
      <c r="AJ90" s="87" t="s">
        <v>87</v>
      </c>
      <c r="AK90" s="87">
        <v>1</v>
      </c>
      <c r="BB90" s="144" t="s">
        <v>93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171</v>
      </c>
      <c r="B91" s="63" t="s">
        <v>172</v>
      </c>
      <c r="C91" s="36">
        <v>4301131042</v>
      </c>
      <c r="D91" s="432">
        <v>4607111034137</v>
      </c>
      <c r="E91" s="432"/>
      <c r="F91" s="62">
        <v>0.3</v>
      </c>
      <c r="G91" s="37">
        <v>12</v>
      </c>
      <c r="H91" s="62">
        <v>3.6</v>
      </c>
      <c r="I91" s="62">
        <v>4.3036000000000003</v>
      </c>
      <c r="J91" s="37">
        <v>70</v>
      </c>
      <c r="K91" s="37" t="s">
        <v>94</v>
      </c>
      <c r="L91" s="37" t="s">
        <v>86</v>
      </c>
      <c r="M91" s="38" t="s">
        <v>84</v>
      </c>
      <c r="N91" s="38"/>
      <c r="O91" s="37">
        <v>180</v>
      </c>
      <c r="P91" s="46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434"/>
      <c r="R91" s="434"/>
      <c r="S91" s="434"/>
      <c r="T91" s="435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45" t="s">
        <v>173</v>
      </c>
      <c r="AG91" s="81"/>
      <c r="AJ91" s="87" t="s">
        <v>87</v>
      </c>
      <c r="AK91" s="87">
        <v>1</v>
      </c>
      <c r="BB91" s="146" t="s">
        <v>93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x14ac:dyDescent="0.2">
      <c r="A92" s="439"/>
      <c r="B92" s="439"/>
      <c r="C92" s="439"/>
      <c r="D92" s="439"/>
      <c r="E92" s="439"/>
      <c r="F92" s="439"/>
      <c r="G92" s="439"/>
      <c r="H92" s="439"/>
      <c r="I92" s="439"/>
      <c r="J92" s="439"/>
      <c r="K92" s="439"/>
      <c r="L92" s="439"/>
      <c r="M92" s="439"/>
      <c r="N92" s="439"/>
      <c r="O92" s="440"/>
      <c r="P92" s="436" t="s">
        <v>40</v>
      </c>
      <c r="Q92" s="437"/>
      <c r="R92" s="437"/>
      <c r="S92" s="437"/>
      <c r="T92" s="437"/>
      <c r="U92" s="437"/>
      <c r="V92" s="438"/>
      <c r="W92" s="42" t="s">
        <v>39</v>
      </c>
      <c r="X92" s="43">
        <f>IFERROR(SUM(X90:X91),"0")</f>
        <v>0</v>
      </c>
      <c r="Y92" s="43">
        <f>IFERROR(SUM(Y90:Y91),"0")</f>
        <v>0</v>
      </c>
      <c r="Z92" s="43">
        <f>IFERROR(IF(Z90="",0,Z90),"0")+IFERROR(IF(Z91="",0,Z91),"0")</f>
        <v>0</v>
      </c>
      <c r="AA92" s="67"/>
      <c r="AB92" s="67"/>
      <c r="AC92" s="67"/>
    </row>
    <row r="93" spans="1:68" x14ac:dyDescent="0.2">
      <c r="A93" s="439"/>
      <c r="B93" s="439"/>
      <c r="C93" s="439"/>
      <c r="D93" s="439"/>
      <c r="E93" s="439"/>
      <c r="F93" s="439"/>
      <c r="G93" s="439"/>
      <c r="H93" s="439"/>
      <c r="I93" s="439"/>
      <c r="J93" s="439"/>
      <c r="K93" s="439"/>
      <c r="L93" s="439"/>
      <c r="M93" s="439"/>
      <c r="N93" s="439"/>
      <c r="O93" s="440"/>
      <c r="P93" s="436" t="s">
        <v>40</v>
      </c>
      <c r="Q93" s="437"/>
      <c r="R93" s="437"/>
      <c r="S93" s="437"/>
      <c r="T93" s="437"/>
      <c r="U93" s="437"/>
      <c r="V93" s="438"/>
      <c r="W93" s="42" t="s">
        <v>0</v>
      </c>
      <c r="X93" s="43">
        <f>IFERROR(SUMPRODUCT(X90:X91*H90:H91),"0")</f>
        <v>0</v>
      </c>
      <c r="Y93" s="43">
        <f>IFERROR(SUMPRODUCT(Y90:Y91*H90:H91),"0")</f>
        <v>0</v>
      </c>
      <c r="Z93" s="42"/>
      <c r="AA93" s="67"/>
      <c r="AB93" s="67"/>
      <c r="AC93" s="67"/>
    </row>
    <row r="94" spans="1:68" ht="16.5" customHeight="1" x14ac:dyDescent="0.25">
      <c r="A94" s="430" t="s">
        <v>174</v>
      </c>
      <c r="B94" s="430"/>
      <c r="C94" s="430"/>
      <c r="D94" s="430"/>
      <c r="E94" s="430"/>
      <c r="F94" s="430"/>
      <c r="G94" s="430"/>
      <c r="H94" s="430"/>
      <c r="I94" s="430"/>
      <c r="J94" s="430"/>
      <c r="K94" s="430"/>
      <c r="L94" s="430"/>
      <c r="M94" s="430"/>
      <c r="N94" s="430"/>
      <c r="O94" s="430"/>
      <c r="P94" s="430"/>
      <c r="Q94" s="430"/>
      <c r="R94" s="430"/>
      <c r="S94" s="430"/>
      <c r="T94" s="430"/>
      <c r="U94" s="430"/>
      <c r="V94" s="430"/>
      <c r="W94" s="430"/>
      <c r="X94" s="430"/>
      <c r="Y94" s="430"/>
      <c r="Z94" s="430"/>
      <c r="AA94" s="65"/>
      <c r="AB94" s="65"/>
      <c r="AC94" s="82"/>
    </row>
    <row r="95" spans="1:68" ht="14.25" customHeight="1" x14ac:dyDescent="0.25">
      <c r="A95" s="431" t="s">
        <v>145</v>
      </c>
      <c r="B95" s="431"/>
      <c r="C95" s="431"/>
      <c r="D95" s="431"/>
      <c r="E95" s="431"/>
      <c r="F95" s="431"/>
      <c r="G95" s="431"/>
      <c r="H95" s="431"/>
      <c r="I95" s="431"/>
      <c r="J95" s="431"/>
      <c r="K95" s="431"/>
      <c r="L95" s="431"/>
      <c r="M95" s="431"/>
      <c r="N95" s="431"/>
      <c r="O95" s="431"/>
      <c r="P95" s="431"/>
      <c r="Q95" s="431"/>
      <c r="R95" s="431"/>
      <c r="S95" s="431"/>
      <c r="T95" s="431"/>
      <c r="U95" s="431"/>
      <c r="V95" s="431"/>
      <c r="W95" s="431"/>
      <c r="X95" s="431"/>
      <c r="Y95" s="431"/>
      <c r="Z95" s="431"/>
      <c r="AA95" s="66"/>
      <c r="AB95" s="66"/>
      <c r="AC95" s="83"/>
    </row>
    <row r="96" spans="1:68" ht="27" customHeight="1" x14ac:dyDescent="0.25">
      <c r="A96" s="63" t="s">
        <v>175</v>
      </c>
      <c r="B96" s="63" t="s">
        <v>176</v>
      </c>
      <c r="C96" s="36">
        <v>4301135763</v>
      </c>
      <c r="D96" s="432">
        <v>4620207491027</v>
      </c>
      <c r="E96" s="432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94</v>
      </c>
      <c r="L96" s="37" t="s">
        <v>86</v>
      </c>
      <c r="M96" s="38" t="s">
        <v>84</v>
      </c>
      <c r="N96" s="38"/>
      <c r="O96" s="37">
        <v>180</v>
      </c>
      <c r="P96" s="469" t="s">
        <v>177</v>
      </c>
      <c r="Q96" s="434"/>
      <c r="R96" s="434"/>
      <c r="S96" s="434"/>
      <c r="T96" s="435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ref="Y96:Y107" si="6">IFERROR(IF(X96="","",X96),"")</f>
        <v>0</v>
      </c>
      <c r="Z96" s="41">
        <f>IFERROR(IF(X96="","",X96*0.01788),"")</f>
        <v>0</v>
      </c>
      <c r="AA96" s="68" t="s">
        <v>46</v>
      </c>
      <c r="AB96" s="69" t="s">
        <v>46</v>
      </c>
      <c r="AC96" s="147" t="s">
        <v>163</v>
      </c>
      <c r="AG96" s="81"/>
      <c r="AJ96" s="87" t="s">
        <v>87</v>
      </c>
      <c r="AK96" s="87">
        <v>1</v>
      </c>
      <c r="BB96" s="148" t="s">
        <v>93</v>
      </c>
      <c r="BM96" s="81">
        <f t="shared" ref="BM96:BM107" si="7">IFERROR(X96*I96,"0")</f>
        <v>0</v>
      </c>
      <c r="BN96" s="81">
        <f t="shared" ref="BN96:BN107" si="8">IFERROR(Y96*I96,"0")</f>
        <v>0</v>
      </c>
      <c r="BO96" s="81">
        <f t="shared" ref="BO96:BO107" si="9">IFERROR(X96/J96,"0")</f>
        <v>0</v>
      </c>
      <c r="BP96" s="81">
        <f t="shared" ref="BP96:BP107" si="10">IFERROR(Y96/J96,"0")</f>
        <v>0</v>
      </c>
    </row>
    <row r="97" spans="1:68" ht="27" customHeight="1" x14ac:dyDescent="0.25">
      <c r="A97" s="63" t="s">
        <v>178</v>
      </c>
      <c r="B97" s="63" t="s">
        <v>179</v>
      </c>
      <c r="C97" s="36">
        <v>4301135568</v>
      </c>
      <c r="D97" s="432">
        <v>4607111033451</v>
      </c>
      <c r="E97" s="432"/>
      <c r="F97" s="62">
        <v>0.3</v>
      </c>
      <c r="G97" s="37">
        <v>6</v>
      </c>
      <c r="H97" s="62">
        <v>1.8</v>
      </c>
      <c r="I97" s="62">
        <v>2.2218</v>
      </c>
      <c r="J97" s="37">
        <v>140</v>
      </c>
      <c r="K97" s="37" t="s">
        <v>94</v>
      </c>
      <c r="L97" s="37" t="s">
        <v>86</v>
      </c>
      <c r="M97" s="38" t="s">
        <v>84</v>
      </c>
      <c r="N97" s="38"/>
      <c r="O97" s="37">
        <v>180</v>
      </c>
      <c r="P97" s="470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434"/>
      <c r="R97" s="434"/>
      <c r="S97" s="434"/>
      <c r="T97" s="435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>IFERROR(IF(X97="","",X97*0.00941),"")</f>
        <v>0</v>
      </c>
      <c r="AA97" s="68" t="s">
        <v>46</v>
      </c>
      <c r="AB97" s="69" t="s">
        <v>46</v>
      </c>
      <c r="AC97" s="149" t="s">
        <v>163</v>
      </c>
      <c r="AG97" s="81"/>
      <c r="AJ97" s="87" t="s">
        <v>87</v>
      </c>
      <c r="AK97" s="87">
        <v>1</v>
      </c>
      <c r="BB97" s="150" t="s">
        <v>93</v>
      </c>
      <c r="BM97" s="81">
        <f t="shared" si="7"/>
        <v>0</v>
      </c>
      <c r="BN97" s="81">
        <f t="shared" si="8"/>
        <v>0</v>
      </c>
      <c r="BO97" s="81">
        <f t="shared" si="9"/>
        <v>0</v>
      </c>
      <c r="BP97" s="81">
        <f t="shared" si="10"/>
        <v>0</v>
      </c>
    </row>
    <row r="98" spans="1:68" ht="27" customHeight="1" x14ac:dyDescent="0.25">
      <c r="A98" s="63" t="s">
        <v>180</v>
      </c>
      <c r="B98" s="63" t="s">
        <v>181</v>
      </c>
      <c r="C98" s="36">
        <v>4301135565</v>
      </c>
      <c r="D98" s="432">
        <v>4607111033451</v>
      </c>
      <c r="E98" s="432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94</v>
      </c>
      <c r="L98" s="37" t="s">
        <v>86</v>
      </c>
      <c r="M98" s="38" t="s">
        <v>84</v>
      </c>
      <c r="N98" s="38"/>
      <c r="O98" s="37">
        <v>180</v>
      </c>
      <c r="P98" s="47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434"/>
      <c r="R98" s="434"/>
      <c r="S98" s="434"/>
      <c r="T98" s="435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>IFERROR(IF(X98="","",X98*0.01788),"")</f>
        <v>0</v>
      </c>
      <c r="AA98" s="68" t="s">
        <v>46</v>
      </c>
      <c r="AB98" s="69" t="s">
        <v>46</v>
      </c>
      <c r="AC98" s="151" t="s">
        <v>163</v>
      </c>
      <c r="AG98" s="81"/>
      <c r="AJ98" s="87" t="s">
        <v>87</v>
      </c>
      <c r="AK98" s="87">
        <v>1</v>
      </c>
      <c r="BB98" s="152" t="s">
        <v>93</v>
      </c>
      <c r="BM98" s="81">
        <f t="shared" si="7"/>
        <v>0</v>
      </c>
      <c r="BN98" s="81">
        <f t="shared" si="8"/>
        <v>0</v>
      </c>
      <c r="BO98" s="81">
        <f t="shared" si="9"/>
        <v>0</v>
      </c>
      <c r="BP98" s="81">
        <f t="shared" si="10"/>
        <v>0</v>
      </c>
    </row>
    <row r="99" spans="1:68" ht="27" customHeight="1" x14ac:dyDescent="0.25">
      <c r="A99" s="63" t="s">
        <v>182</v>
      </c>
      <c r="B99" s="63" t="s">
        <v>183</v>
      </c>
      <c r="C99" s="36">
        <v>4301135765</v>
      </c>
      <c r="D99" s="432">
        <v>4620207491003</v>
      </c>
      <c r="E99" s="432"/>
      <c r="F99" s="62">
        <v>0.24</v>
      </c>
      <c r="G99" s="37">
        <v>12</v>
      </c>
      <c r="H99" s="62">
        <v>2.88</v>
      </c>
      <c r="I99" s="62">
        <v>3.5836000000000001</v>
      </c>
      <c r="J99" s="37">
        <v>70</v>
      </c>
      <c r="K99" s="37" t="s">
        <v>94</v>
      </c>
      <c r="L99" s="37" t="s">
        <v>86</v>
      </c>
      <c r="M99" s="38" t="s">
        <v>84</v>
      </c>
      <c r="N99" s="38"/>
      <c r="O99" s="37">
        <v>180</v>
      </c>
      <c r="P99" s="472" t="s">
        <v>184</v>
      </c>
      <c r="Q99" s="434"/>
      <c r="R99" s="434"/>
      <c r="S99" s="434"/>
      <c r="T99" s="435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>IFERROR(IF(X99="","",X99*0.01788),"")</f>
        <v>0</v>
      </c>
      <c r="AA99" s="68" t="s">
        <v>46</v>
      </c>
      <c r="AB99" s="69" t="s">
        <v>46</v>
      </c>
      <c r="AC99" s="153" t="s">
        <v>163</v>
      </c>
      <c r="AG99" s="81"/>
      <c r="AJ99" s="87" t="s">
        <v>87</v>
      </c>
      <c r="AK99" s="87">
        <v>1</v>
      </c>
      <c r="BB99" s="154" t="s">
        <v>93</v>
      </c>
      <c r="BM99" s="81">
        <f t="shared" si="7"/>
        <v>0</v>
      </c>
      <c r="BN99" s="81">
        <f t="shared" si="8"/>
        <v>0</v>
      </c>
      <c r="BO99" s="81">
        <f t="shared" si="9"/>
        <v>0</v>
      </c>
      <c r="BP99" s="81">
        <f t="shared" si="10"/>
        <v>0</v>
      </c>
    </row>
    <row r="100" spans="1:68" ht="27" customHeight="1" x14ac:dyDescent="0.25">
      <c r="A100" s="63" t="s">
        <v>185</v>
      </c>
      <c r="B100" s="63" t="s">
        <v>186</v>
      </c>
      <c r="C100" s="36">
        <v>4301135595</v>
      </c>
      <c r="D100" s="432">
        <v>4607111035141</v>
      </c>
      <c r="E100" s="432"/>
      <c r="F100" s="62">
        <v>0.3</v>
      </c>
      <c r="G100" s="37">
        <v>12</v>
      </c>
      <c r="H100" s="62">
        <v>3.6</v>
      </c>
      <c r="I100" s="62">
        <v>4.3036000000000003</v>
      </c>
      <c r="J100" s="37">
        <v>70</v>
      </c>
      <c r="K100" s="37" t="s">
        <v>94</v>
      </c>
      <c r="L100" s="37" t="s">
        <v>86</v>
      </c>
      <c r="M100" s="38" t="s">
        <v>84</v>
      </c>
      <c r="N100" s="38"/>
      <c r="O100" s="37">
        <v>180</v>
      </c>
      <c r="P100" s="473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100" s="434"/>
      <c r="R100" s="434"/>
      <c r="S100" s="434"/>
      <c r="T100" s="435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>IFERROR(IF(X100="","",X100*0.01788),"")</f>
        <v>0</v>
      </c>
      <c r="AA100" s="68" t="s">
        <v>46</v>
      </c>
      <c r="AB100" s="69" t="s">
        <v>46</v>
      </c>
      <c r="AC100" s="155" t="s">
        <v>187</v>
      </c>
      <c r="AG100" s="81"/>
      <c r="AJ100" s="87" t="s">
        <v>87</v>
      </c>
      <c r="AK100" s="87">
        <v>1</v>
      </c>
      <c r="BB100" s="156" t="s">
        <v>93</v>
      </c>
      <c r="BM100" s="81">
        <f t="shared" si="7"/>
        <v>0</v>
      </c>
      <c r="BN100" s="81">
        <f t="shared" si="8"/>
        <v>0</v>
      </c>
      <c r="BO100" s="81">
        <f t="shared" si="9"/>
        <v>0</v>
      </c>
      <c r="BP100" s="81">
        <f t="shared" si="10"/>
        <v>0</v>
      </c>
    </row>
    <row r="101" spans="1:68" ht="27" customHeight="1" x14ac:dyDescent="0.25">
      <c r="A101" s="63" t="s">
        <v>188</v>
      </c>
      <c r="B101" s="63" t="s">
        <v>189</v>
      </c>
      <c r="C101" s="36">
        <v>4301135575</v>
      </c>
      <c r="D101" s="432">
        <v>4607111035141</v>
      </c>
      <c r="E101" s="432"/>
      <c r="F101" s="62">
        <v>0.3</v>
      </c>
      <c r="G101" s="37">
        <v>12</v>
      </c>
      <c r="H101" s="62">
        <v>3.6</v>
      </c>
      <c r="I101" s="62">
        <v>4.3036000000000003</v>
      </c>
      <c r="J101" s="37">
        <v>70</v>
      </c>
      <c r="K101" s="37" t="s">
        <v>94</v>
      </c>
      <c r="L101" s="37" t="s">
        <v>86</v>
      </c>
      <c r="M101" s="38" t="s">
        <v>84</v>
      </c>
      <c r="N101" s="38"/>
      <c r="O101" s="37">
        <v>180</v>
      </c>
      <c r="P101" s="474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101" s="434"/>
      <c r="R101" s="434"/>
      <c r="S101" s="434"/>
      <c r="T101" s="435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6"/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57" t="s">
        <v>187</v>
      </c>
      <c r="AG101" s="81"/>
      <c r="AJ101" s="87" t="s">
        <v>87</v>
      </c>
      <c r="AK101" s="87">
        <v>1</v>
      </c>
      <c r="BB101" s="158" t="s">
        <v>93</v>
      </c>
      <c r="BM101" s="81">
        <f t="shared" si="7"/>
        <v>0</v>
      </c>
      <c r="BN101" s="81">
        <f t="shared" si="8"/>
        <v>0</v>
      </c>
      <c r="BO101" s="81">
        <f t="shared" si="9"/>
        <v>0</v>
      </c>
      <c r="BP101" s="81">
        <f t="shared" si="10"/>
        <v>0</v>
      </c>
    </row>
    <row r="102" spans="1:68" ht="27" customHeight="1" x14ac:dyDescent="0.25">
      <c r="A102" s="63" t="s">
        <v>190</v>
      </c>
      <c r="B102" s="63" t="s">
        <v>191</v>
      </c>
      <c r="C102" s="36">
        <v>4301135768</v>
      </c>
      <c r="D102" s="432">
        <v>4620207491034</v>
      </c>
      <c r="E102" s="432"/>
      <c r="F102" s="62">
        <v>0.24</v>
      </c>
      <c r="G102" s="37">
        <v>12</v>
      </c>
      <c r="H102" s="62">
        <v>2.88</v>
      </c>
      <c r="I102" s="62">
        <v>3.5836000000000001</v>
      </c>
      <c r="J102" s="37">
        <v>70</v>
      </c>
      <c r="K102" s="37" t="s">
        <v>94</v>
      </c>
      <c r="L102" s="37" t="s">
        <v>86</v>
      </c>
      <c r="M102" s="38" t="s">
        <v>84</v>
      </c>
      <c r="N102" s="38"/>
      <c r="O102" s="37">
        <v>180</v>
      </c>
      <c r="P102" s="475" t="s">
        <v>192</v>
      </c>
      <c r="Q102" s="434"/>
      <c r="R102" s="434"/>
      <c r="S102" s="434"/>
      <c r="T102" s="435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6"/>
        <v>0</v>
      </c>
      <c r="Z102" s="41">
        <f>IFERROR(IF(X102="","",X102*0.01788),"")</f>
        <v>0</v>
      </c>
      <c r="AA102" s="68" t="s">
        <v>46</v>
      </c>
      <c r="AB102" s="69" t="s">
        <v>46</v>
      </c>
      <c r="AC102" s="159" t="s">
        <v>187</v>
      </c>
      <c r="AG102" s="81"/>
      <c r="AJ102" s="87" t="s">
        <v>87</v>
      </c>
      <c r="AK102" s="87">
        <v>1</v>
      </c>
      <c r="BB102" s="160" t="s">
        <v>93</v>
      </c>
      <c r="BM102" s="81">
        <f t="shared" si="7"/>
        <v>0</v>
      </c>
      <c r="BN102" s="81">
        <f t="shared" si="8"/>
        <v>0</v>
      </c>
      <c r="BO102" s="81">
        <f t="shared" si="9"/>
        <v>0</v>
      </c>
      <c r="BP102" s="81">
        <f t="shared" si="10"/>
        <v>0</v>
      </c>
    </row>
    <row r="103" spans="1:68" ht="27" customHeight="1" x14ac:dyDescent="0.25">
      <c r="A103" s="63" t="s">
        <v>193</v>
      </c>
      <c r="B103" s="63" t="s">
        <v>194</v>
      </c>
      <c r="C103" s="36">
        <v>4301135567</v>
      </c>
      <c r="D103" s="432">
        <v>4607111033444</v>
      </c>
      <c r="E103" s="432"/>
      <c r="F103" s="62">
        <v>0.3</v>
      </c>
      <c r="G103" s="37">
        <v>6</v>
      </c>
      <c r="H103" s="62">
        <v>1.8</v>
      </c>
      <c r="I103" s="62">
        <v>2.2218</v>
      </c>
      <c r="J103" s="37">
        <v>140</v>
      </c>
      <c r="K103" s="37" t="s">
        <v>94</v>
      </c>
      <c r="L103" s="37" t="s">
        <v>86</v>
      </c>
      <c r="M103" s="38" t="s">
        <v>84</v>
      </c>
      <c r="N103" s="38"/>
      <c r="O103" s="37">
        <v>180</v>
      </c>
      <c r="P103" s="476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3" s="434"/>
      <c r="R103" s="434"/>
      <c r="S103" s="434"/>
      <c r="T103" s="435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6"/>
        <v>0</v>
      </c>
      <c r="Z103" s="41">
        <f>IFERROR(IF(X103="","",X103*0.00941),"")</f>
        <v>0</v>
      </c>
      <c r="AA103" s="68" t="s">
        <v>46</v>
      </c>
      <c r="AB103" s="69" t="s">
        <v>46</v>
      </c>
      <c r="AC103" s="161" t="s">
        <v>163</v>
      </c>
      <c r="AG103" s="81"/>
      <c r="AJ103" s="87" t="s">
        <v>87</v>
      </c>
      <c r="AK103" s="87">
        <v>1</v>
      </c>
      <c r="BB103" s="162" t="s">
        <v>93</v>
      </c>
      <c r="BM103" s="81">
        <f t="shared" si="7"/>
        <v>0</v>
      </c>
      <c r="BN103" s="81">
        <f t="shared" si="8"/>
        <v>0</v>
      </c>
      <c r="BO103" s="81">
        <f t="shared" si="9"/>
        <v>0</v>
      </c>
      <c r="BP103" s="81">
        <f t="shared" si="10"/>
        <v>0</v>
      </c>
    </row>
    <row r="104" spans="1:68" ht="27" customHeight="1" x14ac:dyDescent="0.25">
      <c r="A104" s="63" t="s">
        <v>195</v>
      </c>
      <c r="B104" s="63" t="s">
        <v>196</v>
      </c>
      <c r="C104" s="36">
        <v>4301135578</v>
      </c>
      <c r="D104" s="432">
        <v>4607111033444</v>
      </c>
      <c r="E104" s="432"/>
      <c r="F104" s="62">
        <v>0.3</v>
      </c>
      <c r="G104" s="37">
        <v>12</v>
      </c>
      <c r="H104" s="62">
        <v>3.6</v>
      </c>
      <c r="I104" s="62">
        <v>4.3036000000000003</v>
      </c>
      <c r="J104" s="37">
        <v>70</v>
      </c>
      <c r="K104" s="37" t="s">
        <v>94</v>
      </c>
      <c r="L104" s="37" t="s">
        <v>86</v>
      </c>
      <c r="M104" s="38" t="s">
        <v>84</v>
      </c>
      <c r="N104" s="38"/>
      <c r="O104" s="37">
        <v>180</v>
      </c>
      <c r="P104" s="47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434"/>
      <c r="R104" s="434"/>
      <c r="S104" s="434"/>
      <c r="T104" s="435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6"/>
        <v>0</v>
      </c>
      <c r="Z104" s="41">
        <f>IFERROR(IF(X104="","",X104*0.01788),"")</f>
        <v>0</v>
      </c>
      <c r="AA104" s="68" t="s">
        <v>46</v>
      </c>
      <c r="AB104" s="69" t="s">
        <v>46</v>
      </c>
      <c r="AC104" s="163" t="s">
        <v>163</v>
      </c>
      <c r="AG104" s="81"/>
      <c r="AJ104" s="87" t="s">
        <v>87</v>
      </c>
      <c r="AK104" s="87">
        <v>1</v>
      </c>
      <c r="BB104" s="164" t="s">
        <v>93</v>
      </c>
      <c r="BM104" s="81">
        <f t="shared" si="7"/>
        <v>0</v>
      </c>
      <c r="BN104" s="81">
        <f t="shared" si="8"/>
        <v>0</v>
      </c>
      <c r="BO104" s="81">
        <f t="shared" si="9"/>
        <v>0</v>
      </c>
      <c r="BP104" s="81">
        <f t="shared" si="10"/>
        <v>0</v>
      </c>
    </row>
    <row r="105" spans="1:68" ht="27" customHeight="1" x14ac:dyDescent="0.25">
      <c r="A105" s="63" t="s">
        <v>197</v>
      </c>
      <c r="B105" s="63" t="s">
        <v>198</v>
      </c>
      <c r="C105" s="36">
        <v>4301135760</v>
      </c>
      <c r="D105" s="432">
        <v>4620207491010</v>
      </c>
      <c r="E105" s="432"/>
      <c r="F105" s="62">
        <v>0.24</v>
      </c>
      <c r="G105" s="37">
        <v>12</v>
      </c>
      <c r="H105" s="62">
        <v>2.88</v>
      </c>
      <c r="I105" s="62">
        <v>3.5836000000000001</v>
      </c>
      <c r="J105" s="37">
        <v>70</v>
      </c>
      <c r="K105" s="37" t="s">
        <v>94</v>
      </c>
      <c r="L105" s="37" t="s">
        <v>86</v>
      </c>
      <c r="M105" s="38" t="s">
        <v>84</v>
      </c>
      <c r="N105" s="38"/>
      <c r="O105" s="37">
        <v>180</v>
      </c>
      <c r="P105" s="478" t="s">
        <v>199</v>
      </c>
      <c r="Q105" s="434"/>
      <c r="R105" s="434"/>
      <c r="S105" s="434"/>
      <c r="T105" s="435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6"/>
        <v>0</v>
      </c>
      <c r="Z105" s="41">
        <f>IFERROR(IF(X105="","",X105*0.01788),"")</f>
        <v>0</v>
      </c>
      <c r="AA105" s="68" t="s">
        <v>46</v>
      </c>
      <c r="AB105" s="69" t="s">
        <v>46</v>
      </c>
      <c r="AC105" s="165" t="s">
        <v>163</v>
      </c>
      <c r="AG105" s="81"/>
      <c r="AJ105" s="87" t="s">
        <v>87</v>
      </c>
      <c r="AK105" s="87">
        <v>1</v>
      </c>
      <c r="BB105" s="166" t="s">
        <v>93</v>
      </c>
      <c r="BM105" s="81">
        <f t="shared" si="7"/>
        <v>0</v>
      </c>
      <c r="BN105" s="81">
        <f t="shared" si="8"/>
        <v>0</v>
      </c>
      <c r="BO105" s="81">
        <f t="shared" si="9"/>
        <v>0</v>
      </c>
      <c r="BP105" s="81">
        <f t="shared" si="10"/>
        <v>0</v>
      </c>
    </row>
    <row r="106" spans="1:68" ht="27" customHeight="1" x14ac:dyDescent="0.25">
      <c r="A106" s="63" t="s">
        <v>200</v>
      </c>
      <c r="B106" s="63" t="s">
        <v>201</v>
      </c>
      <c r="C106" s="36">
        <v>4301135571</v>
      </c>
      <c r="D106" s="432">
        <v>4607111035028</v>
      </c>
      <c r="E106" s="432"/>
      <c r="F106" s="62">
        <v>0.48</v>
      </c>
      <c r="G106" s="37">
        <v>8</v>
      </c>
      <c r="H106" s="62">
        <v>3.84</v>
      </c>
      <c r="I106" s="62">
        <v>4.4488000000000003</v>
      </c>
      <c r="J106" s="37">
        <v>70</v>
      </c>
      <c r="K106" s="37" t="s">
        <v>94</v>
      </c>
      <c r="L106" s="37" t="s">
        <v>86</v>
      </c>
      <c r="M106" s="38" t="s">
        <v>84</v>
      </c>
      <c r="N106" s="38"/>
      <c r="O106" s="37">
        <v>180</v>
      </c>
      <c r="P106" s="479" t="s">
        <v>202</v>
      </c>
      <c r="Q106" s="434"/>
      <c r="R106" s="434"/>
      <c r="S106" s="434"/>
      <c r="T106" s="435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6"/>
        <v>0</v>
      </c>
      <c r="Z106" s="41">
        <f>IFERROR(IF(X106="","",X106*0.01788),"")</f>
        <v>0</v>
      </c>
      <c r="AA106" s="68" t="s">
        <v>46</v>
      </c>
      <c r="AB106" s="69" t="s">
        <v>46</v>
      </c>
      <c r="AC106" s="167" t="s">
        <v>163</v>
      </c>
      <c r="AG106" s="81"/>
      <c r="AJ106" s="87" t="s">
        <v>87</v>
      </c>
      <c r="AK106" s="87">
        <v>1</v>
      </c>
      <c r="BB106" s="168" t="s">
        <v>93</v>
      </c>
      <c r="BM106" s="81">
        <f t="shared" si="7"/>
        <v>0</v>
      </c>
      <c r="BN106" s="81">
        <f t="shared" si="8"/>
        <v>0</v>
      </c>
      <c r="BO106" s="81">
        <f t="shared" si="9"/>
        <v>0</v>
      </c>
      <c r="BP106" s="81">
        <f t="shared" si="10"/>
        <v>0</v>
      </c>
    </row>
    <row r="107" spans="1:68" ht="27" customHeight="1" x14ac:dyDescent="0.25">
      <c r="A107" s="63" t="s">
        <v>203</v>
      </c>
      <c r="B107" s="63" t="s">
        <v>204</v>
      </c>
      <c r="C107" s="36">
        <v>4301135285</v>
      </c>
      <c r="D107" s="432">
        <v>4607111036407</v>
      </c>
      <c r="E107" s="432"/>
      <c r="F107" s="62">
        <v>0.3</v>
      </c>
      <c r="G107" s="37">
        <v>14</v>
      </c>
      <c r="H107" s="62">
        <v>4.2</v>
      </c>
      <c r="I107" s="62">
        <v>4.5292000000000003</v>
      </c>
      <c r="J107" s="37">
        <v>70</v>
      </c>
      <c r="K107" s="37" t="s">
        <v>94</v>
      </c>
      <c r="L107" s="37" t="s">
        <v>86</v>
      </c>
      <c r="M107" s="38" t="s">
        <v>84</v>
      </c>
      <c r="N107" s="38"/>
      <c r="O107" s="37">
        <v>180</v>
      </c>
      <c r="P107" s="48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7" s="434"/>
      <c r="R107" s="434"/>
      <c r="S107" s="434"/>
      <c r="T107" s="435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6"/>
        <v>0</v>
      </c>
      <c r="Z107" s="41">
        <f>IFERROR(IF(X107="","",X107*0.01788),"")</f>
        <v>0</v>
      </c>
      <c r="AA107" s="68" t="s">
        <v>46</v>
      </c>
      <c r="AB107" s="69" t="s">
        <v>46</v>
      </c>
      <c r="AC107" s="169" t="s">
        <v>205</v>
      </c>
      <c r="AG107" s="81"/>
      <c r="AJ107" s="87" t="s">
        <v>87</v>
      </c>
      <c r="AK107" s="87">
        <v>1</v>
      </c>
      <c r="BB107" s="170" t="s">
        <v>93</v>
      </c>
      <c r="BM107" s="81">
        <f t="shared" si="7"/>
        <v>0</v>
      </c>
      <c r="BN107" s="81">
        <f t="shared" si="8"/>
        <v>0</v>
      </c>
      <c r="BO107" s="81">
        <f t="shared" si="9"/>
        <v>0</v>
      </c>
      <c r="BP107" s="81">
        <f t="shared" si="10"/>
        <v>0</v>
      </c>
    </row>
    <row r="108" spans="1:68" x14ac:dyDescent="0.2">
      <c r="A108" s="439"/>
      <c r="B108" s="439"/>
      <c r="C108" s="439"/>
      <c r="D108" s="439"/>
      <c r="E108" s="439"/>
      <c r="F108" s="439"/>
      <c r="G108" s="439"/>
      <c r="H108" s="439"/>
      <c r="I108" s="439"/>
      <c r="J108" s="439"/>
      <c r="K108" s="439"/>
      <c r="L108" s="439"/>
      <c r="M108" s="439"/>
      <c r="N108" s="439"/>
      <c r="O108" s="440"/>
      <c r="P108" s="436" t="s">
        <v>40</v>
      </c>
      <c r="Q108" s="437"/>
      <c r="R108" s="437"/>
      <c r="S108" s="437"/>
      <c r="T108" s="437"/>
      <c r="U108" s="437"/>
      <c r="V108" s="438"/>
      <c r="W108" s="42" t="s">
        <v>39</v>
      </c>
      <c r="X108" s="43">
        <f>IFERROR(SUM(X96:X107),"0")</f>
        <v>0</v>
      </c>
      <c r="Y108" s="43">
        <f>IFERROR(SUM(Y96:Y107),"0")</f>
        <v>0</v>
      </c>
      <c r="Z108" s="43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439"/>
      <c r="B109" s="439"/>
      <c r="C109" s="439"/>
      <c r="D109" s="439"/>
      <c r="E109" s="439"/>
      <c r="F109" s="439"/>
      <c r="G109" s="439"/>
      <c r="H109" s="439"/>
      <c r="I109" s="439"/>
      <c r="J109" s="439"/>
      <c r="K109" s="439"/>
      <c r="L109" s="439"/>
      <c r="M109" s="439"/>
      <c r="N109" s="439"/>
      <c r="O109" s="440"/>
      <c r="P109" s="436" t="s">
        <v>40</v>
      </c>
      <c r="Q109" s="437"/>
      <c r="R109" s="437"/>
      <c r="S109" s="437"/>
      <c r="T109" s="437"/>
      <c r="U109" s="437"/>
      <c r="V109" s="438"/>
      <c r="W109" s="42" t="s">
        <v>0</v>
      </c>
      <c r="X109" s="43">
        <f>IFERROR(SUMPRODUCT(X96:X107*H96:H107),"0")</f>
        <v>0</v>
      </c>
      <c r="Y109" s="43">
        <f>IFERROR(SUMPRODUCT(Y96:Y107*H96:H107),"0")</f>
        <v>0</v>
      </c>
      <c r="Z109" s="42"/>
      <c r="AA109" s="67"/>
      <c r="AB109" s="67"/>
      <c r="AC109" s="67"/>
    </row>
    <row r="110" spans="1:68" ht="16.5" customHeight="1" x14ac:dyDescent="0.25">
      <c r="A110" s="430" t="s">
        <v>206</v>
      </c>
      <c r="B110" s="430"/>
      <c r="C110" s="430"/>
      <c r="D110" s="430"/>
      <c r="E110" s="430"/>
      <c r="F110" s="430"/>
      <c r="G110" s="430"/>
      <c r="H110" s="430"/>
      <c r="I110" s="430"/>
      <c r="J110" s="430"/>
      <c r="K110" s="430"/>
      <c r="L110" s="430"/>
      <c r="M110" s="430"/>
      <c r="N110" s="430"/>
      <c r="O110" s="430"/>
      <c r="P110" s="430"/>
      <c r="Q110" s="430"/>
      <c r="R110" s="430"/>
      <c r="S110" s="430"/>
      <c r="T110" s="430"/>
      <c r="U110" s="430"/>
      <c r="V110" s="430"/>
      <c r="W110" s="430"/>
      <c r="X110" s="430"/>
      <c r="Y110" s="430"/>
      <c r="Z110" s="430"/>
      <c r="AA110" s="65"/>
      <c r="AB110" s="65"/>
      <c r="AC110" s="82"/>
    </row>
    <row r="111" spans="1:68" ht="14.25" customHeight="1" x14ac:dyDescent="0.25">
      <c r="A111" s="431" t="s">
        <v>139</v>
      </c>
      <c r="B111" s="431"/>
      <c r="C111" s="431"/>
      <c r="D111" s="431"/>
      <c r="E111" s="431"/>
      <c r="F111" s="431"/>
      <c r="G111" s="431"/>
      <c r="H111" s="431"/>
      <c r="I111" s="431"/>
      <c r="J111" s="431"/>
      <c r="K111" s="431"/>
      <c r="L111" s="431"/>
      <c r="M111" s="431"/>
      <c r="N111" s="431"/>
      <c r="O111" s="431"/>
      <c r="P111" s="431"/>
      <c r="Q111" s="431"/>
      <c r="R111" s="431"/>
      <c r="S111" s="431"/>
      <c r="T111" s="431"/>
      <c r="U111" s="431"/>
      <c r="V111" s="431"/>
      <c r="W111" s="431"/>
      <c r="X111" s="431"/>
      <c r="Y111" s="431"/>
      <c r="Z111" s="431"/>
      <c r="AA111" s="66"/>
      <c r="AB111" s="66"/>
      <c r="AC111" s="83"/>
    </row>
    <row r="112" spans="1:68" ht="27" customHeight="1" x14ac:dyDescent="0.25">
      <c r="A112" s="63" t="s">
        <v>207</v>
      </c>
      <c r="B112" s="63" t="s">
        <v>208</v>
      </c>
      <c r="C112" s="36">
        <v>4301136070</v>
      </c>
      <c r="D112" s="432">
        <v>4607025784012</v>
      </c>
      <c r="E112" s="432"/>
      <c r="F112" s="62">
        <v>0.09</v>
      </c>
      <c r="G112" s="37">
        <v>24</v>
      </c>
      <c r="H112" s="62">
        <v>2.16</v>
      </c>
      <c r="I112" s="62">
        <v>2.4912000000000001</v>
      </c>
      <c r="J112" s="37">
        <v>126</v>
      </c>
      <c r="K112" s="37" t="s">
        <v>94</v>
      </c>
      <c r="L112" s="37" t="s">
        <v>86</v>
      </c>
      <c r="M112" s="38" t="s">
        <v>84</v>
      </c>
      <c r="N112" s="38"/>
      <c r="O112" s="37">
        <v>180</v>
      </c>
      <c r="P112" s="48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2" s="434"/>
      <c r="R112" s="434"/>
      <c r="S112" s="434"/>
      <c r="T112" s="435"/>
      <c r="U112" s="39" t="s">
        <v>46</v>
      </c>
      <c r="V112" s="39" t="s">
        <v>46</v>
      </c>
      <c r="W112" s="40" t="s">
        <v>39</v>
      </c>
      <c r="X112" s="58">
        <v>0</v>
      </c>
      <c r="Y112" s="55">
        <f>IFERROR(IF(X112="","",X112),"")</f>
        <v>0</v>
      </c>
      <c r="Z112" s="41">
        <f>IFERROR(IF(X112="","",X112*0.00936),"")</f>
        <v>0</v>
      </c>
      <c r="AA112" s="68" t="s">
        <v>46</v>
      </c>
      <c r="AB112" s="69" t="s">
        <v>46</v>
      </c>
      <c r="AC112" s="171" t="s">
        <v>209</v>
      </c>
      <c r="AG112" s="81"/>
      <c r="AJ112" s="87" t="s">
        <v>87</v>
      </c>
      <c r="AK112" s="87">
        <v>1</v>
      </c>
      <c r="BB112" s="172" t="s">
        <v>93</v>
      </c>
      <c r="BM112" s="81">
        <f>IFERROR(X112*I112,"0")</f>
        <v>0</v>
      </c>
      <c r="BN112" s="81">
        <f>IFERROR(Y112*I112,"0")</f>
        <v>0</v>
      </c>
      <c r="BO112" s="81">
        <f>IFERROR(X112/J112,"0")</f>
        <v>0</v>
      </c>
      <c r="BP112" s="81">
        <f>IFERROR(Y112/J112,"0")</f>
        <v>0</v>
      </c>
    </row>
    <row r="113" spans="1:68" ht="27" customHeight="1" x14ac:dyDescent="0.25">
      <c r="A113" s="63" t="s">
        <v>210</v>
      </c>
      <c r="B113" s="63" t="s">
        <v>211</v>
      </c>
      <c r="C113" s="36">
        <v>4301136077</v>
      </c>
      <c r="D113" s="432">
        <v>4607025784319</v>
      </c>
      <c r="E113" s="432"/>
      <c r="F113" s="62">
        <v>0.36</v>
      </c>
      <c r="G113" s="37">
        <v>10</v>
      </c>
      <c r="H113" s="62">
        <v>3.6</v>
      </c>
      <c r="I113" s="62">
        <v>4.2439999999999998</v>
      </c>
      <c r="J113" s="37">
        <v>70</v>
      </c>
      <c r="K113" s="37" t="s">
        <v>94</v>
      </c>
      <c r="L113" s="37" t="s">
        <v>86</v>
      </c>
      <c r="M113" s="38" t="s">
        <v>84</v>
      </c>
      <c r="N113" s="38"/>
      <c r="O113" s="37">
        <v>180</v>
      </c>
      <c r="P113" s="48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3" s="434"/>
      <c r="R113" s="434"/>
      <c r="S113" s="434"/>
      <c r="T113" s="435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IFERROR(IF(X113="","",X113*0.01788),"")</f>
        <v>0</v>
      </c>
      <c r="AA113" s="68" t="s">
        <v>46</v>
      </c>
      <c r="AB113" s="69" t="s">
        <v>46</v>
      </c>
      <c r="AC113" s="173" t="s">
        <v>163</v>
      </c>
      <c r="AG113" s="81"/>
      <c r="AJ113" s="87" t="s">
        <v>87</v>
      </c>
      <c r="AK113" s="87">
        <v>1</v>
      </c>
      <c r="BB113" s="174" t="s">
        <v>93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ht="16.5" customHeight="1" x14ac:dyDescent="0.25">
      <c r="A114" s="63" t="s">
        <v>212</v>
      </c>
      <c r="B114" s="63" t="s">
        <v>213</v>
      </c>
      <c r="C114" s="36">
        <v>4301136066</v>
      </c>
      <c r="D114" s="432">
        <v>4607111035370</v>
      </c>
      <c r="E114" s="432"/>
      <c r="F114" s="62">
        <v>0.14000000000000001</v>
      </c>
      <c r="G114" s="37">
        <v>22</v>
      </c>
      <c r="H114" s="62">
        <v>3.08</v>
      </c>
      <c r="I114" s="62">
        <v>3.464</v>
      </c>
      <c r="J114" s="37">
        <v>84</v>
      </c>
      <c r="K114" s="37" t="s">
        <v>85</v>
      </c>
      <c r="L114" s="37" t="s">
        <v>86</v>
      </c>
      <c r="M114" s="38" t="s">
        <v>84</v>
      </c>
      <c r="N114" s="38"/>
      <c r="O114" s="37">
        <v>180</v>
      </c>
      <c r="P114" s="48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4" s="434"/>
      <c r="R114" s="434"/>
      <c r="S114" s="434"/>
      <c r="T114" s="435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IFERROR(IF(X114="","",X114*0.0155),"")</f>
        <v>0</v>
      </c>
      <c r="AA114" s="68" t="s">
        <v>46</v>
      </c>
      <c r="AB114" s="69" t="s">
        <v>46</v>
      </c>
      <c r="AC114" s="175" t="s">
        <v>214</v>
      </c>
      <c r="AG114" s="81"/>
      <c r="AJ114" s="87" t="s">
        <v>87</v>
      </c>
      <c r="AK114" s="87">
        <v>1</v>
      </c>
      <c r="BB114" s="176" t="s">
        <v>93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439"/>
      <c r="B115" s="439"/>
      <c r="C115" s="439"/>
      <c r="D115" s="439"/>
      <c r="E115" s="439"/>
      <c r="F115" s="439"/>
      <c r="G115" s="439"/>
      <c r="H115" s="439"/>
      <c r="I115" s="439"/>
      <c r="J115" s="439"/>
      <c r="K115" s="439"/>
      <c r="L115" s="439"/>
      <c r="M115" s="439"/>
      <c r="N115" s="439"/>
      <c r="O115" s="440"/>
      <c r="P115" s="436" t="s">
        <v>40</v>
      </c>
      <c r="Q115" s="437"/>
      <c r="R115" s="437"/>
      <c r="S115" s="437"/>
      <c r="T115" s="437"/>
      <c r="U115" s="437"/>
      <c r="V115" s="438"/>
      <c r="W115" s="42" t="s">
        <v>39</v>
      </c>
      <c r="X115" s="43">
        <f>IFERROR(SUM(X112:X114),"0")</f>
        <v>0</v>
      </c>
      <c r="Y115" s="43">
        <f>IFERROR(SUM(Y112:Y114),"0")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439"/>
      <c r="B116" s="439"/>
      <c r="C116" s="439"/>
      <c r="D116" s="439"/>
      <c r="E116" s="439"/>
      <c r="F116" s="439"/>
      <c r="G116" s="439"/>
      <c r="H116" s="439"/>
      <c r="I116" s="439"/>
      <c r="J116" s="439"/>
      <c r="K116" s="439"/>
      <c r="L116" s="439"/>
      <c r="M116" s="439"/>
      <c r="N116" s="439"/>
      <c r="O116" s="440"/>
      <c r="P116" s="436" t="s">
        <v>40</v>
      </c>
      <c r="Q116" s="437"/>
      <c r="R116" s="437"/>
      <c r="S116" s="437"/>
      <c r="T116" s="437"/>
      <c r="U116" s="437"/>
      <c r="V116" s="438"/>
      <c r="W116" s="42" t="s">
        <v>0</v>
      </c>
      <c r="X116" s="43">
        <f>IFERROR(SUMPRODUCT(X112:X114*H112:H114),"0")</f>
        <v>0</v>
      </c>
      <c r="Y116" s="43">
        <f>IFERROR(SUMPRODUCT(Y112:Y114*H112:H114),"0")</f>
        <v>0</v>
      </c>
      <c r="Z116" s="42"/>
      <c r="AA116" s="67"/>
      <c r="AB116" s="67"/>
      <c r="AC116" s="67"/>
    </row>
    <row r="117" spans="1:68" ht="16.5" customHeight="1" x14ac:dyDescent="0.25">
      <c r="A117" s="430" t="s">
        <v>215</v>
      </c>
      <c r="B117" s="430"/>
      <c r="C117" s="430"/>
      <c r="D117" s="430"/>
      <c r="E117" s="430"/>
      <c r="F117" s="430"/>
      <c r="G117" s="430"/>
      <c r="H117" s="430"/>
      <c r="I117" s="430"/>
      <c r="J117" s="430"/>
      <c r="K117" s="430"/>
      <c r="L117" s="430"/>
      <c r="M117" s="430"/>
      <c r="N117" s="430"/>
      <c r="O117" s="430"/>
      <c r="P117" s="430"/>
      <c r="Q117" s="430"/>
      <c r="R117" s="430"/>
      <c r="S117" s="430"/>
      <c r="T117" s="430"/>
      <c r="U117" s="430"/>
      <c r="V117" s="430"/>
      <c r="W117" s="430"/>
      <c r="X117" s="430"/>
      <c r="Y117" s="430"/>
      <c r="Z117" s="430"/>
      <c r="AA117" s="65"/>
      <c r="AB117" s="65"/>
      <c r="AC117" s="82"/>
    </row>
    <row r="118" spans="1:68" ht="14.25" customHeight="1" x14ac:dyDescent="0.25">
      <c r="A118" s="431" t="s">
        <v>80</v>
      </c>
      <c r="B118" s="431"/>
      <c r="C118" s="431"/>
      <c r="D118" s="431"/>
      <c r="E118" s="431"/>
      <c r="F118" s="431"/>
      <c r="G118" s="431"/>
      <c r="H118" s="431"/>
      <c r="I118" s="431"/>
      <c r="J118" s="431"/>
      <c r="K118" s="431"/>
      <c r="L118" s="431"/>
      <c r="M118" s="431"/>
      <c r="N118" s="431"/>
      <c r="O118" s="431"/>
      <c r="P118" s="431"/>
      <c r="Q118" s="431"/>
      <c r="R118" s="431"/>
      <c r="S118" s="431"/>
      <c r="T118" s="431"/>
      <c r="U118" s="431"/>
      <c r="V118" s="431"/>
      <c r="W118" s="431"/>
      <c r="X118" s="431"/>
      <c r="Y118" s="431"/>
      <c r="Z118" s="431"/>
      <c r="AA118" s="66"/>
      <c r="AB118" s="66"/>
      <c r="AC118" s="83"/>
    </row>
    <row r="119" spans="1:68" ht="27" customHeight="1" x14ac:dyDescent="0.25">
      <c r="A119" s="63" t="s">
        <v>216</v>
      </c>
      <c r="B119" s="63" t="s">
        <v>217</v>
      </c>
      <c r="C119" s="36">
        <v>4301071074</v>
      </c>
      <c r="D119" s="432">
        <v>4620207491157</v>
      </c>
      <c r="E119" s="432"/>
      <c r="F119" s="62">
        <v>0.7</v>
      </c>
      <c r="G119" s="37">
        <v>10</v>
      </c>
      <c r="H119" s="62">
        <v>7</v>
      </c>
      <c r="I119" s="62">
        <v>7.28</v>
      </c>
      <c r="J119" s="37">
        <v>84</v>
      </c>
      <c r="K119" s="37" t="s">
        <v>85</v>
      </c>
      <c r="L119" s="37" t="s">
        <v>86</v>
      </c>
      <c r="M119" s="38" t="s">
        <v>84</v>
      </c>
      <c r="N119" s="38"/>
      <c r="O119" s="37">
        <v>180</v>
      </c>
      <c r="P119" s="48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9" s="434"/>
      <c r="R119" s="434"/>
      <c r="S119" s="434"/>
      <c r="T119" s="435"/>
      <c r="U119" s="39" t="s">
        <v>46</v>
      </c>
      <c r="V119" s="39" t="s">
        <v>46</v>
      </c>
      <c r="W119" s="40" t="s">
        <v>39</v>
      </c>
      <c r="X119" s="58">
        <v>0</v>
      </c>
      <c r="Y119" s="55">
        <f t="shared" ref="Y119:Y124" si="11">IFERROR(IF(X119="","",X119),"")</f>
        <v>0</v>
      </c>
      <c r="Z119" s="41">
        <f t="shared" ref="Z119:Z124" si="12">IFERROR(IF(X119="","",X119*0.0155),"")</f>
        <v>0</v>
      </c>
      <c r="AA119" s="68" t="s">
        <v>46</v>
      </c>
      <c r="AB119" s="69" t="s">
        <v>46</v>
      </c>
      <c r="AC119" s="177" t="s">
        <v>218</v>
      </c>
      <c r="AG119" s="81"/>
      <c r="AJ119" s="87" t="s">
        <v>87</v>
      </c>
      <c r="AK119" s="87">
        <v>1</v>
      </c>
      <c r="BB119" s="178" t="s">
        <v>70</v>
      </c>
      <c r="BM119" s="81">
        <f t="shared" ref="BM119:BM124" si="13">IFERROR(X119*I119,"0")</f>
        <v>0</v>
      </c>
      <c r="BN119" s="81">
        <f t="shared" ref="BN119:BN124" si="14">IFERROR(Y119*I119,"0")</f>
        <v>0</v>
      </c>
      <c r="BO119" s="81">
        <f t="shared" ref="BO119:BO124" si="15">IFERROR(X119/J119,"0")</f>
        <v>0</v>
      </c>
      <c r="BP119" s="81">
        <f t="shared" ref="BP119:BP124" si="16">IFERROR(Y119/J119,"0")</f>
        <v>0</v>
      </c>
    </row>
    <row r="120" spans="1:68" ht="27" customHeight="1" x14ac:dyDescent="0.25">
      <c r="A120" s="63" t="s">
        <v>219</v>
      </c>
      <c r="B120" s="63" t="s">
        <v>220</v>
      </c>
      <c r="C120" s="36">
        <v>4301071051</v>
      </c>
      <c r="D120" s="432">
        <v>4607111039262</v>
      </c>
      <c r="E120" s="432"/>
      <c r="F120" s="62">
        <v>0.4</v>
      </c>
      <c r="G120" s="37">
        <v>16</v>
      </c>
      <c r="H120" s="62">
        <v>6.4</v>
      </c>
      <c r="I120" s="62">
        <v>6.7195999999999998</v>
      </c>
      <c r="J120" s="37">
        <v>84</v>
      </c>
      <c r="K120" s="37" t="s">
        <v>85</v>
      </c>
      <c r="L120" s="37" t="s">
        <v>86</v>
      </c>
      <c r="M120" s="38" t="s">
        <v>84</v>
      </c>
      <c r="N120" s="38"/>
      <c r="O120" s="37">
        <v>180</v>
      </c>
      <c r="P120" s="48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20" s="434"/>
      <c r="R120" s="434"/>
      <c r="S120" s="434"/>
      <c r="T120" s="435"/>
      <c r="U120" s="39" t="s">
        <v>46</v>
      </c>
      <c r="V120" s="39" t="s">
        <v>46</v>
      </c>
      <c r="W120" s="40" t="s">
        <v>39</v>
      </c>
      <c r="X120" s="58">
        <v>0</v>
      </c>
      <c r="Y120" s="55">
        <f t="shared" si="11"/>
        <v>0</v>
      </c>
      <c r="Z120" s="41">
        <f t="shared" si="12"/>
        <v>0</v>
      </c>
      <c r="AA120" s="68" t="s">
        <v>46</v>
      </c>
      <c r="AB120" s="69" t="s">
        <v>46</v>
      </c>
      <c r="AC120" s="179" t="s">
        <v>156</v>
      </c>
      <c r="AG120" s="81"/>
      <c r="AJ120" s="87" t="s">
        <v>87</v>
      </c>
      <c r="AK120" s="87">
        <v>1</v>
      </c>
      <c r="BB120" s="180" t="s">
        <v>70</v>
      </c>
      <c r="BM120" s="81">
        <f t="shared" si="13"/>
        <v>0</v>
      </c>
      <c r="BN120" s="81">
        <f t="shared" si="14"/>
        <v>0</v>
      </c>
      <c r="BO120" s="81">
        <f t="shared" si="15"/>
        <v>0</v>
      </c>
      <c r="BP120" s="81">
        <f t="shared" si="16"/>
        <v>0</v>
      </c>
    </row>
    <row r="121" spans="1:68" ht="27" customHeight="1" x14ac:dyDescent="0.25">
      <c r="A121" s="63" t="s">
        <v>221</v>
      </c>
      <c r="B121" s="63" t="s">
        <v>222</v>
      </c>
      <c r="C121" s="36">
        <v>4301071038</v>
      </c>
      <c r="D121" s="432">
        <v>4607111039248</v>
      </c>
      <c r="E121" s="432"/>
      <c r="F121" s="62">
        <v>0.7</v>
      </c>
      <c r="G121" s="37">
        <v>10</v>
      </c>
      <c r="H121" s="62">
        <v>7</v>
      </c>
      <c r="I121" s="62">
        <v>7.3</v>
      </c>
      <c r="J121" s="37">
        <v>84</v>
      </c>
      <c r="K121" s="37" t="s">
        <v>85</v>
      </c>
      <c r="L121" s="37" t="s">
        <v>86</v>
      </c>
      <c r="M121" s="38" t="s">
        <v>84</v>
      </c>
      <c r="N121" s="38"/>
      <c r="O121" s="37">
        <v>180</v>
      </c>
      <c r="P121" s="48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434"/>
      <c r="R121" s="434"/>
      <c r="S121" s="434"/>
      <c r="T121" s="435"/>
      <c r="U121" s="39" t="s">
        <v>46</v>
      </c>
      <c r="V121" s="39" t="s">
        <v>46</v>
      </c>
      <c r="W121" s="40" t="s">
        <v>39</v>
      </c>
      <c r="X121" s="58">
        <v>0</v>
      </c>
      <c r="Y121" s="55">
        <f t="shared" si="11"/>
        <v>0</v>
      </c>
      <c r="Z121" s="41">
        <f t="shared" si="12"/>
        <v>0</v>
      </c>
      <c r="AA121" s="68" t="s">
        <v>46</v>
      </c>
      <c r="AB121" s="69" t="s">
        <v>46</v>
      </c>
      <c r="AC121" s="181" t="s">
        <v>156</v>
      </c>
      <c r="AG121" s="81"/>
      <c r="AJ121" s="87" t="s">
        <v>87</v>
      </c>
      <c r="AK121" s="87">
        <v>1</v>
      </c>
      <c r="BB121" s="182" t="s">
        <v>70</v>
      </c>
      <c r="BM121" s="81">
        <f t="shared" si="13"/>
        <v>0</v>
      </c>
      <c r="BN121" s="81">
        <f t="shared" si="14"/>
        <v>0</v>
      </c>
      <c r="BO121" s="81">
        <f t="shared" si="15"/>
        <v>0</v>
      </c>
      <c r="BP121" s="81">
        <f t="shared" si="16"/>
        <v>0</v>
      </c>
    </row>
    <row r="122" spans="1:68" ht="27" customHeight="1" x14ac:dyDescent="0.25">
      <c r="A122" s="63" t="s">
        <v>223</v>
      </c>
      <c r="B122" s="63" t="s">
        <v>224</v>
      </c>
      <c r="C122" s="36">
        <v>4301070976</v>
      </c>
      <c r="D122" s="432">
        <v>4607111034144</v>
      </c>
      <c r="E122" s="432"/>
      <c r="F122" s="62">
        <v>0.9</v>
      </c>
      <c r="G122" s="37">
        <v>8</v>
      </c>
      <c r="H122" s="62">
        <v>7.2</v>
      </c>
      <c r="I122" s="62">
        <v>7.4859999999999998</v>
      </c>
      <c r="J122" s="37">
        <v>84</v>
      </c>
      <c r="K122" s="37" t="s">
        <v>85</v>
      </c>
      <c r="L122" s="37" t="s">
        <v>86</v>
      </c>
      <c r="M122" s="38" t="s">
        <v>84</v>
      </c>
      <c r="N122" s="38"/>
      <c r="O122" s="37">
        <v>180</v>
      </c>
      <c r="P122" s="4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2" s="434"/>
      <c r="R122" s="434"/>
      <c r="S122" s="434"/>
      <c r="T122" s="435"/>
      <c r="U122" s="39" t="s">
        <v>46</v>
      </c>
      <c r="V122" s="39" t="s">
        <v>46</v>
      </c>
      <c r="W122" s="40" t="s">
        <v>39</v>
      </c>
      <c r="X122" s="58">
        <v>0</v>
      </c>
      <c r="Y122" s="55">
        <f t="shared" si="11"/>
        <v>0</v>
      </c>
      <c r="Z122" s="41">
        <f t="shared" si="12"/>
        <v>0</v>
      </c>
      <c r="AA122" s="68" t="s">
        <v>46</v>
      </c>
      <c r="AB122" s="69" t="s">
        <v>46</v>
      </c>
      <c r="AC122" s="183" t="s">
        <v>156</v>
      </c>
      <c r="AG122" s="81"/>
      <c r="AJ122" s="87" t="s">
        <v>87</v>
      </c>
      <c r="AK122" s="87">
        <v>1</v>
      </c>
      <c r="BB122" s="184" t="s">
        <v>70</v>
      </c>
      <c r="BM122" s="81">
        <f t="shared" si="13"/>
        <v>0</v>
      </c>
      <c r="BN122" s="81">
        <f t="shared" si="14"/>
        <v>0</v>
      </c>
      <c r="BO122" s="81">
        <f t="shared" si="15"/>
        <v>0</v>
      </c>
      <c r="BP122" s="81">
        <f t="shared" si="16"/>
        <v>0</v>
      </c>
    </row>
    <row r="123" spans="1:68" ht="27" customHeight="1" x14ac:dyDescent="0.25">
      <c r="A123" s="63" t="s">
        <v>225</v>
      </c>
      <c r="B123" s="63" t="s">
        <v>226</v>
      </c>
      <c r="C123" s="36">
        <v>4301071049</v>
      </c>
      <c r="D123" s="432">
        <v>4607111039293</v>
      </c>
      <c r="E123" s="432"/>
      <c r="F123" s="62">
        <v>0.4</v>
      </c>
      <c r="G123" s="37">
        <v>16</v>
      </c>
      <c r="H123" s="62">
        <v>6.4</v>
      </c>
      <c r="I123" s="62">
        <v>6.7195999999999998</v>
      </c>
      <c r="J123" s="37">
        <v>84</v>
      </c>
      <c r="K123" s="37" t="s">
        <v>85</v>
      </c>
      <c r="L123" s="37" t="s">
        <v>86</v>
      </c>
      <c r="M123" s="38" t="s">
        <v>84</v>
      </c>
      <c r="N123" s="38"/>
      <c r="O123" s="37">
        <v>180</v>
      </c>
      <c r="P123" s="48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3" s="434"/>
      <c r="R123" s="434"/>
      <c r="S123" s="434"/>
      <c r="T123" s="435"/>
      <c r="U123" s="39" t="s">
        <v>46</v>
      </c>
      <c r="V123" s="39" t="s">
        <v>46</v>
      </c>
      <c r="W123" s="40" t="s">
        <v>39</v>
      </c>
      <c r="X123" s="58">
        <v>0</v>
      </c>
      <c r="Y123" s="55">
        <f t="shared" si="11"/>
        <v>0</v>
      </c>
      <c r="Z123" s="41">
        <f t="shared" si="12"/>
        <v>0</v>
      </c>
      <c r="AA123" s="68" t="s">
        <v>46</v>
      </c>
      <c r="AB123" s="69" t="s">
        <v>46</v>
      </c>
      <c r="AC123" s="185" t="s">
        <v>156</v>
      </c>
      <c r="AG123" s="81"/>
      <c r="AJ123" s="87" t="s">
        <v>87</v>
      </c>
      <c r="AK123" s="87">
        <v>1</v>
      </c>
      <c r="BB123" s="186" t="s">
        <v>70</v>
      </c>
      <c r="BM123" s="81">
        <f t="shared" si="13"/>
        <v>0</v>
      </c>
      <c r="BN123" s="81">
        <f t="shared" si="14"/>
        <v>0</v>
      </c>
      <c r="BO123" s="81">
        <f t="shared" si="15"/>
        <v>0</v>
      </c>
      <c r="BP123" s="81">
        <f t="shared" si="16"/>
        <v>0</v>
      </c>
    </row>
    <row r="124" spans="1:68" ht="27" customHeight="1" x14ac:dyDescent="0.25">
      <c r="A124" s="63" t="s">
        <v>227</v>
      </c>
      <c r="B124" s="63" t="s">
        <v>228</v>
      </c>
      <c r="C124" s="36">
        <v>4301071039</v>
      </c>
      <c r="D124" s="432">
        <v>4607111039279</v>
      </c>
      <c r="E124" s="432"/>
      <c r="F124" s="62">
        <v>0.7</v>
      </c>
      <c r="G124" s="37">
        <v>10</v>
      </c>
      <c r="H124" s="62">
        <v>7</v>
      </c>
      <c r="I124" s="62">
        <v>7.3</v>
      </c>
      <c r="J124" s="37">
        <v>84</v>
      </c>
      <c r="K124" s="37" t="s">
        <v>85</v>
      </c>
      <c r="L124" s="37" t="s">
        <v>86</v>
      </c>
      <c r="M124" s="38" t="s">
        <v>84</v>
      </c>
      <c r="N124" s="38"/>
      <c r="O124" s="37">
        <v>180</v>
      </c>
      <c r="P124" s="48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4" s="434"/>
      <c r="R124" s="434"/>
      <c r="S124" s="434"/>
      <c r="T124" s="435"/>
      <c r="U124" s="39" t="s">
        <v>46</v>
      </c>
      <c r="V124" s="39" t="s">
        <v>46</v>
      </c>
      <c r="W124" s="40" t="s">
        <v>39</v>
      </c>
      <c r="X124" s="58">
        <v>0</v>
      </c>
      <c r="Y124" s="55">
        <f t="shared" si="11"/>
        <v>0</v>
      </c>
      <c r="Z124" s="41">
        <f t="shared" si="12"/>
        <v>0</v>
      </c>
      <c r="AA124" s="68" t="s">
        <v>46</v>
      </c>
      <c r="AB124" s="69" t="s">
        <v>46</v>
      </c>
      <c r="AC124" s="187" t="s">
        <v>156</v>
      </c>
      <c r="AG124" s="81"/>
      <c r="AJ124" s="87" t="s">
        <v>87</v>
      </c>
      <c r="AK124" s="87">
        <v>1</v>
      </c>
      <c r="BB124" s="188" t="s">
        <v>70</v>
      </c>
      <c r="BM124" s="81">
        <f t="shared" si="13"/>
        <v>0</v>
      </c>
      <c r="BN124" s="81">
        <f t="shared" si="14"/>
        <v>0</v>
      </c>
      <c r="BO124" s="81">
        <f t="shared" si="15"/>
        <v>0</v>
      </c>
      <c r="BP124" s="81">
        <f t="shared" si="16"/>
        <v>0</v>
      </c>
    </row>
    <row r="125" spans="1:68" x14ac:dyDescent="0.2">
      <c r="A125" s="439"/>
      <c r="B125" s="439"/>
      <c r="C125" s="439"/>
      <c r="D125" s="439"/>
      <c r="E125" s="439"/>
      <c r="F125" s="439"/>
      <c r="G125" s="439"/>
      <c r="H125" s="439"/>
      <c r="I125" s="439"/>
      <c r="J125" s="439"/>
      <c r="K125" s="439"/>
      <c r="L125" s="439"/>
      <c r="M125" s="439"/>
      <c r="N125" s="439"/>
      <c r="O125" s="440"/>
      <c r="P125" s="436" t="s">
        <v>40</v>
      </c>
      <c r="Q125" s="437"/>
      <c r="R125" s="437"/>
      <c r="S125" s="437"/>
      <c r="T125" s="437"/>
      <c r="U125" s="437"/>
      <c r="V125" s="438"/>
      <c r="W125" s="42" t="s">
        <v>39</v>
      </c>
      <c r="X125" s="43">
        <f>IFERROR(SUM(X119:X124),"0")</f>
        <v>0</v>
      </c>
      <c r="Y125" s="43">
        <f>IFERROR(SUM(Y119:Y124),"0")</f>
        <v>0</v>
      </c>
      <c r="Z125" s="43">
        <f>IFERROR(IF(Z119="",0,Z119),"0")+IFERROR(IF(Z120="",0,Z120),"0")+IFERROR(IF(Z121="",0,Z121),"0")+IFERROR(IF(Z122="",0,Z122),"0")+IFERROR(IF(Z123="",0,Z123),"0")+IFERROR(IF(Z124="",0,Z124),"0")</f>
        <v>0</v>
      </c>
      <c r="AA125" s="67"/>
      <c r="AB125" s="67"/>
      <c r="AC125" s="67"/>
    </row>
    <row r="126" spans="1:68" x14ac:dyDescent="0.2">
      <c r="A126" s="439"/>
      <c r="B126" s="439"/>
      <c r="C126" s="439"/>
      <c r="D126" s="439"/>
      <c r="E126" s="439"/>
      <c r="F126" s="439"/>
      <c r="G126" s="439"/>
      <c r="H126" s="439"/>
      <c r="I126" s="439"/>
      <c r="J126" s="439"/>
      <c r="K126" s="439"/>
      <c r="L126" s="439"/>
      <c r="M126" s="439"/>
      <c r="N126" s="439"/>
      <c r="O126" s="440"/>
      <c r="P126" s="436" t="s">
        <v>40</v>
      </c>
      <c r="Q126" s="437"/>
      <c r="R126" s="437"/>
      <c r="S126" s="437"/>
      <c r="T126" s="437"/>
      <c r="U126" s="437"/>
      <c r="V126" s="438"/>
      <c r="W126" s="42" t="s">
        <v>0</v>
      </c>
      <c r="X126" s="43">
        <f>IFERROR(SUMPRODUCT(X119:X124*H119:H124),"0")</f>
        <v>0</v>
      </c>
      <c r="Y126" s="43">
        <f>IFERROR(SUMPRODUCT(Y119:Y124*H119:H124),"0")</f>
        <v>0</v>
      </c>
      <c r="Z126" s="42"/>
      <c r="AA126" s="67"/>
      <c r="AB126" s="67"/>
      <c r="AC126" s="67"/>
    </row>
    <row r="127" spans="1:68" ht="14.25" customHeight="1" x14ac:dyDescent="0.25">
      <c r="A127" s="431" t="s">
        <v>145</v>
      </c>
      <c r="B127" s="431"/>
      <c r="C127" s="431"/>
      <c r="D127" s="431"/>
      <c r="E127" s="431"/>
      <c r="F127" s="431"/>
      <c r="G127" s="431"/>
      <c r="H127" s="431"/>
      <c r="I127" s="431"/>
      <c r="J127" s="431"/>
      <c r="K127" s="431"/>
      <c r="L127" s="431"/>
      <c r="M127" s="431"/>
      <c r="N127" s="431"/>
      <c r="O127" s="431"/>
      <c r="P127" s="431"/>
      <c r="Q127" s="431"/>
      <c r="R127" s="431"/>
      <c r="S127" s="431"/>
      <c r="T127" s="431"/>
      <c r="U127" s="431"/>
      <c r="V127" s="431"/>
      <c r="W127" s="431"/>
      <c r="X127" s="431"/>
      <c r="Y127" s="431"/>
      <c r="Z127" s="431"/>
      <c r="AA127" s="66"/>
      <c r="AB127" s="66"/>
      <c r="AC127" s="83"/>
    </row>
    <row r="128" spans="1:68" ht="27" customHeight="1" x14ac:dyDescent="0.25">
      <c r="A128" s="63" t="s">
        <v>229</v>
      </c>
      <c r="B128" s="63" t="s">
        <v>230</v>
      </c>
      <c r="C128" s="36">
        <v>4301135670</v>
      </c>
      <c r="D128" s="432">
        <v>4620207490983</v>
      </c>
      <c r="E128" s="432"/>
      <c r="F128" s="62">
        <v>0.22</v>
      </c>
      <c r="G128" s="37">
        <v>12</v>
      </c>
      <c r="H128" s="62">
        <v>2.64</v>
      </c>
      <c r="I128" s="62">
        <v>3.3435999999999999</v>
      </c>
      <c r="J128" s="37">
        <v>70</v>
      </c>
      <c r="K128" s="37" t="s">
        <v>94</v>
      </c>
      <c r="L128" s="37" t="s">
        <v>86</v>
      </c>
      <c r="M128" s="38" t="s">
        <v>84</v>
      </c>
      <c r="N128" s="38"/>
      <c r="O128" s="37">
        <v>180</v>
      </c>
      <c r="P128" s="49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8" s="434"/>
      <c r="R128" s="434"/>
      <c r="S128" s="434"/>
      <c r="T128" s="435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89" t="s">
        <v>231</v>
      </c>
      <c r="AG128" s="81"/>
      <c r="AJ128" s="87" t="s">
        <v>87</v>
      </c>
      <c r="AK128" s="87">
        <v>1</v>
      </c>
      <c r="BB128" s="190" t="s">
        <v>93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x14ac:dyDescent="0.2">
      <c r="A129" s="439"/>
      <c r="B129" s="439"/>
      <c r="C129" s="439"/>
      <c r="D129" s="439"/>
      <c r="E129" s="439"/>
      <c r="F129" s="439"/>
      <c r="G129" s="439"/>
      <c r="H129" s="439"/>
      <c r="I129" s="439"/>
      <c r="J129" s="439"/>
      <c r="K129" s="439"/>
      <c r="L129" s="439"/>
      <c r="M129" s="439"/>
      <c r="N129" s="439"/>
      <c r="O129" s="440"/>
      <c r="P129" s="436" t="s">
        <v>40</v>
      </c>
      <c r="Q129" s="437"/>
      <c r="R129" s="437"/>
      <c r="S129" s="437"/>
      <c r="T129" s="437"/>
      <c r="U129" s="437"/>
      <c r="V129" s="438"/>
      <c r="W129" s="42" t="s">
        <v>39</v>
      </c>
      <c r="X129" s="43">
        <f>IFERROR(SUM(X128:X128),"0")</f>
        <v>0</v>
      </c>
      <c r="Y129" s="43">
        <f>IFERROR(SUM(Y128:Y128),"0")</f>
        <v>0</v>
      </c>
      <c r="Z129" s="43">
        <f>IFERROR(IF(Z128="",0,Z128),"0")</f>
        <v>0</v>
      </c>
      <c r="AA129" s="67"/>
      <c r="AB129" s="67"/>
      <c r="AC129" s="67"/>
    </row>
    <row r="130" spans="1:68" x14ac:dyDescent="0.2">
      <c r="A130" s="439"/>
      <c r="B130" s="439"/>
      <c r="C130" s="439"/>
      <c r="D130" s="439"/>
      <c r="E130" s="439"/>
      <c r="F130" s="439"/>
      <c r="G130" s="439"/>
      <c r="H130" s="439"/>
      <c r="I130" s="439"/>
      <c r="J130" s="439"/>
      <c r="K130" s="439"/>
      <c r="L130" s="439"/>
      <c r="M130" s="439"/>
      <c r="N130" s="439"/>
      <c r="O130" s="440"/>
      <c r="P130" s="436" t="s">
        <v>40</v>
      </c>
      <c r="Q130" s="437"/>
      <c r="R130" s="437"/>
      <c r="S130" s="437"/>
      <c r="T130" s="437"/>
      <c r="U130" s="437"/>
      <c r="V130" s="438"/>
      <c r="W130" s="42" t="s">
        <v>0</v>
      </c>
      <c r="X130" s="43">
        <f>IFERROR(SUMPRODUCT(X128:X128*H128:H128),"0")</f>
        <v>0</v>
      </c>
      <c r="Y130" s="43">
        <f>IFERROR(SUMPRODUCT(Y128:Y128*H128:H128),"0")</f>
        <v>0</v>
      </c>
      <c r="Z130" s="42"/>
      <c r="AA130" s="67"/>
      <c r="AB130" s="67"/>
      <c r="AC130" s="67"/>
    </row>
    <row r="131" spans="1:68" ht="16.5" customHeight="1" x14ac:dyDescent="0.25">
      <c r="A131" s="430" t="s">
        <v>232</v>
      </c>
      <c r="B131" s="430"/>
      <c r="C131" s="430"/>
      <c r="D131" s="430"/>
      <c r="E131" s="430"/>
      <c r="F131" s="430"/>
      <c r="G131" s="430"/>
      <c r="H131" s="430"/>
      <c r="I131" s="430"/>
      <c r="J131" s="430"/>
      <c r="K131" s="430"/>
      <c r="L131" s="430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0"/>
      <c r="Y131" s="430"/>
      <c r="Z131" s="430"/>
      <c r="AA131" s="65"/>
      <c r="AB131" s="65"/>
      <c r="AC131" s="82"/>
    </row>
    <row r="132" spans="1:68" ht="14.25" customHeight="1" x14ac:dyDescent="0.25">
      <c r="A132" s="431" t="s">
        <v>145</v>
      </c>
      <c r="B132" s="431"/>
      <c r="C132" s="431"/>
      <c r="D132" s="431"/>
      <c r="E132" s="431"/>
      <c r="F132" s="431"/>
      <c r="G132" s="431"/>
      <c r="H132" s="431"/>
      <c r="I132" s="431"/>
      <c r="J132" s="431"/>
      <c r="K132" s="431"/>
      <c r="L132" s="431"/>
      <c r="M132" s="431"/>
      <c r="N132" s="431"/>
      <c r="O132" s="431"/>
      <c r="P132" s="431"/>
      <c r="Q132" s="431"/>
      <c r="R132" s="431"/>
      <c r="S132" s="431"/>
      <c r="T132" s="431"/>
      <c r="U132" s="431"/>
      <c r="V132" s="431"/>
      <c r="W132" s="431"/>
      <c r="X132" s="431"/>
      <c r="Y132" s="431"/>
      <c r="Z132" s="431"/>
      <c r="AA132" s="66"/>
      <c r="AB132" s="66"/>
      <c r="AC132" s="83"/>
    </row>
    <row r="133" spans="1:68" ht="27" customHeight="1" x14ac:dyDescent="0.25">
      <c r="A133" s="63" t="s">
        <v>233</v>
      </c>
      <c r="B133" s="63" t="s">
        <v>234</v>
      </c>
      <c r="C133" s="36">
        <v>4301135533</v>
      </c>
      <c r="D133" s="432">
        <v>4607111034014</v>
      </c>
      <c r="E133" s="432"/>
      <c r="F133" s="62">
        <v>0.25</v>
      </c>
      <c r="G133" s="37">
        <v>12</v>
      </c>
      <c r="H133" s="62">
        <v>3</v>
      </c>
      <c r="I133" s="62">
        <v>3.7035999999999998</v>
      </c>
      <c r="J133" s="37">
        <v>70</v>
      </c>
      <c r="K133" s="37" t="s">
        <v>94</v>
      </c>
      <c r="L133" s="37" t="s">
        <v>86</v>
      </c>
      <c r="M133" s="38" t="s">
        <v>84</v>
      </c>
      <c r="N133" s="38"/>
      <c r="O133" s="37">
        <v>180</v>
      </c>
      <c r="P133" s="49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33" s="434"/>
      <c r="R133" s="434"/>
      <c r="S133" s="434"/>
      <c r="T133" s="435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91" t="s">
        <v>235</v>
      </c>
      <c r="AG133" s="81"/>
      <c r="AJ133" s="87" t="s">
        <v>87</v>
      </c>
      <c r="AK133" s="87">
        <v>1</v>
      </c>
      <c r="BB133" s="192" t="s">
        <v>93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ht="27" customHeight="1" x14ac:dyDescent="0.25">
      <c r="A134" s="63" t="s">
        <v>236</v>
      </c>
      <c r="B134" s="63" t="s">
        <v>237</v>
      </c>
      <c r="C134" s="36">
        <v>4301135532</v>
      </c>
      <c r="D134" s="432">
        <v>4607111033994</v>
      </c>
      <c r="E134" s="432"/>
      <c r="F134" s="62">
        <v>0.25</v>
      </c>
      <c r="G134" s="37">
        <v>12</v>
      </c>
      <c r="H134" s="62">
        <v>3</v>
      </c>
      <c r="I134" s="62">
        <v>3.7035999999999998</v>
      </c>
      <c r="J134" s="37">
        <v>70</v>
      </c>
      <c r="K134" s="37" t="s">
        <v>94</v>
      </c>
      <c r="L134" s="37" t="s">
        <v>86</v>
      </c>
      <c r="M134" s="38" t="s">
        <v>84</v>
      </c>
      <c r="N134" s="38"/>
      <c r="O134" s="37">
        <v>180</v>
      </c>
      <c r="P134" s="49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4" s="434"/>
      <c r="R134" s="434"/>
      <c r="S134" s="434"/>
      <c r="T134" s="435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93" t="s">
        <v>163</v>
      </c>
      <c r="AG134" s="81"/>
      <c r="AJ134" s="87" t="s">
        <v>87</v>
      </c>
      <c r="AK134" s="87">
        <v>1</v>
      </c>
      <c r="BB134" s="194" t="s">
        <v>93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x14ac:dyDescent="0.2">
      <c r="A135" s="439"/>
      <c r="B135" s="439"/>
      <c r="C135" s="439"/>
      <c r="D135" s="439"/>
      <c r="E135" s="439"/>
      <c r="F135" s="439"/>
      <c r="G135" s="439"/>
      <c r="H135" s="439"/>
      <c r="I135" s="439"/>
      <c r="J135" s="439"/>
      <c r="K135" s="439"/>
      <c r="L135" s="439"/>
      <c r="M135" s="439"/>
      <c r="N135" s="439"/>
      <c r="O135" s="440"/>
      <c r="P135" s="436" t="s">
        <v>40</v>
      </c>
      <c r="Q135" s="437"/>
      <c r="R135" s="437"/>
      <c r="S135" s="437"/>
      <c r="T135" s="437"/>
      <c r="U135" s="437"/>
      <c r="V135" s="438"/>
      <c r="W135" s="42" t="s">
        <v>39</v>
      </c>
      <c r="X135" s="43">
        <f>IFERROR(SUM(X133:X134),"0")</f>
        <v>0</v>
      </c>
      <c r="Y135" s="43">
        <f>IFERROR(SUM(Y133:Y134),"0")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439"/>
      <c r="B136" s="439"/>
      <c r="C136" s="439"/>
      <c r="D136" s="439"/>
      <c r="E136" s="439"/>
      <c r="F136" s="439"/>
      <c r="G136" s="439"/>
      <c r="H136" s="439"/>
      <c r="I136" s="439"/>
      <c r="J136" s="439"/>
      <c r="K136" s="439"/>
      <c r="L136" s="439"/>
      <c r="M136" s="439"/>
      <c r="N136" s="439"/>
      <c r="O136" s="440"/>
      <c r="P136" s="436" t="s">
        <v>40</v>
      </c>
      <c r="Q136" s="437"/>
      <c r="R136" s="437"/>
      <c r="S136" s="437"/>
      <c r="T136" s="437"/>
      <c r="U136" s="437"/>
      <c r="V136" s="438"/>
      <c r="W136" s="42" t="s">
        <v>0</v>
      </c>
      <c r="X136" s="43">
        <f>IFERROR(SUMPRODUCT(X133:X134*H133:H134),"0")</f>
        <v>0</v>
      </c>
      <c r="Y136" s="43">
        <f>IFERROR(SUMPRODUCT(Y133:Y134*H133:H134),"0")</f>
        <v>0</v>
      </c>
      <c r="Z136" s="42"/>
      <c r="AA136" s="67"/>
      <c r="AB136" s="67"/>
      <c r="AC136" s="67"/>
    </row>
    <row r="137" spans="1:68" ht="16.5" customHeight="1" x14ac:dyDescent="0.25">
      <c r="A137" s="430" t="s">
        <v>238</v>
      </c>
      <c r="B137" s="430"/>
      <c r="C137" s="430"/>
      <c r="D137" s="430"/>
      <c r="E137" s="430"/>
      <c r="F137" s="430"/>
      <c r="G137" s="430"/>
      <c r="H137" s="430"/>
      <c r="I137" s="430"/>
      <c r="J137" s="430"/>
      <c r="K137" s="430"/>
      <c r="L137" s="430"/>
      <c r="M137" s="430"/>
      <c r="N137" s="430"/>
      <c r="O137" s="430"/>
      <c r="P137" s="430"/>
      <c r="Q137" s="430"/>
      <c r="R137" s="430"/>
      <c r="S137" s="430"/>
      <c r="T137" s="430"/>
      <c r="U137" s="430"/>
      <c r="V137" s="430"/>
      <c r="W137" s="430"/>
      <c r="X137" s="430"/>
      <c r="Y137" s="430"/>
      <c r="Z137" s="430"/>
      <c r="AA137" s="65"/>
      <c r="AB137" s="65"/>
      <c r="AC137" s="82"/>
    </row>
    <row r="138" spans="1:68" ht="14.25" customHeight="1" x14ac:dyDescent="0.25">
      <c r="A138" s="431" t="s">
        <v>145</v>
      </c>
      <c r="B138" s="431"/>
      <c r="C138" s="431"/>
      <c r="D138" s="431"/>
      <c r="E138" s="431"/>
      <c r="F138" s="431"/>
      <c r="G138" s="431"/>
      <c r="H138" s="431"/>
      <c r="I138" s="431"/>
      <c r="J138" s="431"/>
      <c r="K138" s="431"/>
      <c r="L138" s="431"/>
      <c r="M138" s="431"/>
      <c r="N138" s="431"/>
      <c r="O138" s="431"/>
      <c r="P138" s="431"/>
      <c r="Q138" s="431"/>
      <c r="R138" s="431"/>
      <c r="S138" s="431"/>
      <c r="T138" s="431"/>
      <c r="U138" s="431"/>
      <c r="V138" s="431"/>
      <c r="W138" s="431"/>
      <c r="X138" s="431"/>
      <c r="Y138" s="431"/>
      <c r="Z138" s="431"/>
      <c r="AA138" s="66"/>
      <c r="AB138" s="66"/>
      <c r="AC138" s="83"/>
    </row>
    <row r="139" spans="1:68" ht="27" customHeight="1" x14ac:dyDescent="0.25">
      <c r="A139" s="63" t="s">
        <v>239</v>
      </c>
      <c r="B139" s="63" t="s">
        <v>240</v>
      </c>
      <c r="C139" s="36">
        <v>4301135291</v>
      </c>
      <c r="D139" s="432">
        <v>4607111036414</v>
      </c>
      <c r="E139" s="432"/>
      <c r="F139" s="62">
        <v>0.25</v>
      </c>
      <c r="G139" s="37">
        <v>12</v>
      </c>
      <c r="H139" s="62">
        <v>3</v>
      </c>
      <c r="I139" s="62">
        <v>3.7035999999999998</v>
      </c>
      <c r="J139" s="37">
        <v>70</v>
      </c>
      <c r="K139" s="37" t="s">
        <v>94</v>
      </c>
      <c r="L139" s="37" t="s">
        <v>86</v>
      </c>
      <c r="M139" s="38" t="s">
        <v>84</v>
      </c>
      <c r="N139" s="38"/>
      <c r="O139" s="37">
        <v>180</v>
      </c>
      <c r="P139" s="493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9" s="434"/>
      <c r="R139" s="434"/>
      <c r="S139" s="434"/>
      <c r="T139" s="435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IFERROR(IF(X139="","",X139*0.01788),"")</f>
        <v>0</v>
      </c>
      <c r="AA139" s="68" t="s">
        <v>46</v>
      </c>
      <c r="AB139" s="69" t="s">
        <v>46</v>
      </c>
      <c r="AC139" s="195" t="s">
        <v>241</v>
      </c>
      <c r="AG139" s="81"/>
      <c r="AJ139" s="87" t="s">
        <v>87</v>
      </c>
      <c r="AK139" s="87">
        <v>1</v>
      </c>
      <c r="BB139" s="196" t="s">
        <v>93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ht="27" customHeight="1" x14ac:dyDescent="0.25">
      <c r="A140" s="63" t="s">
        <v>242</v>
      </c>
      <c r="B140" s="63" t="s">
        <v>243</v>
      </c>
      <c r="C140" s="36">
        <v>4301135549</v>
      </c>
      <c r="D140" s="432">
        <v>4607111039095</v>
      </c>
      <c r="E140" s="432"/>
      <c r="F140" s="62">
        <v>0.25</v>
      </c>
      <c r="G140" s="37">
        <v>12</v>
      </c>
      <c r="H140" s="62">
        <v>3</v>
      </c>
      <c r="I140" s="62">
        <v>3.7480000000000002</v>
      </c>
      <c r="J140" s="37">
        <v>70</v>
      </c>
      <c r="K140" s="37" t="s">
        <v>94</v>
      </c>
      <c r="L140" s="37" t="s">
        <v>86</v>
      </c>
      <c r="M140" s="38" t="s">
        <v>84</v>
      </c>
      <c r="N140" s="38"/>
      <c r="O140" s="37">
        <v>180</v>
      </c>
      <c r="P140" s="49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40" s="434"/>
      <c r="R140" s="434"/>
      <c r="S140" s="434"/>
      <c r="T140" s="435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IFERROR(IF(X140="","",X140*0.01788),"")</f>
        <v>0</v>
      </c>
      <c r="AA140" s="68" t="s">
        <v>46</v>
      </c>
      <c r="AB140" s="69" t="s">
        <v>46</v>
      </c>
      <c r="AC140" s="197" t="s">
        <v>244</v>
      </c>
      <c r="AG140" s="81"/>
      <c r="AJ140" s="87" t="s">
        <v>87</v>
      </c>
      <c r="AK140" s="87">
        <v>1</v>
      </c>
      <c r="BB140" s="198" t="s">
        <v>93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ht="16.5" customHeight="1" x14ac:dyDescent="0.25">
      <c r="A141" s="63" t="s">
        <v>245</v>
      </c>
      <c r="B141" s="63" t="s">
        <v>246</v>
      </c>
      <c r="C141" s="36">
        <v>4301135550</v>
      </c>
      <c r="D141" s="432">
        <v>4607111034199</v>
      </c>
      <c r="E141" s="432"/>
      <c r="F141" s="62">
        <v>0.25</v>
      </c>
      <c r="G141" s="37">
        <v>12</v>
      </c>
      <c r="H141" s="62">
        <v>3</v>
      </c>
      <c r="I141" s="62">
        <v>3.7035999999999998</v>
      </c>
      <c r="J141" s="37">
        <v>70</v>
      </c>
      <c r="K141" s="37" t="s">
        <v>94</v>
      </c>
      <c r="L141" s="37" t="s">
        <v>86</v>
      </c>
      <c r="M141" s="38" t="s">
        <v>84</v>
      </c>
      <c r="N141" s="38"/>
      <c r="O141" s="37">
        <v>180</v>
      </c>
      <c r="P141" s="49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41" s="434"/>
      <c r="R141" s="434"/>
      <c r="S141" s="434"/>
      <c r="T141" s="435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99" t="s">
        <v>247</v>
      </c>
      <c r="AG141" s="81"/>
      <c r="AJ141" s="87" t="s">
        <v>87</v>
      </c>
      <c r="AK141" s="87">
        <v>1</v>
      </c>
      <c r="BB141" s="200" t="s">
        <v>93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439"/>
      <c r="B142" s="439"/>
      <c r="C142" s="439"/>
      <c r="D142" s="439"/>
      <c r="E142" s="439"/>
      <c r="F142" s="439"/>
      <c r="G142" s="439"/>
      <c r="H142" s="439"/>
      <c r="I142" s="439"/>
      <c r="J142" s="439"/>
      <c r="K142" s="439"/>
      <c r="L142" s="439"/>
      <c r="M142" s="439"/>
      <c r="N142" s="439"/>
      <c r="O142" s="440"/>
      <c r="P142" s="436" t="s">
        <v>40</v>
      </c>
      <c r="Q142" s="437"/>
      <c r="R142" s="437"/>
      <c r="S142" s="437"/>
      <c r="T142" s="437"/>
      <c r="U142" s="437"/>
      <c r="V142" s="438"/>
      <c r="W142" s="42" t="s">
        <v>39</v>
      </c>
      <c r="X142" s="43">
        <f>IFERROR(SUM(X139:X141),"0")</f>
        <v>0</v>
      </c>
      <c r="Y142" s="43">
        <f>IFERROR(SUM(Y139:Y141),"0")</f>
        <v>0</v>
      </c>
      <c r="Z142" s="43">
        <f>IFERROR(IF(Z139="",0,Z139),"0")+IFERROR(IF(Z140="",0,Z140),"0")+IFERROR(IF(Z141="",0,Z141),"0")</f>
        <v>0</v>
      </c>
      <c r="AA142" s="67"/>
      <c r="AB142" s="67"/>
      <c r="AC142" s="67"/>
    </row>
    <row r="143" spans="1:68" x14ac:dyDescent="0.2">
      <c r="A143" s="439"/>
      <c r="B143" s="439"/>
      <c r="C143" s="439"/>
      <c r="D143" s="439"/>
      <c r="E143" s="439"/>
      <c r="F143" s="439"/>
      <c r="G143" s="439"/>
      <c r="H143" s="439"/>
      <c r="I143" s="439"/>
      <c r="J143" s="439"/>
      <c r="K143" s="439"/>
      <c r="L143" s="439"/>
      <c r="M143" s="439"/>
      <c r="N143" s="439"/>
      <c r="O143" s="440"/>
      <c r="P143" s="436" t="s">
        <v>40</v>
      </c>
      <c r="Q143" s="437"/>
      <c r="R143" s="437"/>
      <c r="S143" s="437"/>
      <c r="T143" s="437"/>
      <c r="U143" s="437"/>
      <c r="V143" s="438"/>
      <c r="W143" s="42" t="s">
        <v>0</v>
      </c>
      <c r="X143" s="43">
        <f>IFERROR(SUMPRODUCT(X139:X141*H139:H141),"0")</f>
        <v>0</v>
      </c>
      <c r="Y143" s="43">
        <f>IFERROR(SUMPRODUCT(Y139:Y141*H139:H141),"0")</f>
        <v>0</v>
      </c>
      <c r="Z143" s="42"/>
      <c r="AA143" s="67"/>
      <c r="AB143" s="67"/>
      <c r="AC143" s="67"/>
    </row>
    <row r="144" spans="1:68" ht="16.5" customHeight="1" x14ac:dyDescent="0.25">
      <c r="A144" s="430" t="s">
        <v>248</v>
      </c>
      <c r="B144" s="430"/>
      <c r="C144" s="430"/>
      <c r="D144" s="430"/>
      <c r="E144" s="430"/>
      <c r="F144" s="430"/>
      <c r="G144" s="430"/>
      <c r="H144" s="430"/>
      <c r="I144" s="430"/>
      <c r="J144" s="430"/>
      <c r="K144" s="430"/>
      <c r="L144" s="430"/>
      <c r="M144" s="430"/>
      <c r="N144" s="430"/>
      <c r="O144" s="430"/>
      <c r="P144" s="430"/>
      <c r="Q144" s="430"/>
      <c r="R144" s="430"/>
      <c r="S144" s="430"/>
      <c r="T144" s="430"/>
      <c r="U144" s="430"/>
      <c r="V144" s="430"/>
      <c r="W144" s="430"/>
      <c r="X144" s="430"/>
      <c r="Y144" s="430"/>
      <c r="Z144" s="430"/>
      <c r="AA144" s="65"/>
      <c r="AB144" s="65"/>
      <c r="AC144" s="82"/>
    </row>
    <row r="145" spans="1:68" ht="14.25" customHeight="1" x14ac:dyDescent="0.25">
      <c r="A145" s="431" t="s">
        <v>145</v>
      </c>
      <c r="B145" s="431"/>
      <c r="C145" s="431"/>
      <c r="D145" s="431"/>
      <c r="E145" s="431"/>
      <c r="F145" s="431"/>
      <c r="G145" s="431"/>
      <c r="H145" s="431"/>
      <c r="I145" s="431"/>
      <c r="J145" s="431"/>
      <c r="K145" s="431"/>
      <c r="L145" s="431"/>
      <c r="M145" s="431"/>
      <c r="N145" s="431"/>
      <c r="O145" s="431"/>
      <c r="P145" s="431"/>
      <c r="Q145" s="431"/>
      <c r="R145" s="431"/>
      <c r="S145" s="431"/>
      <c r="T145" s="431"/>
      <c r="U145" s="431"/>
      <c r="V145" s="431"/>
      <c r="W145" s="431"/>
      <c r="X145" s="431"/>
      <c r="Y145" s="431"/>
      <c r="Z145" s="431"/>
      <c r="AA145" s="66"/>
      <c r="AB145" s="66"/>
      <c r="AC145" s="83"/>
    </row>
    <row r="146" spans="1:68" ht="27" customHeight="1" x14ac:dyDescent="0.25">
      <c r="A146" s="63" t="s">
        <v>249</v>
      </c>
      <c r="B146" s="63" t="s">
        <v>250</v>
      </c>
      <c r="C146" s="36">
        <v>4301135601</v>
      </c>
      <c r="D146" s="432">
        <v>4607111034380</v>
      </c>
      <c r="E146" s="432"/>
      <c r="F146" s="62">
        <v>0.25</v>
      </c>
      <c r="G146" s="37">
        <v>12</v>
      </c>
      <c r="H146" s="62">
        <v>3</v>
      </c>
      <c r="I146" s="62">
        <v>3.7035999999999998</v>
      </c>
      <c r="J146" s="37">
        <v>70</v>
      </c>
      <c r="K146" s="37" t="s">
        <v>94</v>
      </c>
      <c r="L146" s="37" t="s">
        <v>86</v>
      </c>
      <c r="M146" s="38" t="s">
        <v>84</v>
      </c>
      <c r="N146" s="38"/>
      <c r="O146" s="37">
        <v>180</v>
      </c>
      <c r="P146" s="496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6" s="434"/>
      <c r="R146" s="434"/>
      <c r="S146" s="434"/>
      <c r="T146" s="435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IFERROR(IF(X146="","",X146*0.01788),"")</f>
        <v>0</v>
      </c>
      <c r="AA146" s="68" t="s">
        <v>46</v>
      </c>
      <c r="AB146" s="69" t="s">
        <v>46</v>
      </c>
      <c r="AC146" s="201" t="s">
        <v>235</v>
      </c>
      <c r="AG146" s="81"/>
      <c r="AJ146" s="87" t="s">
        <v>87</v>
      </c>
      <c r="AK146" s="87">
        <v>1</v>
      </c>
      <c r="BB146" s="202" t="s">
        <v>93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ht="27" customHeight="1" x14ac:dyDescent="0.25">
      <c r="A147" s="63" t="s">
        <v>251</v>
      </c>
      <c r="B147" s="63" t="s">
        <v>252</v>
      </c>
      <c r="C147" s="36">
        <v>4301135275</v>
      </c>
      <c r="D147" s="432">
        <v>4607111034380</v>
      </c>
      <c r="E147" s="432"/>
      <c r="F147" s="62">
        <v>0.25</v>
      </c>
      <c r="G147" s="37">
        <v>12</v>
      </c>
      <c r="H147" s="62">
        <v>3</v>
      </c>
      <c r="I147" s="62">
        <v>3.28</v>
      </c>
      <c r="J147" s="37">
        <v>70</v>
      </c>
      <c r="K147" s="37" t="s">
        <v>94</v>
      </c>
      <c r="L147" s="37" t="s">
        <v>86</v>
      </c>
      <c r="M147" s="38" t="s">
        <v>84</v>
      </c>
      <c r="N147" s="38"/>
      <c r="O147" s="37">
        <v>180</v>
      </c>
      <c r="P147" s="49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7" s="434"/>
      <c r="R147" s="434"/>
      <c r="S147" s="434"/>
      <c r="T147" s="435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IFERROR(IF(X147="","",X147*0.01788),"")</f>
        <v>0</v>
      </c>
      <c r="AA147" s="68" t="s">
        <v>46</v>
      </c>
      <c r="AB147" s="69" t="s">
        <v>46</v>
      </c>
      <c r="AC147" s="203" t="s">
        <v>253</v>
      </c>
      <c r="AG147" s="81"/>
      <c r="AJ147" s="87" t="s">
        <v>87</v>
      </c>
      <c r="AK147" s="87">
        <v>1</v>
      </c>
      <c r="BB147" s="204" t="s">
        <v>93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ht="27" customHeight="1" x14ac:dyDescent="0.25">
      <c r="A148" s="63" t="s">
        <v>254</v>
      </c>
      <c r="B148" s="63" t="s">
        <v>255</v>
      </c>
      <c r="C148" s="36">
        <v>4301135777</v>
      </c>
      <c r="D148" s="432">
        <v>4620207490914</v>
      </c>
      <c r="E148" s="432"/>
      <c r="F148" s="62">
        <v>0.2</v>
      </c>
      <c r="G148" s="37">
        <v>12</v>
      </c>
      <c r="H148" s="62">
        <v>2.4</v>
      </c>
      <c r="I148" s="62">
        <v>2.68</v>
      </c>
      <c r="J148" s="37">
        <v>70</v>
      </c>
      <c r="K148" s="37" t="s">
        <v>94</v>
      </c>
      <c r="L148" s="37" t="s">
        <v>86</v>
      </c>
      <c r="M148" s="38" t="s">
        <v>84</v>
      </c>
      <c r="N148" s="38"/>
      <c r="O148" s="37">
        <v>180</v>
      </c>
      <c r="P148" s="498" t="s">
        <v>256</v>
      </c>
      <c r="Q148" s="434"/>
      <c r="R148" s="434"/>
      <c r="S148" s="434"/>
      <c r="T148" s="435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IFERROR(IF(X148="","",X148*0.01788),"")</f>
        <v>0</v>
      </c>
      <c r="AA148" s="68" t="s">
        <v>46</v>
      </c>
      <c r="AB148" s="69" t="s">
        <v>46</v>
      </c>
      <c r="AC148" s="205" t="s">
        <v>235</v>
      </c>
      <c r="AG148" s="81"/>
      <c r="AJ148" s="87" t="s">
        <v>87</v>
      </c>
      <c r="AK148" s="87">
        <v>1</v>
      </c>
      <c r="BB148" s="206" t="s">
        <v>93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ht="27" customHeight="1" x14ac:dyDescent="0.25">
      <c r="A149" s="63" t="s">
        <v>257</v>
      </c>
      <c r="B149" s="63" t="s">
        <v>258</v>
      </c>
      <c r="C149" s="36">
        <v>4301135277</v>
      </c>
      <c r="D149" s="432">
        <v>4607111034397</v>
      </c>
      <c r="E149" s="432"/>
      <c r="F149" s="62">
        <v>0.25</v>
      </c>
      <c r="G149" s="37">
        <v>12</v>
      </c>
      <c r="H149" s="62">
        <v>3</v>
      </c>
      <c r="I149" s="62">
        <v>3.28</v>
      </c>
      <c r="J149" s="37">
        <v>70</v>
      </c>
      <c r="K149" s="37" t="s">
        <v>94</v>
      </c>
      <c r="L149" s="37" t="s">
        <v>86</v>
      </c>
      <c r="M149" s="38" t="s">
        <v>84</v>
      </c>
      <c r="N149" s="38"/>
      <c r="O149" s="37">
        <v>180</v>
      </c>
      <c r="P149" s="49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9" s="434"/>
      <c r="R149" s="434"/>
      <c r="S149" s="434"/>
      <c r="T149" s="435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IFERROR(IF(X149="","",X149*0.01788),"")</f>
        <v>0</v>
      </c>
      <c r="AA149" s="68" t="s">
        <v>46</v>
      </c>
      <c r="AB149" s="69" t="s">
        <v>46</v>
      </c>
      <c r="AC149" s="207" t="s">
        <v>235</v>
      </c>
      <c r="AG149" s="81"/>
      <c r="AJ149" s="87" t="s">
        <v>87</v>
      </c>
      <c r="AK149" s="87">
        <v>1</v>
      </c>
      <c r="BB149" s="208" t="s">
        <v>93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ht="27" customHeight="1" x14ac:dyDescent="0.25">
      <c r="A150" s="63" t="s">
        <v>259</v>
      </c>
      <c r="B150" s="63" t="s">
        <v>260</v>
      </c>
      <c r="C150" s="36">
        <v>4301135778</v>
      </c>
      <c r="D150" s="432">
        <v>4620207490853</v>
      </c>
      <c r="E150" s="432"/>
      <c r="F150" s="62">
        <v>0.2</v>
      </c>
      <c r="G150" s="37">
        <v>12</v>
      </c>
      <c r="H150" s="62">
        <v>2.4</v>
      </c>
      <c r="I150" s="62">
        <v>2.68</v>
      </c>
      <c r="J150" s="37">
        <v>70</v>
      </c>
      <c r="K150" s="37" t="s">
        <v>94</v>
      </c>
      <c r="L150" s="37" t="s">
        <v>86</v>
      </c>
      <c r="M150" s="38" t="s">
        <v>84</v>
      </c>
      <c r="N150" s="38"/>
      <c r="O150" s="37">
        <v>180</v>
      </c>
      <c r="P150" s="500" t="s">
        <v>261</v>
      </c>
      <c r="Q150" s="434"/>
      <c r="R150" s="434"/>
      <c r="S150" s="434"/>
      <c r="T150" s="435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IFERROR(IF(X150="","",X150*0.01788),"")</f>
        <v>0</v>
      </c>
      <c r="AA150" s="68" t="s">
        <v>46</v>
      </c>
      <c r="AB150" s="69" t="s">
        <v>46</v>
      </c>
      <c r="AC150" s="209" t="s">
        <v>235</v>
      </c>
      <c r="AG150" s="81"/>
      <c r="AJ150" s="87" t="s">
        <v>87</v>
      </c>
      <c r="AK150" s="87">
        <v>1</v>
      </c>
      <c r="BB150" s="210" t="s">
        <v>93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x14ac:dyDescent="0.2">
      <c r="A151" s="439"/>
      <c r="B151" s="439"/>
      <c r="C151" s="439"/>
      <c r="D151" s="439"/>
      <c r="E151" s="439"/>
      <c r="F151" s="439"/>
      <c r="G151" s="439"/>
      <c r="H151" s="439"/>
      <c r="I151" s="439"/>
      <c r="J151" s="439"/>
      <c r="K151" s="439"/>
      <c r="L151" s="439"/>
      <c r="M151" s="439"/>
      <c r="N151" s="439"/>
      <c r="O151" s="440"/>
      <c r="P151" s="436" t="s">
        <v>40</v>
      </c>
      <c r="Q151" s="437"/>
      <c r="R151" s="437"/>
      <c r="S151" s="437"/>
      <c r="T151" s="437"/>
      <c r="U151" s="437"/>
      <c r="V151" s="438"/>
      <c r="W151" s="42" t="s">
        <v>39</v>
      </c>
      <c r="X151" s="43">
        <f>IFERROR(SUM(X146:X150),"0")</f>
        <v>0</v>
      </c>
      <c r="Y151" s="43">
        <f>IFERROR(SUM(Y146:Y150),"0")</f>
        <v>0</v>
      </c>
      <c r="Z151" s="43">
        <f>IFERROR(IF(Z146="",0,Z146),"0")+IFERROR(IF(Z147="",0,Z147),"0")+IFERROR(IF(Z148="",0,Z148),"0")+IFERROR(IF(Z149="",0,Z149),"0")+IFERROR(IF(Z150="",0,Z150),"0")</f>
        <v>0</v>
      </c>
      <c r="AA151" s="67"/>
      <c r="AB151" s="67"/>
      <c r="AC151" s="67"/>
    </row>
    <row r="152" spans="1:68" x14ac:dyDescent="0.2">
      <c r="A152" s="439"/>
      <c r="B152" s="439"/>
      <c r="C152" s="439"/>
      <c r="D152" s="439"/>
      <c r="E152" s="439"/>
      <c r="F152" s="439"/>
      <c r="G152" s="439"/>
      <c r="H152" s="439"/>
      <c r="I152" s="439"/>
      <c r="J152" s="439"/>
      <c r="K152" s="439"/>
      <c r="L152" s="439"/>
      <c r="M152" s="439"/>
      <c r="N152" s="439"/>
      <c r="O152" s="440"/>
      <c r="P152" s="436" t="s">
        <v>40</v>
      </c>
      <c r="Q152" s="437"/>
      <c r="R152" s="437"/>
      <c r="S152" s="437"/>
      <c r="T152" s="437"/>
      <c r="U152" s="437"/>
      <c r="V152" s="438"/>
      <c r="W152" s="42" t="s">
        <v>0</v>
      </c>
      <c r="X152" s="43">
        <f>IFERROR(SUMPRODUCT(X146:X150*H146:H150),"0")</f>
        <v>0</v>
      </c>
      <c r="Y152" s="43">
        <f>IFERROR(SUMPRODUCT(Y146:Y150*H146:H150),"0")</f>
        <v>0</v>
      </c>
      <c r="Z152" s="42"/>
      <c r="AA152" s="67"/>
      <c r="AB152" s="67"/>
      <c r="AC152" s="67"/>
    </row>
    <row r="153" spans="1:68" ht="16.5" customHeight="1" x14ac:dyDescent="0.25">
      <c r="A153" s="430" t="s">
        <v>262</v>
      </c>
      <c r="B153" s="430"/>
      <c r="C153" s="430"/>
      <c r="D153" s="430"/>
      <c r="E153" s="430"/>
      <c r="F153" s="430"/>
      <c r="G153" s="430"/>
      <c r="H153" s="430"/>
      <c r="I153" s="430"/>
      <c r="J153" s="430"/>
      <c r="K153" s="430"/>
      <c r="L153" s="430"/>
      <c r="M153" s="430"/>
      <c r="N153" s="430"/>
      <c r="O153" s="430"/>
      <c r="P153" s="430"/>
      <c r="Q153" s="430"/>
      <c r="R153" s="430"/>
      <c r="S153" s="430"/>
      <c r="T153" s="430"/>
      <c r="U153" s="430"/>
      <c r="V153" s="430"/>
      <c r="W153" s="430"/>
      <c r="X153" s="430"/>
      <c r="Y153" s="430"/>
      <c r="Z153" s="430"/>
      <c r="AA153" s="65"/>
      <c r="AB153" s="65"/>
      <c r="AC153" s="82"/>
    </row>
    <row r="154" spans="1:68" ht="14.25" customHeight="1" x14ac:dyDescent="0.25">
      <c r="A154" s="431" t="s">
        <v>145</v>
      </c>
      <c r="B154" s="431"/>
      <c r="C154" s="431"/>
      <c r="D154" s="431"/>
      <c r="E154" s="431"/>
      <c r="F154" s="431"/>
      <c r="G154" s="431"/>
      <c r="H154" s="431"/>
      <c r="I154" s="431"/>
      <c r="J154" s="431"/>
      <c r="K154" s="431"/>
      <c r="L154" s="431"/>
      <c r="M154" s="431"/>
      <c r="N154" s="431"/>
      <c r="O154" s="431"/>
      <c r="P154" s="431"/>
      <c r="Q154" s="431"/>
      <c r="R154" s="431"/>
      <c r="S154" s="431"/>
      <c r="T154" s="431"/>
      <c r="U154" s="431"/>
      <c r="V154" s="431"/>
      <c r="W154" s="431"/>
      <c r="X154" s="431"/>
      <c r="Y154" s="431"/>
      <c r="Z154" s="431"/>
      <c r="AA154" s="66"/>
      <c r="AB154" s="66"/>
      <c r="AC154" s="83"/>
    </row>
    <row r="155" spans="1:68" ht="27" customHeight="1" x14ac:dyDescent="0.25">
      <c r="A155" s="63" t="s">
        <v>263</v>
      </c>
      <c r="B155" s="63" t="s">
        <v>264</v>
      </c>
      <c r="C155" s="36">
        <v>4301135570</v>
      </c>
      <c r="D155" s="432">
        <v>4607111035806</v>
      </c>
      <c r="E155" s="432"/>
      <c r="F155" s="62">
        <v>0.25</v>
      </c>
      <c r="G155" s="37">
        <v>12</v>
      </c>
      <c r="H155" s="62">
        <v>3</v>
      </c>
      <c r="I155" s="62">
        <v>3.7035999999999998</v>
      </c>
      <c r="J155" s="37">
        <v>70</v>
      </c>
      <c r="K155" s="37" t="s">
        <v>94</v>
      </c>
      <c r="L155" s="37" t="s">
        <v>86</v>
      </c>
      <c r="M155" s="38" t="s">
        <v>84</v>
      </c>
      <c r="N155" s="38"/>
      <c r="O155" s="37">
        <v>180</v>
      </c>
      <c r="P155" s="50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55" s="434"/>
      <c r="R155" s="434"/>
      <c r="S155" s="434"/>
      <c r="T155" s="435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IFERROR(IF(X155="","",X155*0.01788),"")</f>
        <v>0</v>
      </c>
      <c r="AA155" s="68" t="s">
        <v>46</v>
      </c>
      <c r="AB155" s="69" t="s">
        <v>46</v>
      </c>
      <c r="AC155" s="211" t="s">
        <v>265</v>
      </c>
      <c r="AG155" s="81"/>
      <c r="AJ155" s="87" t="s">
        <v>87</v>
      </c>
      <c r="AK155" s="87">
        <v>1</v>
      </c>
      <c r="BB155" s="212" t="s">
        <v>93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439"/>
      <c r="B156" s="439"/>
      <c r="C156" s="439"/>
      <c r="D156" s="439"/>
      <c r="E156" s="439"/>
      <c r="F156" s="439"/>
      <c r="G156" s="439"/>
      <c r="H156" s="439"/>
      <c r="I156" s="439"/>
      <c r="J156" s="439"/>
      <c r="K156" s="439"/>
      <c r="L156" s="439"/>
      <c r="M156" s="439"/>
      <c r="N156" s="439"/>
      <c r="O156" s="440"/>
      <c r="P156" s="436" t="s">
        <v>40</v>
      </c>
      <c r="Q156" s="437"/>
      <c r="R156" s="437"/>
      <c r="S156" s="437"/>
      <c r="T156" s="437"/>
      <c r="U156" s="437"/>
      <c r="V156" s="438"/>
      <c r="W156" s="42" t="s">
        <v>39</v>
      </c>
      <c r="X156" s="43">
        <f>IFERROR(SUM(X155:X155),"0")</f>
        <v>0</v>
      </c>
      <c r="Y156" s="43">
        <f>IFERROR(SUM(Y155:Y155),"0")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439"/>
      <c r="B157" s="439"/>
      <c r="C157" s="439"/>
      <c r="D157" s="439"/>
      <c r="E157" s="439"/>
      <c r="F157" s="439"/>
      <c r="G157" s="439"/>
      <c r="H157" s="439"/>
      <c r="I157" s="439"/>
      <c r="J157" s="439"/>
      <c r="K157" s="439"/>
      <c r="L157" s="439"/>
      <c r="M157" s="439"/>
      <c r="N157" s="439"/>
      <c r="O157" s="440"/>
      <c r="P157" s="436" t="s">
        <v>40</v>
      </c>
      <c r="Q157" s="437"/>
      <c r="R157" s="437"/>
      <c r="S157" s="437"/>
      <c r="T157" s="437"/>
      <c r="U157" s="437"/>
      <c r="V157" s="438"/>
      <c r="W157" s="42" t="s">
        <v>0</v>
      </c>
      <c r="X157" s="43">
        <f>IFERROR(SUMPRODUCT(X155:X155*H155:H155),"0")</f>
        <v>0</v>
      </c>
      <c r="Y157" s="43">
        <f>IFERROR(SUMPRODUCT(Y155:Y155*H155:H155),"0")</f>
        <v>0</v>
      </c>
      <c r="Z157" s="42"/>
      <c r="AA157" s="67"/>
      <c r="AB157" s="67"/>
      <c r="AC157" s="67"/>
    </row>
    <row r="158" spans="1:68" ht="16.5" customHeight="1" x14ac:dyDescent="0.25">
      <c r="A158" s="430" t="s">
        <v>266</v>
      </c>
      <c r="B158" s="430"/>
      <c r="C158" s="430"/>
      <c r="D158" s="430"/>
      <c r="E158" s="430"/>
      <c r="F158" s="430"/>
      <c r="G158" s="430"/>
      <c r="H158" s="430"/>
      <c r="I158" s="430"/>
      <c r="J158" s="430"/>
      <c r="K158" s="430"/>
      <c r="L158" s="430"/>
      <c r="M158" s="430"/>
      <c r="N158" s="430"/>
      <c r="O158" s="430"/>
      <c r="P158" s="430"/>
      <c r="Q158" s="430"/>
      <c r="R158" s="430"/>
      <c r="S158" s="430"/>
      <c r="T158" s="430"/>
      <c r="U158" s="430"/>
      <c r="V158" s="430"/>
      <c r="W158" s="430"/>
      <c r="X158" s="430"/>
      <c r="Y158" s="430"/>
      <c r="Z158" s="430"/>
      <c r="AA158" s="65"/>
      <c r="AB158" s="65"/>
      <c r="AC158" s="82"/>
    </row>
    <row r="159" spans="1:68" ht="14.25" customHeight="1" x14ac:dyDescent="0.25">
      <c r="A159" s="431" t="s">
        <v>145</v>
      </c>
      <c r="B159" s="431"/>
      <c r="C159" s="431"/>
      <c r="D159" s="431"/>
      <c r="E159" s="431"/>
      <c r="F159" s="431"/>
      <c r="G159" s="431"/>
      <c r="H159" s="431"/>
      <c r="I159" s="431"/>
      <c r="J159" s="431"/>
      <c r="K159" s="431"/>
      <c r="L159" s="431"/>
      <c r="M159" s="431"/>
      <c r="N159" s="431"/>
      <c r="O159" s="431"/>
      <c r="P159" s="431"/>
      <c r="Q159" s="431"/>
      <c r="R159" s="431"/>
      <c r="S159" s="431"/>
      <c r="T159" s="431"/>
      <c r="U159" s="431"/>
      <c r="V159" s="431"/>
      <c r="W159" s="431"/>
      <c r="X159" s="431"/>
      <c r="Y159" s="431"/>
      <c r="Z159" s="431"/>
      <c r="AA159" s="66"/>
      <c r="AB159" s="66"/>
      <c r="AC159" s="83"/>
    </row>
    <row r="160" spans="1:68" ht="16.5" customHeight="1" x14ac:dyDescent="0.25">
      <c r="A160" s="63" t="s">
        <v>267</v>
      </c>
      <c r="B160" s="63" t="s">
        <v>268</v>
      </c>
      <c r="C160" s="36">
        <v>4301135596</v>
      </c>
      <c r="D160" s="432">
        <v>4607111039613</v>
      </c>
      <c r="E160" s="432"/>
      <c r="F160" s="62">
        <v>0.09</v>
      </c>
      <c r="G160" s="37">
        <v>30</v>
      </c>
      <c r="H160" s="62">
        <v>2.7</v>
      </c>
      <c r="I160" s="62">
        <v>3.09</v>
      </c>
      <c r="J160" s="37">
        <v>126</v>
      </c>
      <c r="K160" s="37" t="s">
        <v>94</v>
      </c>
      <c r="L160" s="37" t="s">
        <v>86</v>
      </c>
      <c r="M160" s="38" t="s">
        <v>84</v>
      </c>
      <c r="N160" s="38"/>
      <c r="O160" s="37">
        <v>180</v>
      </c>
      <c r="P160" s="50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60" s="434"/>
      <c r="R160" s="434"/>
      <c r="S160" s="434"/>
      <c r="T160" s="435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IFERROR(IF(X160="","",X160*0.00936),"")</f>
        <v>0</v>
      </c>
      <c r="AA160" s="68" t="s">
        <v>46</v>
      </c>
      <c r="AB160" s="69" t="s">
        <v>46</v>
      </c>
      <c r="AC160" s="213" t="s">
        <v>244</v>
      </c>
      <c r="AG160" s="81"/>
      <c r="AJ160" s="87" t="s">
        <v>87</v>
      </c>
      <c r="AK160" s="87">
        <v>1</v>
      </c>
      <c r="BB160" s="214" t="s">
        <v>93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439"/>
      <c r="B161" s="439"/>
      <c r="C161" s="439"/>
      <c r="D161" s="439"/>
      <c r="E161" s="439"/>
      <c r="F161" s="439"/>
      <c r="G161" s="439"/>
      <c r="H161" s="439"/>
      <c r="I161" s="439"/>
      <c r="J161" s="439"/>
      <c r="K161" s="439"/>
      <c r="L161" s="439"/>
      <c r="M161" s="439"/>
      <c r="N161" s="439"/>
      <c r="O161" s="440"/>
      <c r="P161" s="436" t="s">
        <v>40</v>
      </c>
      <c r="Q161" s="437"/>
      <c r="R161" s="437"/>
      <c r="S161" s="437"/>
      <c r="T161" s="437"/>
      <c r="U161" s="437"/>
      <c r="V161" s="438"/>
      <c r="W161" s="42" t="s">
        <v>39</v>
      </c>
      <c r="X161" s="43">
        <f>IFERROR(SUM(X160:X160),"0")</f>
        <v>0</v>
      </c>
      <c r="Y161" s="43">
        <f>IFERROR(SUM(Y160:Y160),"0")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439"/>
      <c r="B162" s="439"/>
      <c r="C162" s="439"/>
      <c r="D162" s="439"/>
      <c r="E162" s="439"/>
      <c r="F162" s="439"/>
      <c r="G162" s="439"/>
      <c r="H162" s="439"/>
      <c r="I162" s="439"/>
      <c r="J162" s="439"/>
      <c r="K162" s="439"/>
      <c r="L162" s="439"/>
      <c r="M162" s="439"/>
      <c r="N162" s="439"/>
      <c r="O162" s="440"/>
      <c r="P162" s="436" t="s">
        <v>40</v>
      </c>
      <c r="Q162" s="437"/>
      <c r="R162" s="437"/>
      <c r="S162" s="437"/>
      <c r="T162" s="437"/>
      <c r="U162" s="437"/>
      <c r="V162" s="438"/>
      <c r="W162" s="42" t="s">
        <v>0</v>
      </c>
      <c r="X162" s="43">
        <f>IFERROR(SUMPRODUCT(X160:X160*H160:H160),"0")</f>
        <v>0</v>
      </c>
      <c r="Y162" s="43">
        <f>IFERROR(SUMPRODUCT(Y160:Y160*H160:H160),"0")</f>
        <v>0</v>
      </c>
      <c r="Z162" s="42"/>
      <c r="AA162" s="67"/>
      <c r="AB162" s="67"/>
      <c r="AC162" s="67"/>
    </row>
    <row r="163" spans="1:68" ht="16.5" customHeight="1" x14ac:dyDescent="0.25">
      <c r="A163" s="430" t="s">
        <v>269</v>
      </c>
      <c r="B163" s="430"/>
      <c r="C163" s="430"/>
      <c r="D163" s="430"/>
      <c r="E163" s="430"/>
      <c r="F163" s="430"/>
      <c r="G163" s="430"/>
      <c r="H163" s="430"/>
      <c r="I163" s="430"/>
      <c r="J163" s="430"/>
      <c r="K163" s="430"/>
      <c r="L163" s="430"/>
      <c r="M163" s="430"/>
      <c r="N163" s="430"/>
      <c r="O163" s="430"/>
      <c r="P163" s="430"/>
      <c r="Q163" s="430"/>
      <c r="R163" s="430"/>
      <c r="S163" s="430"/>
      <c r="T163" s="430"/>
      <c r="U163" s="430"/>
      <c r="V163" s="430"/>
      <c r="W163" s="430"/>
      <c r="X163" s="430"/>
      <c r="Y163" s="430"/>
      <c r="Z163" s="430"/>
      <c r="AA163" s="65"/>
      <c r="AB163" s="65"/>
      <c r="AC163" s="82"/>
    </row>
    <row r="164" spans="1:68" ht="14.25" customHeight="1" x14ac:dyDescent="0.25">
      <c r="A164" s="431" t="s">
        <v>270</v>
      </c>
      <c r="B164" s="431"/>
      <c r="C164" s="431"/>
      <c r="D164" s="431"/>
      <c r="E164" s="431"/>
      <c r="F164" s="431"/>
      <c r="G164" s="431"/>
      <c r="H164" s="431"/>
      <c r="I164" s="431"/>
      <c r="J164" s="431"/>
      <c r="K164" s="431"/>
      <c r="L164" s="431"/>
      <c r="M164" s="431"/>
      <c r="N164" s="431"/>
      <c r="O164" s="431"/>
      <c r="P164" s="431"/>
      <c r="Q164" s="431"/>
      <c r="R164" s="431"/>
      <c r="S164" s="431"/>
      <c r="T164" s="431"/>
      <c r="U164" s="431"/>
      <c r="V164" s="431"/>
      <c r="W164" s="431"/>
      <c r="X164" s="431"/>
      <c r="Y164" s="431"/>
      <c r="Z164" s="431"/>
      <c r="AA164" s="66"/>
      <c r="AB164" s="66"/>
      <c r="AC164" s="83"/>
    </row>
    <row r="165" spans="1:68" ht="27" customHeight="1" x14ac:dyDescent="0.25">
      <c r="A165" s="63" t="s">
        <v>271</v>
      </c>
      <c r="B165" s="63" t="s">
        <v>272</v>
      </c>
      <c r="C165" s="36">
        <v>4301135540</v>
      </c>
      <c r="D165" s="432">
        <v>4607111035646</v>
      </c>
      <c r="E165" s="432"/>
      <c r="F165" s="62">
        <v>0.2</v>
      </c>
      <c r="G165" s="37">
        <v>8</v>
      </c>
      <c r="H165" s="62">
        <v>1.6</v>
      </c>
      <c r="I165" s="62">
        <v>2.12</v>
      </c>
      <c r="J165" s="37">
        <v>72</v>
      </c>
      <c r="K165" s="37" t="s">
        <v>274</v>
      </c>
      <c r="L165" s="37" t="s">
        <v>86</v>
      </c>
      <c r="M165" s="38" t="s">
        <v>84</v>
      </c>
      <c r="N165" s="38"/>
      <c r="O165" s="37">
        <v>180</v>
      </c>
      <c r="P165" s="50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5" s="434"/>
      <c r="R165" s="434"/>
      <c r="S165" s="434"/>
      <c r="T165" s="435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IFERROR(IF(X165="","",X165*0.01157),"")</f>
        <v>0</v>
      </c>
      <c r="AA165" s="68" t="s">
        <v>46</v>
      </c>
      <c r="AB165" s="69" t="s">
        <v>46</v>
      </c>
      <c r="AC165" s="215" t="s">
        <v>273</v>
      </c>
      <c r="AG165" s="81"/>
      <c r="AJ165" s="87" t="s">
        <v>87</v>
      </c>
      <c r="AK165" s="87">
        <v>1</v>
      </c>
      <c r="BB165" s="216" t="s">
        <v>93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x14ac:dyDescent="0.2">
      <c r="A166" s="439"/>
      <c r="B166" s="439"/>
      <c r="C166" s="439"/>
      <c r="D166" s="439"/>
      <c r="E166" s="439"/>
      <c r="F166" s="439"/>
      <c r="G166" s="439"/>
      <c r="H166" s="439"/>
      <c r="I166" s="439"/>
      <c r="J166" s="439"/>
      <c r="K166" s="439"/>
      <c r="L166" s="439"/>
      <c r="M166" s="439"/>
      <c r="N166" s="439"/>
      <c r="O166" s="440"/>
      <c r="P166" s="436" t="s">
        <v>40</v>
      </c>
      <c r="Q166" s="437"/>
      <c r="R166" s="437"/>
      <c r="S166" s="437"/>
      <c r="T166" s="437"/>
      <c r="U166" s="437"/>
      <c r="V166" s="438"/>
      <c r="W166" s="42" t="s">
        <v>39</v>
      </c>
      <c r="X166" s="43">
        <f>IFERROR(SUM(X165:X165),"0")</f>
        <v>0</v>
      </c>
      <c r="Y166" s="43">
        <f>IFERROR(SUM(Y165:Y165),"0")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439"/>
      <c r="B167" s="439"/>
      <c r="C167" s="439"/>
      <c r="D167" s="439"/>
      <c r="E167" s="439"/>
      <c r="F167" s="439"/>
      <c r="G167" s="439"/>
      <c r="H167" s="439"/>
      <c r="I167" s="439"/>
      <c r="J167" s="439"/>
      <c r="K167" s="439"/>
      <c r="L167" s="439"/>
      <c r="M167" s="439"/>
      <c r="N167" s="439"/>
      <c r="O167" s="440"/>
      <c r="P167" s="436" t="s">
        <v>40</v>
      </c>
      <c r="Q167" s="437"/>
      <c r="R167" s="437"/>
      <c r="S167" s="437"/>
      <c r="T167" s="437"/>
      <c r="U167" s="437"/>
      <c r="V167" s="438"/>
      <c r="W167" s="42" t="s">
        <v>0</v>
      </c>
      <c r="X167" s="43">
        <f>IFERROR(SUMPRODUCT(X165:X165*H165:H165),"0")</f>
        <v>0</v>
      </c>
      <c r="Y167" s="43">
        <f>IFERROR(SUMPRODUCT(Y165:Y165*H165:H165),"0")</f>
        <v>0</v>
      </c>
      <c r="Z167" s="42"/>
      <c r="AA167" s="67"/>
      <c r="AB167" s="67"/>
      <c r="AC167" s="67"/>
    </row>
    <row r="168" spans="1:68" ht="16.5" customHeight="1" x14ac:dyDescent="0.25">
      <c r="A168" s="430" t="s">
        <v>275</v>
      </c>
      <c r="B168" s="430"/>
      <c r="C168" s="430"/>
      <c r="D168" s="430"/>
      <c r="E168" s="430"/>
      <c r="F168" s="430"/>
      <c r="G168" s="430"/>
      <c r="H168" s="430"/>
      <c r="I168" s="430"/>
      <c r="J168" s="430"/>
      <c r="K168" s="430"/>
      <c r="L168" s="430"/>
      <c r="M168" s="430"/>
      <c r="N168" s="430"/>
      <c r="O168" s="430"/>
      <c r="P168" s="430"/>
      <c r="Q168" s="430"/>
      <c r="R168" s="430"/>
      <c r="S168" s="430"/>
      <c r="T168" s="430"/>
      <c r="U168" s="430"/>
      <c r="V168" s="430"/>
      <c r="W168" s="430"/>
      <c r="X168" s="430"/>
      <c r="Y168" s="430"/>
      <c r="Z168" s="430"/>
      <c r="AA168" s="65"/>
      <c r="AB168" s="65"/>
      <c r="AC168" s="82"/>
    </row>
    <row r="169" spans="1:68" ht="14.25" customHeight="1" x14ac:dyDescent="0.25">
      <c r="A169" s="431" t="s">
        <v>145</v>
      </c>
      <c r="B169" s="431"/>
      <c r="C169" s="431"/>
      <c r="D169" s="431"/>
      <c r="E169" s="431"/>
      <c r="F169" s="431"/>
      <c r="G169" s="431"/>
      <c r="H169" s="431"/>
      <c r="I169" s="431"/>
      <c r="J169" s="431"/>
      <c r="K169" s="431"/>
      <c r="L169" s="431"/>
      <c r="M169" s="431"/>
      <c r="N169" s="431"/>
      <c r="O169" s="431"/>
      <c r="P169" s="431"/>
      <c r="Q169" s="431"/>
      <c r="R169" s="431"/>
      <c r="S169" s="431"/>
      <c r="T169" s="431"/>
      <c r="U169" s="431"/>
      <c r="V169" s="431"/>
      <c r="W169" s="431"/>
      <c r="X169" s="431"/>
      <c r="Y169" s="431"/>
      <c r="Z169" s="431"/>
      <c r="AA169" s="66"/>
      <c r="AB169" s="66"/>
      <c r="AC169" s="83"/>
    </row>
    <row r="170" spans="1:68" ht="27" customHeight="1" x14ac:dyDescent="0.25">
      <c r="A170" s="63" t="s">
        <v>276</v>
      </c>
      <c r="B170" s="63" t="s">
        <v>277</v>
      </c>
      <c r="C170" s="36">
        <v>4301135573</v>
      </c>
      <c r="D170" s="432">
        <v>4607111036568</v>
      </c>
      <c r="E170" s="432"/>
      <c r="F170" s="62">
        <v>0.28000000000000003</v>
      </c>
      <c r="G170" s="37">
        <v>6</v>
      </c>
      <c r="H170" s="62">
        <v>1.68</v>
      </c>
      <c r="I170" s="62">
        <v>2.1017999999999999</v>
      </c>
      <c r="J170" s="37">
        <v>140</v>
      </c>
      <c r="K170" s="37" t="s">
        <v>94</v>
      </c>
      <c r="L170" s="37" t="s">
        <v>86</v>
      </c>
      <c r="M170" s="38" t="s">
        <v>84</v>
      </c>
      <c r="N170" s="38"/>
      <c r="O170" s="37">
        <v>180</v>
      </c>
      <c r="P170" s="50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70" s="434"/>
      <c r="R170" s="434"/>
      <c r="S170" s="434"/>
      <c r="T170" s="435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IFERROR(IF(X170="","",X170*0.00941),"")</f>
        <v>0</v>
      </c>
      <c r="AA170" s="68" t="s">
        <v>46</v>
      </c>
      <c r="AB170" s="69" t="s">
        <v>46</v>
      </c>
      <c r="AC170" s="217" t="s">
        <v>278</v>
      </c>
      <c r="AG170" s="81"/>
      <c r="AJ170" s="87" t="s">
        <v>87</v>
      </c>
      <c r="AK170" s="87">
        <v>1</v>
      </c>
      <c r="BB170" s="218" t="s">
        <v>93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439"/>
      <c r="B171" s="439"/>
      <c r="C171" s="439"/>
      <c r="D171" s="439"/>
      <c r="E171" s="439"/>
      <c r="F171" s="439"/>
      <c r="G171" s="439"/>
      <c r="H171" s="439"/>
      <c r="I171" s="439"/>
      <c r="J171" s="439"/>
      <c r="K171" s="439"/>
      <c r="L171" s="439"/>
      <c r="M171" s="439"/>
      <c r="N171" s="439"/>
      <c r="O171" s="440"/>
      <c r="P171" s="436" t="s">
        <v>40</v>
      </c>
      <c r="Q171" s="437"/>
      <c r="R171" s="437"/>
      <c r="S171" s="437"/>
      <c r="T171" s="437"/>
      <c r="U171" s="437"/>
      <c r="V171" s="438"/>
      <c r="W171" s="42" t="s">
        <v>39</v>
      </c>
      <c r="X171" s="43">
        <f>IFERROR(SUM(X170:X170),"0")</f>
        <v>0</v>
      </c>
      <c r="Y171" s="43">
        <f>IFERROR(SUM(Y170:Y170),"0")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439"/>
      <c r="B172" s="439"/>
      <c r="C172" s="439"/>
      <c r="D172" s="439"/>
      <c r="E172" s="439"/>
      <c r="F172" s="439"/>
      <c r="G172" s="439"/>
      <c r="H172" s="439"/>
      <c r="I172" s="439"/>
      <c r="J172" s="439"/>
      <c r="K172" s="439"/>
      <c r="L172" s="439"/>
      <c r="M172" s="439"/>
      <c r="N172" s="439"/>
      <c r="O172" s="440"/>
      <c r="P172" s="436" t="s">
        <v>40</v>
      </c>
      <c r="Q172" s="437"/>
      <c r="R172" s="437"/>
      <c r="S172" s="437"/>
      <c r="T172" s="437"/>
      <c r="U172" s="437"/>
      <c r="V172" s="438"/>
      <c r="W172" s="42" t="s">
        <v>0</v>
      </c>
      <c r="X172" s="43">
        <f>IFERROR(SUMPRODUCT(X170:X170*H170:H170),"0")</f>
        <v>0</v>
      </c>
      <c r="Y172" s="43">
        <f>IFERROR(SUMPRODUCT(Y170:Y170*H170:H170),"0")</f>
        <v>0</v>
      </c>
      <c r="Z172" s="42"/>
      <c r="AA172" s="67"/>
      <c r="AB172" s="67"/>
      <c r="AC172" s="67"/>
    </row>
    <row r="173" spans="1:68" ht="27.75" customHeight="1" x14ac:dyDescent="0.2">
      <c r="A173" s="429" t="s">
        <v>279</v>
      </c>
      <c r="B173" s="429"/>
      <c r="C173" s="429"/>
      <c r="D173" s="429"/>
      <c r="E173" s="429"/>
      <c r="F173" s="429"/>
      <c r="G173" s="429"/>
      <c r="H173" s="429"/>
      <c r="I173" s="429"/>
      <c r="J173" s="429"/>
      <c r="K173" s="429"/>
      <c r="L173" s="429"/>
      <c r="M173" s="429"/>
      <c r="N173" s="429"/>
      <c r="O173" s="429"/>
      <c r="P173" s="429"/>
      <c r="Q173" s="429"/>
      <c r="R173" s="429"/>
      <c r="S173" s="429"/>
      <c r="T173" s="429"/>
      <c r="U173" s="429"/>
      <c r="V173" s="429"/>
      <c r="W173" s="429"/>
      <c r="X173" s="429"/>
      <c r="Y173" s="429"/>
      <c r="Z173" s="429"/>
      <c r="AA173" s="54"/>
      <c r="AB173" s="54"/>
      <c r="AC173" s="54"/>
    </row>
    <row r="174" spans="1:68" ht="16.5" customHeight="1" x14ac:dyDescent="0.25">
      <c r="A174" s="430" t="s">
        <v>280</v>
      </c>
      <c r="B174" s="430"/>
      <c r="C174" s="430"/>
      <c r="D174" s="430"/>
      <c r="E174" s="430"/>
      <c r="F174" s="430"/>
      <c r="G174" s="430"/>
      <c r="H174" s="430"/>
      <c r="I174" s="430"/>
      <c r="J174" s="430"/>
      <c r="K174" s="430"/>
      <c r="L174" s="430"/>
      <c r="M174" s="430"/>
      <c r="N174" s="430"/>
      <c r="O174" s="430"/>
      <c r="P174" s="430"/>
      <c r="Q174" s="430"/>
      <c r="R174" s="430"/>
      <c r="S174" s="430"/>
      <c r="T174" s="430"/>
      <c r="U174" s="430"/>
      <c r="V174" s="430"/>
      <c r="W174" s="430"/>
      <c r="X174" s="430"/>
      <c r="Y174" s="430"/>
      <c r="Z174" s="430"/>
      <c r="AA174" s="65"/>
      <c r="AB174" s="65"/>
      <c r="AC174" s="82"/>
    </row>
    <row r="175" spans="1:68" ht="14.25" customHeight="1" x14ac:dyDescent="0.25">
      <c r="A175" s="431" t="s">
        <v>145</v>
      </c>
      <c r="B175" s="431"/>
      <c r="C175" s="431"/>
      <c r="D175" s="431"/>
      <c r="E175" s="431"/>
      <c r="F175" s="431"/>
      <c r="G175" s="431"/>
      <c r="H175" s="431"/>
      <c r="I175" s="431"/>
      <c r="J175" s="431"/>
      <c r="K175" s="431"/>
      <c r="L175" s="431"/>
      <c r="M175" s="431"/>
      <c r="N175" s="431"/>
      <c r="O175" s="431"/>
      <c r="P175" s="431"/>
      <c r="Q175" s="431"/>
      <c r="R175" s="431"/>
      <c r="S175" s="431"/>
      <c r="T175" s="431"/>
      <c r="U175" s="431"/>
      <c r="V175" s="431"/>
      <c r="W175" s="431"/>
      <c r="X175" s="431"/>
      <c r="Y175" s="431"/>
      <c r="Z175" s="431"/>
      <c r="AA175" s="66"/>
      <c r="AB175" s="66"/>
      <c r="AC175" s="83"/>
    </row>
    <row r="176" spans="1:68" ht="27" customHeight="1" x14ac:dyDescent="0.25">
      <c r="A176" s="63" t="s">
        <v>281</v>
      </c>
      <c r="B176" s="63" t="s">
        <v>282</v>
      </c>
      <c r="C176" s="36">
        <v>4301135548</v>
      </c>
      <c r="D176" s="432">
        <v>4607111039057</v>
      </c>
      <c r="E176" s="432"/>
      <c r="F176" s="62">
        <v>1.8</v>
      </c>
      <c r="G176" s="37">
        <v>1</v>
      </c>
      <c r="H176" s="62">
        <v>1.8</v>
      </c>
      <c r="I176" s="62">
        <v>1.9</v>
      </c>
      <c r="J176" s="37">
        <v>234</v>
      </c>
      <c r="K176" s="37" t="s">
        <v>157</v>
      </c>
      <c r="L176" s="37" t="s">
        <v>86</v>
      </c>
      <c r="M176" s="38" t="s">
        <v>84</v>
      </c>
      <c r="N176" s="38"/>
      <c r="O176" s="37">
        <v>180</v>
      </c>
      <c r="P176" s="505" t="s">
        <v>283</v>
      </c>
      <c r="Q176" s="434"/>
      <c r="R176" s="434"/>
      <c r="S176" s="434"/>
      <c r="T176" s="435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IFERROR(IF(X176="","",X176*0.00502),"")</f>
        <v>0</v>
      </c>
      <c r="AA176" s="68" t="s">
        <v>46</v>
      </c>
      <c r="AB176" s="69" t="s">
        <v>46</v>
      </c>
      <c r="AC176" s="219" t="s">
        <v>244</v>
      </c>
      <c r="AG176" s="81"/>
      <c r="AJ176" s="87" t="s">
        <v>87</v>
      </c>
      <c r="AK176" s="87">
        <v>1</v>
      </c>
      <c r="BB176" s="220" t="s">
        <v>93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439"/>
      <c r="B177" s="439"/>
      <c r="C177" s="439"/>
      <c r="D177" s="439"/>
      <c r="E177" s="439"/>
      <c r="F177" s="439"/>
      <c r="G177" s="439"/>
      <c r="H177" s="439"/>
      <c r="I177" s="439"/>
      <c r="J177" s="439"/>
      <c r="K177" s="439"/>
      <c r="L177" s="439"/>
      <c r="M177" s="439"/>
      <c r="N177" s="439"/>
      <c r="O177" s="440"/>
      <c r="P177" s="436" t="s">
        <v>40</v>
      </c>
      <c r="Q177" s="437"/>
      <c r="R177" s="437"/>
      <c r="S177" s="437"/>
      <c r="T177" s="437"/>
      <c r="U177" s="437"/>
      <c r="V177" s="438"/>
      <c r="W177" s="42" t="s">
        <v>39</v>
      </c>
      <c r="X177" s="43">
        <f>IFERROR(SUM(X176:X176),"0")</f>
        <v>0</v>
      </c>
      <c r="Y177" s="43">
        <f>IFERROR(SUM(Y176:Y176),"0")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439"/>
      <c r="B178" s="439"/>
      <c r="C178" s="439"/>
      <c r="D178" s="439"/>
      <c r="E178" s="439"/>
      <c r="F178" s="439"/>
      <c r="G178" s="439"/>
      <c r="H178" s="439"/>
      <c r="I178" s="439"/>
      <c r="J178" s="439"/>
      <c r="K178" s="439"/>
      <c r="L178" s="439"/>
      <c r="M178" s="439"/>
      <c r="N178" s="439"/>
      <c r="O178" s="440"/>
      <c r="P178" s="436" t="s">
        <v>40</v>
      </c>
      <c r="Q178" s="437"/>
      <c r="R178" s="437"/>
      <c r="S178" s="437"/>
      <c r="T178" s="437"/>
      <c r="U178" s="437"/>
      <c r="V178" s="438"/>
      <c r="W178" s="42" t="s">
        <v>0</v>
      </c>
      <c r="X178" s="43">
        <f>IFERROR(SUMPRODUCT(X176:X176*H176:H176),"0")</f>
        <v>0</v>
      </c>
      <c r="Y178" s="43">
        <f>IFERROR(SUMPRODUCT(Y176:Y176*H176:H176),"0")</f>
        <v>0</v>
      </c>
      <c r="Z178" s="42"/>
      <c r="AA178" s="67"/>
      <c r="AB178" s="67"/>
      <c r="AC178" s="67"/>
    </row>
    <row r="179" spans="1:68" ht="16.5" customHeight="1" x14ac:dyDescent="0.25">
      <c r="A179" s="430" t="s">
        <v>284</v>
      </c>
      <c r="B179" s="430"/>
      <c r="C179" s="430"/>
      <c r="D179" s="430"/>
      <c r="E179" s="430"/>
      <c r="F179" s="430"/>
      <c r="G179" s="430"/>
      <c r="H179" s="430"/>
      <c r="I179" s="430"/>
      <c r="J179" s="430"/>
      <c r="K179" s="430"/>
      <c r="L179" s="430"/>
      <c r="M179" s="430"/>
      <c r="N179" s="430"/>
      <c r="O179" s="430"/>
      <c r="P179" s="430"/>
      <c r="Q179" s="430"/>
      <c r="R179" s="430"/>
      <c r="S179" s="430"/>
      <c r="T179" s="430"/>
      <c r="U179" s="430"/>
      <c r="V179" s="430"/>
      <c r="W179" s="430"/>
      <c r="X179" s="430"/>
      <c r="Y179" s="430"/>
      <c r="Z179" s="430"/>
      <c r="AA179" s="65"/>
      <c r="AB179" s="65"/>
      <c r="AC179" s="82"/>
    </row>
    <row r="180" spans="1:68" ht="14.25" customHeight="1" x14ac:dyDescent="0.25">
      <c r="A180" s="431" t="s">
        <v>80</v>
      </c>
      <c r="B180" s="431"/>
      <c r="C180" s="431"/>
      <c r="D180" s="431"/>
      <c r="E180" s="431"/>
      <c r="F180" s="431"/>
      <c r="G180" s="431"/>
      <c r="H180" s="431"/>
      <c r="I180" s="431"/>
      <c r="J180" s="431"/>
      <c r="K180" s="431"/>
      <c r="L180" s="431"/>
      <c r="M180" s="431"/>
      <c r="N180" s="431"/>
      <c r="O180" s="431"/>
      <c r="P180" s="431"/>
      <c r="Q180" s="431"/>
      <c r="R180" s="431"/>
      <c r="S180" s="431"/>
      <c r="T180" s="431"/>
      <c r="U180" s="431"/>
      <c r="V180" s="431"/>
      <c r="W180" s="431"/>
      <c r="X180" s="431"/>
      <c r="Y180" s="431"/>
      <c r="Z180" s="431"/>
      <c r="AA180" s="66"/>
      <c r="AB180" s="66"/>
      <c r="AC180" s="83"/>
    </row>
    <row r="181" spans="1:68" ht="16.5" customHeight="1" x14ac:dyDescent="0.25">
      <c r="A181" s="63" t="s">
        <v>285</v>
      </c>
      <c r="B181" s="63" t="s">
        <v>286</v>
      </c>
      <c r="C181" s="36">
        <v>4301071062</v>
      </c>
      <c r="D181" s="432">
        <v>4607111036384</v>
      </c>
      <c r="E181" s="432"/>
      <c r="F181" s="62">
        <v>5</v>
      </c>
      <c r="G181" s="37">
        <v>1</v>
      </c>
      <c r="H181" s="62">
        <v>5</v>
      </c>
      <c r="I181" s="62">
        <v>5.2106000000000003</v>
      </c>
      <c r="J181" s="37">
        <v>144</v>
      </c>
      <c r="K181" s="37" t="s">
        <v>85</v>
      </c>
      <c r="L181" s="37" t="s">
        <v>86</v>
      </c>
      <c r="M181" s="38" t="s">
        <v>84</v>
      </c>
      <c r="N181" s="38"/>
      <c r="O181" s="37">
        <v>180</v>
      </c>
      <c r="P181" s="506" t="s">
        <v>287</v>
      </c>
      <c r="Q181" s="434"/>
      <c r="R181" s="434"/>
      <c r="S181" s="434"/>
      <c r="T181" s="435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IFERROR(IF(X181="","",X181*0.00866),"")</f>
        <v>0</v>
      </c>
      <c r="AA181" s="68" t="s">
        <v>46</v>
      </c>
      <c r="AB181" s="69" t="s">
        <v>46</v>
      </c>
      <c r="AC181" s="221" t="s">
        <v>288</v>
      </c>
      <c r="AG181" s="81"/>
      <c r="AJ181" s="87" t="s">
        <v>87</v>
      </c>
      <c r="AK181" s="87">
        <v>1</v>
      </c>
      <c r="BB181" s="222" t="s">
        <v>70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t="16.5" customHeight="1" x14ac:dyDescent="0.25">
      <c r="A182" s="63" t="s">
        <v>289</v>
      </c>
      <c r="B182" s="63" t="s">
        <v>290</v>
      </c>
      <c r="C182" s="36">
        <v>4301071056</v>
      </c>
      <c r="D182" s="432">
        <v>4640242180250</v>
      </c>
      <c r="E182" s="432"/>
      <c r="F182" s="62">
        <v>5</v>
      </c>
      <c r="G182" s="37">
        <v>1</v>
      </c>
      <c r="H182" s="62">
        <v>5</v>
      </c>
      <c r="I182" s="62">
        <v>5.2131999999999996</v>
      </c>
      <c r="J182" s="37">
        <v>144</v>
      </c>
      <c r="K182" s="37" t="s">
        <v>85</v>
      </c>
      <c r="L182" s="37" t="s">
        <v>86</v>
      </c>
      <c r="M182" s="38" t="s">
        <v>84</v>
      </c>
      <c r="N182" s="38"/>
      <c r="O182" s="37">
        <v>180</v>
      </c>
      <c r="P182" s="507" t="s">
        <v>291</v>
      </c>
      <c r="Q182" s="434"/>
      <c r="R182" s="434"/>
      <c r="S182" s="434"/>
      <c r="T182" s="435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IFERROR(IF(X182="","",X182*0.00866),"")</f>
        <v>0</v>
      </c>
      <c r="AA182" s="68" t="s">
        <v>46</v>
      </c>
      <c r="AB182" s="69" t="s">
        <v>46</v>
      </c>
      <c r="AC182" s="223" t="s">
        <v>292</v>
      </c>
      <c r="AG182" s="81"/>
      <c r="AJ182" s="87" t="s">
        <v>87</v>
      </c>
      <c r="AK182" s="87">
        <v>1</v>
      </c>
      <c r="BB182" s="224" t="s">
        <v>70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293</v>
      </c>
      <c r="B183" s="63" t="s">
        <v>294</v>
      </c>
      <c r="C183" s="36">
        <v>4301071050</v>
      </c>
      <c r="D183" s="432">
        <v>4607111036216</v>
      </c>
      <c r="E183" s="432"/>
      <c r="F183" s="62">
        <v>5</v>
      </c>
      <c r="G183" s="37">
        <v>1</v>
      </c>
      <c r="H183" s="62">
        <v>5</v>
      </c>
      <c r="I183" s="62">
        <v>5.2131999999999996</v>
      </c>
      <c r="J183" s="37">
        <v>144</v>
      </c>
      <c r="K183" s="37" t="s">
        <v>85</v>
      </c>
      <c r="L183" s="37" t="s">
        <v>86</v>
      </c>
      <c r="M183" s="38" t="s">
        <v>84</v>
      </c>
      <c r="N183" s="38"/>
      <c r="O183" s="37">
        <v>180</v>
      </c>
      <c r="P183" s="50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83" s="434"/>
      <c r="R183" s="434"/>
      <c r="S183" s="434"/>
      <c r="T183" s="435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IFERROR(IF(X183="","",X183*0.00866),"")</f>
        <v>0</v>
      </c>
      <c r="AA183" s="68" t="s">
        <v>46</v>
      </c>
      <c r="AB183" s="69" t="s">
        <v>46</v>
      </c>
      <c r="AC183" s="225" t="s">
        <v>295</v>
      </c>
      <c r="AG183" s="81"/>
      <c r="AJ183" s="87" t="s">
        <v>87</v>
      </c>
      <c r="AK183" s="87">
        <v>1</v>
      </c>
      <c r="BB183" s="226" t="s">
        <v>70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296</v>
      </c>
      <c r="B184" s="63" t="s">
        <v>297</v>
      </c>
      <c r="C184" s="36">
        <v>4301071061</v>
      </c>
      <c r="D184" s="432">
        <v>4607111036278</v>
      </c>
      <c r="E184" s="432"/>
      <c r="F184" s="62">
        <v>5</v>
      </c>
      <c r="G184" s="37">
        <v>1</v>
      </c>
      <c r="H184" s="62">
        <v>5</v>
      </c>
      <c r="I184" s="62">
        <v>5.2405999999999997</v>
      </c>
      <c r="J184" s="37">
        <v>84</v>
      </c>
      <c r="K184" s="37" t="s">
        <v>85</v>
      </c>
      <c r="L184" s="37" t="s">
        <v>86</v>
      </c>
      <c r="M184" s="38" t="s">
        <v>84</v>
      </c>
      <c r="N184" s="38"/>
      <c r="O184" s="37">
        <v>180</v>
      </c>
      <c r="P184" s="50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84" s="434"/>
      <c r="R184" s="434"/>
      <c r="S184" s="434"/>
      <c r="T184" s="435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IFERROR(IF(X184="","",X184*0.0155),"")</f>
        <v>0</v>
      </c>
      <c r="AA184" s="68" t="s">
        <v>46</v>
      </c>
      <c r="AB184" s="69" t="s">
        <v>46</v>
      </c>
      <c r="AC184" s="227" t="s">
        <v>298</v>
      </c>
      <c r="AG184" s="81"/>
      <c r="AJ184" s="87" t="s">
        <v>87</v>
      </c>
      <c r="AK184" s="87">
        <v>1</v>
      </c>
      <c r="BB184" s="228" t="s">
        <v>70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x14ac:dyDescent="0.2">
      <c r="A185" s="439"/>
      <c r="B185" s="439"/>
      <c r="C185" s="439"/>
      <c r="D185" s="439"/>
      <c r="E185" s="439"/>
      <c r="F185" s="439"/>
      <c r="G185" s="439"/>
      <c r="H185" s="439"/>
      <c r="I185" s="439"/>
      <c r="J185" s="439"/>
      <c r="K185" s="439"/>
      <c r="L185" s="439"/>
      <c r="M185" s="439"/>
      <c r="N185" s="439"/>
      <c r="O185" s="440"/>
      <c r="P185" s="436" t="s">
        <v>40</v>
      </c>
      <c r="Q185" s="437"/>
      <c r="R185" s="437"/>
      <c r="S185" s="437"/>
      <c r="T185" s="437"/>
      <c r="U185" s="437"/>
      <c r="V185" s="438"/>
      <c r="W185" s="42" t="s">
        <v>39</v>
      </c>
      <c r="X185" s="43">
        <f>IFERROR(SUM(X181:X184),"0")</f>
        <v>0</v>
      </c>
      <c r="Y185" s="43">
        <f>IFERROR(SUM(Y181:Y184),"0")</f>
        <v>0</v>
      </c>
      <c r="Z185" s="43">
        <f>IFERROR(IF(Z181="",0,Z181),"0")+IFERROR(IF(Z182="",0,Z182),"0")+IFERROR(IF(Z183="",0,Z183),"0")+IFERROR(IF(Z184="",0,Z184),"0")</f>
        <v>0</v>
      </c>
      <c r="AA185" s="67"/>
      <c r="AB185" s="67"/>
      <c r="AC185" s="67"/>
    </row>
    <row r="186" spans="1:68" x14ac:dyDescent="0.2">
      <c r="A186" s="439"/>
      <c r="B186" s="439"/>
      <c r="C186" s="439"/>
      <c r="D186" s="439"/>
      <c r="E186" s="439"/>
      <c r="F186" s="439"/>
      <c r="G186" s="439"/>
      <c r="H186" s="439"/>
      <c r="I186" s="439"/>
      <c r="J186" s="439"/>
      <c r="K186" s="439"/>
      <c r="L186" s="439"/>
      <c r="M186" s="439"/>
      <c r="N186" s="439"/>
      <c r="O186" s="440"/>
      <c r="P186" s="436" t="s">
        <v>40</v>
      </c>
      <c r="Q186" s="437"/>
      <c r="R186" s="437"/>
      <c r="S186" s="437"/>
      <c r="T186" s="437"/>
      <c r="U186" s="437"/>
      <c r="V186" s="438"/>
      <c r="W186" s="42" t="s">
        <v>0</v>
      </c>
      <c r="X186" s="43">
        <f>IFERROR(SUMPRODUCT(X181:X184*H181:H184),"0")</f>
        <v>0</v>
      </c>
      <c r="Y186" s="43">
        <f>IFERROR(SUMPRODUCT(Y181:Y184*H181:H184),"0")</f>
        <v>0</v>
      </c>
      <c r="Z186" s="42"/>
      <c r="AA186" s="67"/>
      <c r="AB186" s="67"/>
      <c r="AC186" s="67"/>
    </row>
    <row r="187" spans="1:68" ht="14.25" customHeight="1" x14ac:dyDescent="0.25">
      <c r="A187" s="431" t="s">
        <v>299</v>
      </c>
      <c r="B187" s="431"/>
      <c r="C187" s="431"/>
      <c r="D187" s="431"/>
      <c r="E187" s="431"/>
      <c r="F187" s="431"/>
      <c r="G187" s="431"/>
      <c r="H187" s="431"/>
      <c r="I187" s="431"/>
      <c r="J187" s="431"/>
      <c r="K187" s="431"/>
      <c r="L187" s="431"/>
      <c r="M187" s="431"/>
      <c r="N187" s="431"/>
      <c r="O187" s="431"/>
      <c r="P187" s="431"/>
      <c r="Q187" s="431"/>
      <c r="R187" s="431"/>
      <c r="S187" s="431"/>
      <c r="T187" s="431"/>
      <c r="U187" s="431"/>
      <c r="V187" s="431"/>
      <c r="W187" s="431"/>
      <c r="X187" s="431"/>
      <c r="Y187" s="431"/>
      <c r="Z187" s="431"/>
      <c r="AA187" s="66"/>
      <c r="AB187" s="66"/>
      <c r="AC187" s="83"/>
    </row>
    <row r="188" spans="1:68" ht="27" customHeight="1" x14ac:dyDescent="0.25">
      <c r="A188" s="63" t="s">
        <v>300</v>
      </c>
      <c r="B188" s="63" t="s">
        <v>301</v>
      </c>
      <c r="C188" s="36">
        <v>4301080153</v>
      </c>
      <c r="D188" s="432">
        <v>4607111036827</v>
      </c>
      <c r="E188" s="432"/>
      <c r="F188" s="62">
        <v>1</v>
      </c>
      <c r="G188" s="37">
        <v>5</v>
      </c>
      <c r="H188" s="62">
        <v>5</v>
      </c>
      <c r="I188" s="62">
        <v>5.2</v>
      </c>
      <c r="J188" s="37">
        <v>144</v>
      </c>
      <c r="K188" s="37" t="s">
        <v>85</v>
      </c>
      <c r="L188" s="37" t="s">
        <v>86</v>
      </c>
      <c r="M188" s="38" t="s">
        <v>84</v>
      </c>
      <c r="N188" s="38"/>
      <c r="O188" s="37">
        <v>90</v>
      </c>
      <c r="P188" s="51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8" s="434"/>
      <c r="R188" s="434"/>
      <c r="S188" s="434"/>
      <c r="T188" s="435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IFERROR(IF(X188="","",X188*0.00866),"")</f>
        <v>0</v>
      </c>
      <c r="AA188" s="68" t="s">
        <v>46</v>
      </c>
      <c r="AB188" s="69" t="s">
        <v>46</v>
      </c>
      <c r="AC188" s="229" t="s">
        <v>302</v>
      </c>
      <c r="AG188" s="81"/>
      <c r="AJ188" s="87" t="s">
        <v>87</v>
      </c>
      <c r="AK188" s="87">
        <v>1</v>
      </c>
      <c r="BB188" s="230" t="s">
        <v>70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303</v>
      </c>
      <c r="B189" s="63" t="s">
        <v>304</v>
      </c>
      <c r="C189" s="36">
        <v>4301080154</v>
      </c>
      <c r="D189" s="432">
        <v>4607111036834</v>
      </c>
      <c r="E189" s="432"/>
      <c r="F189" s="62">
        <v>1</v>
      </c>
      <c r="G189" s="37">
        <v>5</v>
      </c>
      <c r="H189" s="62">
        <v>5</v>
      </c>
      <c r="I189" s="62">
        <v>5.2530000000000001</v>
      </c>
      <c r="J189" s="37">
        <v>144</v>
      </c>
      <c r="K189" s="37" t="s">
        <v>85</v>
      </c>
      <c r="L189" s="37" t="s">
        <v>86</v>
      </c>
      <c r="M189" s="38" t="s">
        <v>84</v>
      </c>
      <c r="N189" s="38"/>
      <c r="O189" s="37">
        <v>90</v>
      </c>
      <c r="P189" s="51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9" s="434"/>
      <c r="R189" s="434"/>
      <c r="S189" s="434"/>
      <c r="T189" s="435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IFERROR(IF(X189="","",X189*0.00866),"")</f>
        <v>0</v>
      </c>
      <c r="AA189" s="68" t="s">
        <v>46</v>
      </c>
      <c r="AB189" s="69" t="s">
        <v>46</v>
      </c>
      <c r="AC189" s="231" t="s">
        <v>302</v>
      </c>
      <c r="AG189" s="81"/>
      <c r="AJ189" s="87" t="s">
        <v>87</v>
      </c>
      <c r="AK189" s="87">
        <v>1</v>
      </c>
      <c r="BB189" s="232" t="s">
        <v>70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439"/>
      <c r="B190" s="439"/>
      <c r="C190" s="439"/>
      <c r="D190" s="439"/>
      <c r="E190" s="439"/>
      <c r="F190" s="439"/>
      <c r="G190" s="439"/>
      <c r="H190" s="439"/>
      <c r="I190" s="439"/>
      <c r="J190" s="439"/>
      <c r="K190" s="439"/>
      <c r="L190" s="439"/>
      <c r="M190" s="439"/>
      <c r="N190" s="439"/>
      <c r="O190" s="440"/>
      <c r="P190" s="436" t="s">
        <v>40</v>
      </c>
      <c r="Q190" s="437"/>
      <c r="R190" s="437"/>
      <c r="S190" s="437"/>
      <c r="T190" s="437"/>
      <c r="U190" s="437"/>
      <c r="V190" s="438"/>
      <c r="W190" s="42" t="s">
        <v>39</v>
      </c>
      <c r="X190" s="43">
        <f>IFERROR(SUM(X188:X189),"0")</f>
        <v>0</v>
      </c>
      <c r="Y190" s="43">
        <f>IFERROR(SUM(Y188:Y189),"0")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439"/>
      <c r="B191" s="439"/>
      <c r="C191" s="439"/>
      <c r="D191" s="439"/>
      <c r="E191" s="439"/>
      <c r="F191" s="439"/>
      <c r="G191" s="439"/>
      <c r="H191" s="439"/>
      <c r="I191" s="439"/>
      <c r="J191" s="439"/>
      <c r="K191" s="439"/>
      <c r="L191" s="439"/>
      <c r="M191" s="439"/>
      <c r="N191" s="439"/>
      <c r="O191" s="440"/>
      <c r="P191" s="436" t="s">
        <v>40</v>
      </c>
      <c r="Q191" s="437"/>
      <c r="R191" s="437"/>
      <c r="S191" s="437"/>
      <c r="T191" s="437"/>
      <c r="U191" s="437"/>
      <c r="V191" s="438"/>
      <c r="W191" s="42" t="s">
        <v>0</v>
      </c>
      <c r="X191" s="43">
        <f>IFERROR(SUMPRODUCT(X188:X189*H188:H189),"0")</f>
        <v>0</v>
      </c>
      <c r="Y191" s="43">
        <f>IFERROR(SUMPRODUCT(Y188:Y189*H188:H189),"0")</f>
        <v>0</v>
      </c>
      <c r="Z191" s="42"/>
      <c r="AA191" s="67"/>
      <c r="AB191" s="67"/>
      <c r="AC191" s="67"/>
    </row>
    <row r="192" spans="1:68" ht="27.75" customHeight="1" x14ac:dyDescent="0.2">
      <c r="A192" s="429" t="s">
        <v>305</v>
      </c>
      <c r="B192" s="429"/>
      <c r="C192" s="429"/>
      <c r="D192" s="429"/>
      <c r="E192" s="429"/>
      <c r="F192" s="429"/>
      <c r="G192" s="429"/>
      <c r="H192" s="429"/>
      <c r="I192" s="429"/>
      <c r="J192" s="429"/>
      <c r="K192" s="429"/>
      <c r="L192" s="429"/>
      <c r="M192" s="429"/>
      <c r="N192" s="429"/>
      <c r="O192" s="429"/>
      <c r="P192" s="429"/>
      <c r="Q192" s="429"/>
      <c r="R192" s="429"/>
      <c r="S192" s="429"/>
      <c r="T192" s="429"/>
      <c r="U192" s="429"/>
      <c r="V192" s="429"/>
      <c r="W192" s="429"/>
      <c r="X192" s="429"/>
      <c r="Y192" s="429"/>
      <c r="Z192" s="429"/>
      <c r="AA192" s="54"/>
      <c r="AB192" s="54"/>
      <c r="AC192" s="54"/>
    </row>
    <row r="193" spans="1:68" ht="16.5" customHeight="1" x14ac:dyDescent="0.25">
      <c r="A193" s="430" t="s">
        <v>306</v>
      </c>
      <c r="B193" s="430"/>
      <c r="C193" s="430"/>
      <c r="D193" s="430"/>
      <c r="E193" s="430"/>
      <c r="F193" s="430"/>
      <c r="G193" s="430"/>
      <c r="H193" s="430"/>
      <c r="I193" s="430"/>
      <c r="J193" s="430"/>
      <c r="K193" s="430"/>
      <c r="L193" s="430"/>
      <c r="M193" s="430"/>
      <c r="N193" s="430"/>
      <c r="O193" s="430"/>
      <c r="P193" s="430"/>
      <c r="Q193" s="430"/>
      <c r="R193" s="430"/>
      <c r="S193" s="430"/>
      <c r="T193" s="430"/>
      <c r="U193" s="430"/>
      <c r="V193" s="430"/>
      <c r="W193" s="430"/>
      <c r="X193" s="430"/>
      <c r="Y193" s="430"/>
      <c r="Z193" s="430"/>
      <c r="AA193" s="65"/>
      <c r="AB193" s="65"/>
      <c r="AC193" s="82"/>
    </row>
    <row r="194" spans="1:68" ht="14.25" customHeight="1" x14ac:dyDescent="0.25">
      <c r="A194" s="431" t="s">
        <v>89</v>
      </c>
      <c r="B194" s="431"/>
      <c r="C194" s="431"/>
      <c r="D194" s="431"/>
      <c r="E194" s="431"/>
      <c r="F194" s="431"/>
      <c r="G194" s="431"/>
      <c r="H194" s="431"/>
      <c r="I194" s="431"/>
      <c r="J194" s="431"/>
      <c r="K194" s="431"/>
      <c r="L194" s="431"/>
      <c r="M194" s="431"/>
      <c r="N194" s="431"/>
      <c r="O194" s="431"/>
      <c r="P194" s="431"/>
      <c r="Q194" s="431"/>
      <c r="R194" s="431"/>
      <c r="S194" s="431"/>
      <c r="T194" s="431"/>
      <c r="U194" s="431"/>
      <c r="V194" s="431"/>
      <c r="W194" s="431"/>
      <c r="X194" s="431"/>
      <c r="Y194" s="431"/>
      <c r="Z194" s="431"/>
      <c r="AA194" s="66"/>
      <c r="AB194" s="66"/>
      <c r="AC194" s="83"/>
    </row>
    <row r="195" spans="1:68" ht="16.5" customHeight="1" x14ac:dyDescent="0.25">
      <c r="A195" s="63" t="s">
        <v>307</v>
      </c>
      <c r="B195" s="63" t="s">
        <v>308</v>
      </c>
      <c r="C195" s="36">
        <v>4301132179</v>
      </c>
      <c r="D195" s="432">
        <v>4607111035691</v>
      </c>
      <c r="E195" s="432"/>
      <c r="F195" s="62">
        <v>0.25</v>
      </c>
      <c r="G195" s="37">
        <v>12</v>
      </c>
      <c r="H195" s="62">
        <v>3</v>
      </c>
      <c r="I195" s="62">
        <v>3.3879999999999999</v>
      </c>
      <c r="J195" s="37">
        <v>70</v>
      </c>
      <c r="K195" s="37" t="s">
        <v>94</v>
      </c>
      <c r="L195" s="37" t="s">
        <v>86</v>
      </c>
      <c r="M195" s="38" t="s">
        <v>84</v>
      </c>
      <c r="N195" s="38"/>
      <c r="O195" s="37">
        <v>365</v>
      </c>
      <c r="P195" s="51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5" s="434"/>
      <c r="R195" s="434"/>
      <c r="S195" s="434"/>
      <c r="T195" s="435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IFERROR(IF(X195="","",X195*0.01788),"")</f>
        <v>0</v>
      </c>
      <c r="AA195" s="68" t="s">
        <v>46</v>
      </c>
      <c r="AB195" s="69" t="s">
        <v>46</v>
      </c>
      <c r="AC195" s="233" t="s">
        <v>309</v>
      </c>
      <c r="AG195" s="81"/>
      <c r="AJ195" s="87" t="s">
        <v>87</v>
      </c>
      <c r="AK195" s="87">
        <v>1</v>
      </c>
      <c r="BB195" s="234" t="s">
        <v>93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310</v>
      </c>
      <c r="B196" s="63" t="s">
        <v>311</v>
      </c>
      <c r="C196" s="36">
        <v>4301132182</v>
      </c>
      <c r="D196" s="432">
        <v>4607111035721</v>
      </c>
      <c r="E196" s="432"/>
      <c r="F196" s="62">
        <v>0.25</v>
      </c>
      <c r="G196" s="37">
        <v>12</v>
      </c>
      <c r="H196" s="62">
        <v>3</v>
      </c>
      <c r="I196" s="62">
        <v>3.3879999999999999</v>
      </c>
      <c r="J196" s="37">
        <v>70</v>
      </c>
      <c r="K196" s="37" t="s">
        <v>94</v>
      </c>
      <c r="L196" s="37" t="s">
        <v>86</v>
      </c>
      <c r="M196" s="38" t="s">
        <v>84</v>
      </c>
      <c r="N196" s="38"/>
      <c r="O196" s="37">
        <v>365</v>
      </c>
      <c r="P196" s="51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6" s="434"/>
      <c r="R196" s="434"/>
      <c r="S196" s="434"/>
      <c r="T196" s="435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IFERROR(IF(X196="","",X196*0.01788),"")</f>
        <v>0</v>
      </c>
      <c r="AA196" s="68" t="s">
        <v>46</v>
      </c>
      <c r="AB196" s="69" t="s">
        <v>46</v>
      </c>
      <c r="AC196" s="235" t="s">
        <v>312</v>
      </c>
      <c r="AG196" s="81"/>
      <c r="AJ196" s="87" t="s">
        <v>87</v>
      </c>
      <c r="AK196" s="87">
        <v>1</v>
      </c>
      <c r="BB196" s="236" t="s">
        <v>93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313</v>
      </c>
      <c r="B197" s="63" t="s">
        <v>314</v>
      </c>
      <c r="C197" s="36">
        <v>4301132170</v>
      </c>
      <c r="D197" s="432">
        <v>4607111038487</v>
      </c>
      <c r="E197" s="432"/>
      <c r="F197" s="62">
        <v>0.25</v>
      </c>
      <c r="G197" s="37">
        <v>12</v>
      </c>
      <c r="H197" s="62">
        <v>3</v>
      </c>
      <c r="I197" s="62">
        <v>3.7360000000000002</v>
      </c>
      <c r="J197" s="37">
        <v>70</v>
      </c>
      <c r="K197" s="37" t="s">
        <v>94</v>
      </c>
      <c r="L197" s="37" t="s">
        <v>86</v>
      </c>
      <c r="M197" s="38" t="s">
        <v>84</v>
      </c>
      <c r="N197" s="38"/>
      <c r="O197" s="37">
        <v>180</v>
      </c>
      <c r="P197" s="51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7" s="434"/>
      <c r="R197" s="434"/>
      <c r="S197" s="434"/>
      <c r="T197" s="435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IFERROR(IF(X197="","",X197*0.01788),"")</f>
        <v>0</v>
      </c>
      <c r="AA197" s="68" t="s">
        <v>46</v>
      </c>
      <c r="AB197" s="69" t="s">
        <v>46</v>
      </c>
      <c r="AC197" s="237" t="s">
        <v>315</v>
      </c>
      <c r="AG197" s="81"/>
      <c r="AJ197" s="87" t="s">
        <v>87</v>
      </c>
      <c r="AK197" s="87">
        <v>1</v>
      </c>
      <c r="BB197" s="238" t="s">
        <v>93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x14ac:dyDescent="0.2">
      <c r="A198" s="439"/>
      <c r="B198" s="439"/>
      <c r="C198" s="439"/>
      <c r="D198" s="439"/>
      <c r="E198" s="439"/>
      <c r="F198" s="439"/>
      <c r="G198" s="439"/>
      <c r="H198" s="439"/>
      <c r="I198" s="439"/>
      <c r="J198" s="439"/>
      <c r="K198" s="439"/>
      <c r="L198" s="439"/>
      <c r="M198" s="439"/>
      <c r="N198" s="439"/>
      <c r="O198" s="440"/>
      <c r="P198" s="436" t="s">
        <v>40</v>
      </c>
      <c r="Q198" s="437"/>
      <c r="R198" s="437"/>
      <c r="S198" s="437"/>
      <c r="T198" s="437"/>
      <c r="U198" s="437"/>
      <c r="V198" s="438"/>
      <c r="W198" s="42" t="s">
        <v>39</v>
      </c>
      <c r="X198" s="43">
        <f>IFERROR(SUM(X195:X197),"0")</f>
        <v>0</v>
      </c>
      <c r="Y198" s="43">
        <f>IFERROR(SUM(Y195:Y197),"0")</f>
        <v>0</v>
      </c>
      <c r="Z198" s="43">
        <f>IFERROR(IF(Z195="",0,Z195),"0")+IFERROR(IF(Z196="",0,Z196),"0")+IFERROR(IF(Z197="",0,Z197),"0")</f>
        <v>0</v>
      </c>
      <c r="AA198" s="67"/>
      <c r="AB198" s="67"/>
      <c r="AC198" s="67"/>
    </row>
    <row r="199" spans="1:68" x14ac:dyDescent="0.2">
      <c r="A199" s="439"/>
      <c r="B199" s="439"/>
      <c r="C199" s="439"/>
      <c r="D199" s="439"/>
      <c r="E199" s="439"/>
      <c r="F199" s="439"/>
      <c r="G199" s="439"/>
      <c r="H199" s="439"/>
      <c r="I199" s="439"/>
      <c r="J199" s="439"/>
      <c r="K199" s="439"/>
      <c r="L199" s="439"/>
      <c r="M199" s="439"/>
      <c r="N199" s="439"/>
      <c r="O199" s="440"/>
      <c r="P199" s="436" t="s">
        <v>40</v>
      </c>
      <c r="Q199" s="437"/>
      <c r="R199" s="437"/>
      <c r="S199" s="437"/>
      <c r="T199" s="437"/>
      <c r="U199" s="437"/>
      <c r="V199" s="438"/>
      <c r="W199" s="42" t="s">
        <v>0</v>
      </c>
      <c r="X199" s="43">
        <f>IFERROR(SUMPRODUCT(X195:X197*H195:H197),"0")</f>
        <v>0</v>
      </c>
      <c r="Y199" s="43">
        <f>IFERROR(SUMPRODUCT(Y195:Y197*H195:H197),"0")</f>
        <v>0</v>
      </c>
      <c r="Z199" s="42"/>
      <c r="AA199" s="67"/>
      <c r="AB199" s="67"/>
      <c r="AC199" s="67"/>
    </row>
    <row r="200" spans="1:68" ht="14.25" customHeight="1" x14ac:dyDescent="0.25">
      <c r="A200" s="431" t="s">
        <v>316</v>
      </c>
      <c r="B200" s="431"/>
      <c r="C200" s="431"/>
      <c r="D200" s="431"/>
      <c r="E200" s="431"/>
      <c r="F200" s="431"/>
      <c r="G200" s="431"/>
      <c r="H200" s="431"/>
      <c r="I200" s="431"/>
      <c r="J200" s="431"/>
      <c r="K200" s="431"/>
      <c r="L200" s="431"/>
      <c r="M200" s="431"/>
      <c r="N200" s="431"/>
      <c r="O200" s="431"/>
      <c r="P200" s="431"/>
      <c r="Q200" s="431"/>
      <c r="R200" s="431"/>
      <c r="S200" s="431"/>
      <c r="T200" s="431"/>
      <c r="U200" s="431"/>
      <c r="V200" s="431"/>
      <c r="W200" s="431"/>
      <c r="X200" s="431"/>
      <c r="Y200" s="431"/>
      <c r="Z200" s="431"/>
      <c r="AA200" s="66"/>
      <c r="AB200" s="66"/>
      <c r="AC200" s="83"/>
    </row>
    <row r="201" spans="1:68" ht="27" customHeight="1" x14ac:dyDescent="0.25">
      <c r="A201" s="63" t="s">
        <v>317</v>
      </c>
      <c r="B201" s="63" t="s">
        <v>318</v>
      </c>
      <c r="C201" s="36">
        <v>4301051855</v>
      </c>
      <c r="D201" s="432">
        <v>4680115885875</v>
      </c>
      <c r="E201" s="432"/>
      <c r="F201" s="62">
        <v>1</v>
      </c>
      <c r="G201" s="37">
        <v>9</v>
      </c>
      <c r="H201" s="62">
        <v>9</v>
      </c>
      <c r="I201" s="62">
        <v>9.4350000000000005</v>
      </c>
      <c r="J201" s="37">
        <v>64</v>
      </c>
      <c r="K201" s="37" t="s">
        <v>323</v>
      </c>
      <c r="L201" s="37" t="s">
        <v>86</v>
      </c>
      <c r="M201" s="38" t="s">
        <v>322</v>
      </c>
      <c r="N201" s="38"/>
      <c r="O201" s="37">
        <v>365</v>
      </c>
      <c r="P201" s="515" t="s">
        <v>319</v>
      </c>
      <c r="Q201" s="434"/>
      <c r="R201" s="434"/>
      <c r="S201" s="434"/>
      <c r="T201" s="435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IFERROR(IF(X201="","",X201*0.01898),"")</f>
        <v>0</v>
      </c>
      <c r="AA201" s="68" t="s">
        <v>46</v>
      </c>
      <c r="AB201" s="69" t="s">
        <v>46</v>
      </c>
      <c r="AC201" s="239" t="s">
        <v>320</v>
      </c>
      <c r="AG201" s="81"/>
      <c r="AJ201" s="87" t="s">
        <v>87</v>
      </c>
      <c r="AK201" s="87">
        <v>1</v>
      </c>
      <c r="BB201" s="240" t="s">
        <v>321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439"/>
      <c r="B202" s="439"/>
      <c r="C202" s="439"/>
      <c r="D202" s="439"/>
      <c r="E202" s="439"/>
      <c r="F202" s="439"/>
      <c r="G202" s="439"/>
      <c r="H202" s="439"/>
      <c r="I202" s="439"/>
      <c r="J202" s="439"/>
      <c r="K202" s="439"/>
      <c r="L202" s="439"/>
      <c r="M202" s="439"/>
      <c r="N202" s="439"/>
      <c r="O202" s="440"/>
      <c r="P202" s="436" t="s">
        <v>40</v>
      </c>
      <c r="Q202" s="437"/>
      <c r="R202" s="437"/>
      <c r="S202" s="437"/>
      <c r="T202" s="437"/>
      <c r="U202" s="437"/>
      <c r="V202" s="438"/>
      <c r="W202" s="42" t="s">
        <v>39</v>
      </c>
      <c r="X202" s="43">
        <f>IFERROR(SUM(X201:X201),"0")</f>
        <v>0</v>
      </c>
      <c r="Y202" s="43">
        <f>IFERROR(SUM(Y201:Y201),"0")</f>
        <v>0</v>
      </c>
      <c r="Z202" s="43">
        <f>IFERROR(IF(Z201="",0,Z201),"0")</f>
        <v>0</v>
      </c>
      <c r="AA202" s="67"/>
      <c r="AB202" s="67"/>
      <c r="AC202" s="67"/>
    </row>
    <row r="203" spans="1:68" x14ac:dyDescent="0.2">
      <c r="A203" s="439"/>
      <c r="B203" s="439"/>
      <c r="C203" s="439"/>
      <c r="D203" s="439"/>
      <c r="E203" s="439"/>
      <c r="F203" s="439"/>
      <c r="G203" s="439"/>
      <c r="H203" s="439"/>
      <c r="I203" s="439"/>
      <c r="J203" s="439"/>
      <c r="K203" s="439"/>
      <c r="L203" s="439"/>
      <c r="M203" s="439"/>
      <c r="N203" s="439"/>
      <c r="O203" s="440"/>
      <c r="P203" s="436" t="s">
        <v>40</v>
      </c>
      <c r="Q203" s="437"/>
      <c r="R203" s="437"/>
      <c r="S203" s="437"/>
      <c r="T203" s="437"/>
      <c r="U203" s="437"/>
      <c r="V203" s="438"/>
      <c r="W203" s="42" t="s">
        <v>0</v>
      </c>
      <c r="X203" s="43">
        <f>IFERROR(SUMPRODUCT(X201:X201*H201:H201),"0")</f>
        <v>0</v>
      </c>
      <c r="Y203" s="43">
        <f>IFERROR(SUMPRODUCT(Y201:Y201*H201:H201),"0")</f>
        <v>0</v>
      </c>
      <c r="Z203" s="42"/>
      <c r="AA203" s="67"/>
      <c r="AB203" s="67"/>
      <c r="AC203" s="67"/>
    </row>
    <row r="204" spans="1:68" ht="27.75" customHeight="1" x14ac:dyDescent="0.2">
      <c r="A204" s="429" t="s">
        <v>324</v>
      </c>
      <c r="B204" s="429"/>
      <c r="C204" s="429"/>
      <c r="D204" s="429"/>
      <c r="E204" s="429"/>
      <c r="F204" s="429"/>
      <c r="G204" s="429"/>
      <c r="H204" s="429"/>
      <c r="I204" s="429"/>
      <c r="J204" s="429"/>
      <c r="K204" s="429"/>
      <c r="L204" s="429"/>
      <c r="M204" s="429"/>
      <c r="N204" s="429"/>
      <c r="O204" s="429"/>
      <c r="P204" s="429"/>
      <c r="Q204" s="429"/>
      <c r="R204" s="429"/>
      <c r="S204" s="429"/>
      <c r="T204" s="429"/>
      <c r="U204" s="429"/>
      <c r="V204" s="429"/>
      <c r="W204" s="429"/>
      <c r="X204" s="429"/>
      <c r="Y204" s="429"/>
      <c r="Z204" s="429"/>
      <c r="AA204" s="54"/>
      <c r="AB204" s="54"/>
      <c r="AC204" s="54"/>
    </row>
    <row r="205" spans="1:68" ht="16.5" customHeight="1" x14ac:dyDescent="0.25">
      <c r="A205" s="430" t="s">
        <v>325</v>
      </c>
      <c r="B205" s="430"/>
      <c r="C205" s="430"/>
      <c r="D205" s="430"/>
      <c r="E205" s="430"/>
      <c r="F205" s="430"/>
      <c r="G205" s="430"/>
      <c r="H205" s="430"/>
      <c r="I205" s="430"/>
      <c r="J205" s="430"/>
      <c r="K205" s="430"/>
      <c r="L205" s="430"/>
      <c r="M205" s="430"/>
      <c r="N205" s="430"/>
      <c r="O205" s="430"/>
      <c r="P205" s="430"/>
      <c r="Q205" s="430"/>
      <c r="R205" s="430"/>
      <c r="S205" s="430"/>
      <c r="T205" s="430"/>
      <c r="U205" s="430"/>
      <c r="V205" s="430"/>
      <c r="W205" s="430"/>
      <c r="X205" s="430"/>
      <c r="Y205" s="430"/>
      <c r="Z205" s="430"/>
      <c r="AA205" s="65"/>
      <c r="AB205" s="65"/>
      <c r="AC205" s="82"/>
    </row>
    <row r="206" spans="1:68" ht="14.25" customHeight="1" x14ac:dyDescent="0.25">
      <c r="A206" s="431" t="s">
        <v>89</v>
      </c>
      <c r="B206" s="431"/>
      <c r="C206" s="431"/>
      <c r="D206" s="431"/>
      <c r="E206" s="431"/>
      <c r="F206" s="431"/>
      <c r="G206" s="431"/>
      <c r="H206" s="431"/>
      <c r="I206" s="431"/>
      <c r="J206" s="431"/>
      <c r="K206" s="431"/>
      <c r="L206" s="431"/>
      <c r="M206" s="431"/>
      <c r="N206" s="431"/>
      <c r="O206" s="431"/>
      <c r="P206" s="431"/>
      <c r="Q206" s="431"/>
      <c r="R206" s="431"/>
      <c r="S206" s="431"/>
      <c r="T206" s="431"/>
      <c r="U206" s="431"/>
      <c r="V206" s="431"/>
      <c r="W206" s="431"/>
      <c r="X206" s="431"/>
      <c r="Y206" s="431"/>
      <c r="Z206" s="431"/>
      <c r="AA206" s="66"/>
      <c r="AB206" s="66"/>
      <c r="AC206" s="83"/>
    </row>
    <row r="207" spans="1:68" ht="27" customHeight="1" x14ac:dyDescent="0.25">
      <c r="A207" s="63" t="s">
        <v>326</v>
      </c>
      <c r="B207" s="63" t="s">
        <v>327</v>
      </c>
      <c r="C207" s="36">
        <v>4301132227</v>
      </c>
      <c r="D207" s="432">
        <v>4620207491133</v>
      </c>
      <c r="E207" s="432"/>
      <c r="F207" s="62">
        <v>0.23</v>
      </c>
      <c r="G207" s="37">
        <v>12</v>
      </c>
      <c r="H207" s="62">
        <v>2.76</v>
      </c>
      <c r="I207" s="62">
        <v>2.98</v>
      </c>
      <c r="J207" s="37">
        <v>70</v>
      </c>
      <c r="K207" s="37" t="s">
        <v>94</v>
      </c>
      <c r="L207" s="37" t="s">
        <v>86</v>
      </c>
      <c r="M207" s="38" t="s">
        <v>84</v>
      </c>
      <c r="N207" s="38"/>
      <c r="O207" s="37">
        <v>180</v>
      </c>
      <c r="P207" s="516" t="s">
        <v>328</v>
      </c>
      <c r="Q207" s="434"/>
      <c r="R207" s="434"/>
      <c r="S207" s="434"/>
      <c r="T207" s="435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IFERROR(IF(X207="","",X207*0.01788),"")</f>
        <v>0</v>
      </c>
      <c r="AA207" s="68" t="s">
        <v>46</v>
      </c>
      <c r="AB207" s="69" t="s">
        <v>330</v>
      </c>
      <c r="AC207" s="241" t="s">
        <v>329</v>
      </c>
      <c r="AG207" s="81"/>
      <c r="AJ207" s="87" t="s">
        <v>87</v>
      </c>
      <c r="AK207" s="87">
        <v>1</v>
      </c>
      <c r="BB207" s="242" t="s">
        <v>93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439"/>
      <c r="B208" s="439"/>
      <c r="C208" s="439"/>
      <c r="D208" s="439"/>
      <c r="E208" s="439"/>
      <c r="F208" s="439"/>
      <c r="G208" s="439"/>
      <c r="H208" s="439"/>
      <c r="I208" s="439"/>
      <c r="J208" s="439"/>
      <c r="K208" s="439"/>
      <c r="L208" s="439"/>
      <c r="M208" s="439"/>
      <c r="N208" s="439"/>
      <c r="O208" s="440"/>
      <c r="P208" s="436" t="s">
        <v>40</v>
      </c>
      <c r="Q208" s="437"/>
      <c r="R208" s="437"/>
      <c r="S208" s="437"/>
      <c r="T208" s="437"/>
      <c r="U208" s="437"/>
      <c r="V208" s="438"/>
      <c r="W208" s="42" t="s">
        <v>39</v>
      </c>
      <c r="X208" s="43">
        <f>IFERROR(SUM(X207:X207),"0")</f>
        <v>0</v>
      </c>
      <c r="Y208" s="43">
        <f>IFERROR(SUM(Y207:Y207),"0")</f>
        <v>0</v>
      </c>
      <c r="Z208" s="43">
        <f>IFERROR(IF(Z207="",0,Z207),"0")</f>
        <v>0</v>
      </c>
      <c r="AA208" s="67"/>
      <c r="AB208" s="67"/>
      <c r="AC208" s="67"/>
    </row>
    <row r="209" spans="1:68" x14ac:dyDescent="0.2">
      <c r="A209" s="439"/>
      <c r="B209" s="439"/>
      <c r="C209" s="439"/>
      <c r="D209" s="439"/>
      <c r="E209" s="439"/>
      <c r="F209" s="439"/>
      <c r="G209" s="439"/>
      <c r="H209" s="439"/>
      <c r="I209" s="439"/>
      <c r="J209" s="439"/>
      <c r="K209" s="439"/>
      <c r="L209" s="439"/>
      <c r="M209" s="439"/>
      <c r="N209" s="439"/>
      <c r="O209" s="440"/>
      <c r="P209" s="436" t="s">
        <v>40</v>
      </c>
      <c r="Q209" s="437"/>
      <c r="R209" s="437"/>
      <c r="S209" s="437"/>
      <c r="T209" s="437"/>
      <c r="U209" s="437"/>
      <c r="V209" s="438"/>
      <c r="W209" s="42" t="s">
        <v>0</v>
      </c>
      <c r="X209" s="43">
        <f>IFERROR(SUMPRODUCT(X207:X207*H207:H207),"0")</f>
        <v>0</v>
      </c>
      <c r="Y209" s="43">
        <f>IFERROR(SUMPRODUCT(Y207:Y207*H207:H207),"0")</f>
        <v>0</v>
      </c>
      <c r="Z209" s="42"/>
      <c r="AA209" s="67"/>
      <c r="AB209" s="67"/>
      <c r="AC209" s="67"/>
    </row>
    <row r="210" spans="1:68" ht="14.25" customHeight="1" x14ac:dyDescent="0.25">
      <c r="A210" s="431" t="s">
        <v>145</v>
      </c>
      <c r="B210" s="431"/>
      <c r="C210" s="431"/>
      <c r="D210" s="431"/>
      <c r="E210" s="431"/>
      <c r="F210" s="431"/>
      <c r="G210" s="431"/>
      <c r="H210" s="431"/>
      <c r="I210" s="431"/>
      <c r="J210" s="431"/>
      <c r="K210" s="431"/>
      <c r="L210" s="431"/>
      <c r="M210" s="431"/>
      <c r="N210" s="431"/>
      <c r="O210" s="431"/>
      <c r="P210" s="431"/>
      <c r="Q210" s="431"/>
      <c r="R210" s="431"/>
      <c r="S210" s="431"/>
      <c r="T210" s="431"/>
      <c r="U210" s="431"/>
      <c r="V210" s="431"/>
      <c r="W210" s="431"/>
      <c r="X210" s="431"/>
      <c r="Y210" s="431"/>
      <c r="Z210" s="431"/>
      <c r="AA210" s="66"/>
      <c r="AB210" s="66"/>
      <c r="AC210" s="83"/>
    </row>
    <row r="211" spans="1:68" ht="27" customHeight="1" x14ac:dyDescent="0.25">
      <c r="A211" s="63" t="s">
        <v>331</v>
      </c>
      <c r="B211" s="63" t="s">
        <v>332</v>
      </c>
      <c r="C211" s="36">
        <v>4301135707</v>
      </c>
      <c r="D211" s="432">
        <v>4620207490198</v>
      </c>
      <c r="E211" s="432"/>
      <c r="F211" s="62">
        <v>0.2</v>
      </c>
      <c r="G211" s="37">
        <v>12</v>
      </c>
      <c r="H211" s="62">
        <v>2.4</v>
      </c>
      <c r="I211" s="62">
        <v>3.1036000000000001</v>
      </c>
      <c r="J211" s="37">
        <v>70</v>
      </c>
      <c r="K211" s="37" t="s">
        <v>94</v>
      </c>
      <c r="L211" s="37" t="s">
        <v>86</v>
      </c>
      <c r="M211" s="38" t="s">
        <v>84</v>
      </c>
      <c r="N211" s="38"/>
      <c r="O211" s="37">
        <v>180</v>
      </c>
      <c r="P211" s="51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11" s="434"/>
      <c r="R211" s="434"/>
      <c r="S211" s="434"/>
      <c r="T211" s="435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43" t="s">
        <v>333</v>
      </c>
      <c r="AG211" s="81"/>
      <c r="AJ211" s="87" t="s">
        <v>87</v>
      </c>
      <c r="AK211" s="87">
        <v>1</v>
      </c>
      <c r="BB211" s="244" t="s">
        <v>93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334</v>
      </c>
      <c r="B212" s="63" t="s">
        <v>335</v>
      </c>
      <c r="C212" s="36">
        <v>4301135719</v>
      </c>
      <c r="D212" s="432">
        <v>4620207490235</v>
      </c>
      <c r="E212" s="432"/>
      <c r="F212" s="62">
        <v>0.2</v>
      </c>
      <c r="G212" s="37">
        <v>12</v>
      </c>
      <c r="H212" s="62">
        <v>2.4</v>
      </c>
      <c r="I212" s="62">
        <v>3.1036000000000001</v>
      </c>
      <c r="J212" s="37">
        <v>70</v>
      </c>
      <c r="K212" s="37" t="s">
        <v>94</v>
      </c>
      <c r="L212" s="37" t="s">
        <v>86</v>
      </c>
      <c r="M212" s="38" t="s">
        <v>84</v>
      </c>
      <c r="N212" s="38"/>
      <c r="O212" s="37">
        <v>180</v>
      </c>
      <c r="P212" s="51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12" s="434"/>
      <c r="R212" s="434"/>
      <c r="S212" s="434"/>
      <c r="T212" s="435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IFERROR(IF(X212="","",X212*0.01788),"")</f>
        <v>0</v>
      </c>
      <c r="AA212" s="68" t="s">
        <v>46</v>
      </c>
      <c r="AB212" s="69" t="s">
        <v>46</v>
      </c>
      <c r="AC212" s="245" t="s">
        <v>336</v>
      </c>
      <c r="AG212" s="81"/>
      <c r="AJ212" s="87" t="s">
        <v>87</v>
      </c>
      <c r="AK212" s="87">
        <v>1</v>
      </c>
      <c r="BB212" s="246" t="s">
        <v>93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25">
      <c r="A213" s="63" t="s">
        <v>337</v>
      </c>
      <c r="B213" s="63" t="s">
        <v>338</v>
      </c>
      <c r="C213" s="36">
        <v>4301135697</v>
      </c>
      <c r="D213" s="432">
        <v>4620207490259</v>
      </c>
      <c r="E213" s="432"/>
      <c r="F213" s="62">
        <v>0.2</v>
      </c>
      <c r="G213" s="37">
        <v>12</v>
      </c>
      <c r="H213" s="62">
        <v>2.4</v>
      </c>
      <c r="I213" s="62">
        <v>3.1036000000000001</v>
      </c>
      <c r="J213" s="37">
        <v>70</v>
      </c>
      <c r="K213" s="37" t="s">
        <v>94</v>
      </c>
      <c r="L213" s="37" t="s">
        <v>86</v>
      </c>
      <c r="M213" s="38" t="s">
        <v>84</v>
      </c>
      <c r="N213" s="38"/>
      <c r="O213" s="37">
        <v>180</v>
      </c>
      <c r="P213" s="51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13" s="434"/>
      <c r="R213" s="434"/>
      <c r="S213" s="434"/>
      <c r="T213" s="435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IFERROR(IF(X213="","",X213*0.01788),"")</f>
        <v>0</v>
      </c>
      <c r="AA213" s="68" t="s">
        <v>46</v>
      </c>
      <c r="AB213" s="69" t="s">
        <v>46</v>
      </c>
      <c r="AC213" s="247" t="s">
        <v>333</v>
      </c>
      <c r="AG213" s="81"/>
      <c r="AJ213" s="87" t="s">
        <v>87</v>
      </c>
      <c r="AK213" s="87">
        <v>1</v>
      </c>
      <c r="BB213" s="248" t="s">
        <v>93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ht="27" customHeight="1" x14ac:dyDescent="0.25">
      <c r="A214" s="63" t="s">
        <v>339</v>
      </c>
      <c r="B214" s="63" t="s">
        <v>340</v>
      </c>
      <c r="C214" s="36">
        <v>4301135681</v>
      </c>
      <c r="D214" s="432">
        <v>4620207490143</v>
      </c>
      <c r="E214" s="432"/>
      <c r="F214" s="62">
        <v>0.22</v>
      </c>
      <c r="G214" s="37">
        <v>12</v>
      </c>
      <c r="H214" s="62">
        <v>2.64</v>
      </c>
      <c r="I214" s="62">
        <v>3.3435999999999999</v>
      </c>
      <c r="J214" s="37">
        <v>70</v>
      </c>
      <c r="K214" s="37" t="s">
        <v>94</v>
      </c>
      <c r="L214" s="37" t="s">
        <v>86</v>
      </c>
      <c r="M214" s="38" t="s">
        <v>84</v>
      </c>
      <c r="N214" s="38"/>
      <c r="O214" s="37">
        <v>180</v>
      </c>
      <c r="P214" s="52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14" s="434"/>
      <c r="R214" s="434"/>
      <c r="S214" s="434"/>
      <c r="T214" s="435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IFERROR(IF(X214="","",X214*0.01788),"")</f>
        <v>0</v>
      </c>
      <c r="AA214" s="68" t="s">
        <v>46</v>
      </c>
      <c r="AB214" s="69" t="s">
        <v>46</v>
      </c>
      <c r="AC214" s="249" t="s">
        <v>341</v>
      </c>
      <c r="AG214" s="81"/>
      <c r="AJ214" s="87" t="s">
        <v>87</v>
      </c>
      <c r="AK214" s="87">
        <v>1</v>
      </c>
      <c r="BB214" s="250" t="s">
        <v>93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x14ac:dyDescent="0.2">
      <c r="A215" s="439"/>
      <c r="B215" s="439"/>
      <c r="C215" s="439"/>
      <c r="D215" s="439"/>
      <c r="E215" s="439"/>
      <c r="F215" s="439"/>
      <c r="G215" s="439"/>
      <c r="H215" s="439"/>
      <c r="I215" s="439"/>
      <c r="J215" s="439"/>
      <c r="K215" s="439"/>
      <c r="L215" s="439"/>
      <c r="M215" s="439"/>
      <c r="N215" s="439"/>
      <c r="O215" s="440"/>
      <c r="P215" s="436" t="s">
        <v>40</v>
      </c>
      <c r="Q215" s="437"/>
      <c r="R215" s="437"/>
      <c r="S215" s="437"/>
      <c r="T215" s="437"/>
      <c r="U215" s="437"/>
      <c r="V215" s="438"/>
      <c r="W215" s="42" t="s">
        <v>39</v>
      </c>
      <c r="X215" s="43">
        <f>IFERROR(SUM(X211:X214),"0")</f>
        <v>0</v>
      </c>
      <c r="Y215" s="43">
        <f>IFERROR(SUM(Y211:Y214),"0")</f>
        <v>0</v>
      </c>
      <c r="Z215" s="43">
        <f>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439"/>
      <c r="B216" s="439"/>
      <c r="C216" s="439"/>
      <c r="D216" s="439"/>
      <c r="E216" s="439"/>
      <c r="F216" s="439"/>
      <c r="G216" s="439"/>
      <c r="H216" s="439"/>
      <c r="I216" s="439"/>
      <c r="J216" s="439"/>
      <c r="K216" s="439"/>
      <c r="L216" s="439"/>
      <c r="M216" s="439"/>
      <c r="N216" s="439"/>
      <c r="O216" s="440"/>
      <c r="P216" s="436" t="s">
        <v>40</v>
      </c>
      <c r="Q216" s="437"/>
      <c r="R216" s="437"/>
      <c r="S216" s="437"/>
      <c r="T216" s="437"/>
      <c r="U216" s="437"/>
      <c r="V216" s="438"/>
      <c r="W216" s="42" t="s">
        <v>0</v>
      </c>
      <c r="X216" s="43">
        <f>IFERROR(SUMPRODUCT(X211:X214*H211:H214),"0")</f>
        <v>0</v>
      </c>
      <c r="Y216" s="43">
        <f>IFERROR(SUMPRODUCT(Y211:Y214*H211:H214),"0")</f>
        <v>0</v>
      </c>
      <c r="Z216" s="42"/>
      <c r="AA216" s="67"/>
      <c r="AB216" s="67"/>
      <c r="AC216" s="67"/>
    </row>
    <row r="217" spans="1:68" ht="16.5" customHeight="1" x14ac:dyDescent="0.25">
      <c r="A217" s="430" t="s">
        <v>342</v>
      </c>
      <c r="B217" s="430"/>
      <c r="C217" s="430"/>
      <c r="D217" s="430"/>
      <c r="E217" s="430"/>
      <c r="F217" s="430"/>
      <c r="G217" s="430"/>
      <c r="H217" s="430"/>
      <c r="I217" s="430"/>
      <c r="J217" s="430"/>
      <c r="K217" s="430"/>
      <c r="L217" s="430"/>
      <c r="M217" s="430"/>
      <c r="N217" s="430"/>
      <c r="O217" s="430"/>
      <c r="P217" s="430"/>
      <c r="Q217" s="430"/>
      <c r="R217" s="430"/>
      <c r="S217" s="430"/>
      <c r="T217" s="430"/>
      <c r="U217" s="430"/>
      <c r="V217" s="430"/>
      <c r="W217" s="430"/>
      <c r="X217" s="430"/>
      <c r="Y217" s="430"/>
      <c r="Z217" s="430"/>
      <c r="AA217" s="65"/>
      <c r="AB217" s="65"/>
      <c r="AC217" s="82"/>
    </row>
    <row r="218" spans="1:68" ht="14.25" customHeight="1" x14ac:dyDescent="0.25">
      <c r="A218" s="431" t="s">
        <v>80</v>
      </c>
      <c r="B218" s="431"/>
      <c r="C218" s="431"/>
      <c r="D218" s="431"/>
      <c r="E218" s="431"/>
      <c r="F218" s="431"/>
      <c r="G218" s="431"/>
      <c r="H218" s="431"/>
      <c r="I218" s="431"/>
      <c r="J218" s="431"/>
      <c r="K218" s="431"/>
      <c r="L218" s="431"/>
      <c r="M218" s="431"/>
      <c r="N218" s="431"/>
      <c r="O218" s="431"/>
      <c r="P218" s="431"/>
      <c r="Q218" s="431"/>
      <c r="R218" s="431"/>
      <c r="S218" s="431"/>
      <c r="T218" s="431"/>
      <c r="U218" s="431"/>
      <c r="V218" s="431"/>
      <c r="W218" s="431"/>
      <c r="X218" s="431"/>
      <c r="Y218" s="431"/>
      <c r="Z218" s="431"/>
      <c r="AA218" s="66"/>
      <c r="AB218" s="66"/>
      <c r="AC218" s="83"/>
    </row>
    <row r="219" spans="1:68" ht="16.5" customHeight="1" x14ac:dyDescent="0.25">
      <c r="A219" s="63" t="s">
        <v>343</v>
      </c>
      <c r="B219" s="63" t="s">
        <v>344</v>
      </c>
      <c r="C219" s="36">
        <v>4301070948</v>
      </c>
      <c r="D219" s="432">
        <v>4607111037022</v>
      </c>
      <c r="E219" s="432"/>
      <c r="F219" s="62">
        <v>0.7</v>
      </c>
      <c r="G219" s="37">
        <v>8</v>
      </c>
      <c r="H219" s="62">
        <v>5.6</v>
      </c>
      <c r="I219" s="62">
        <v>5.87</v>
      </c>
      <c r="J219" s="37">
        <v>84</v>
      </c>
      <c r="K219" s="37" t="s">
        <v>85</v>
      </c>
      <c r="L219" s="37" t="s">
        <v>86</v>
      </c>
      <c r="M219" s="38" t="s">
        <v>84</v>
      </c>
      <c r="N219" s="38"/>
      <c r="O219" s="37">
        <v>180</v>
      </c>
      <c r="P219" s="52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9" s="434"/>
      <c r="R219" s="434"/>
      <c r="S219" s="434"/>
      <c r="T219" s="435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51" t="s">
        <v>345</v>
      </c>
      <c r="AG219" s="81"/>
      <c r="AJ219" s="87" t="s">
        <v>87</v>
      </c>
      <c r="AK219" s="87">
        <v>1</v>
      </c>
      <c r="BB219" s="252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ht="27" customHeight="1" x14ac:dyDescent="0.25">
      <c r="A220" s="63" t="s">
        <v>346</v>
      </c>
      <c r="B220" s="63" t="s">
        <v>347</v>
      </c>
      <c r="C220" s="36">
        <v>4301070990</v>
      </c>
      <c r="D220" s="432">
        <v>4607111038494</v>
      </c>
      <c r="E220" s="432"/>
      <c r="F220" s="62">
        <v>0.7</v>
      </c>
      <c r="G220" s="37">
        <v>8</v>
      </c>
      <c r="H220" s="62">
        <v>5.6</v>
      </c>
      <c r="I220" s="62">
        <v>5.87</v>
      </c>
      <c r="J220" s="37">
        <v>84</v>
      </c>
      <c r="K220" s="37" t="s">
        <v>85</v>
      </c>
      <c r="L220" s="37" t="s">
        <v>86</v>
      </c>
      <c r="M220" s="38" t="s">
        <v>84</v>
      </c>
      <c r="N220" s="38"/>
      <c r="O220" s="37">
        <v>180</v>
      </c>
      <c r="P220" s="5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20" s="434"/>
      <c r="R220" s="434"/>
      <c r="S220" s="434"/>
      <c r="T220" s="435"/>
      <c r="U220" s="39" t="s">
        <v>46</v>
      </c>
      <c r="V220" s="39" t="s">
        <v>46</v>
      </c>
      <c r="W220" s="40" t="s">
        <v>39</v>
      </c>
      <c r="X220" s="58">
        <v>0</v>
      </c>
      <c r="Y220" s="55">
        <f>IFERROR(IF(X220="","",X220),"")</f>
        <v>0</v>
      </c>
      <c r="Z220" s="41">
        <f>IFERROR(IF(X220="","",X220*0.0155),"")</f>
        <v>0</v>
      </c>
      <c r="AA220" s="68" t="s">
        <v>46</v>
      </c>
      <c r="AB220" s="69" t="s">
        <v>46</v>
      </c>
      <c r="AC220" s="253" t="s">
        <v>348</v>
      </c>
      <c r="AG220" s="81"/>
      <c r="AJ220" s="87" t="s">
        <v>87</v>
      </c>
      <c r="AK220" s="87">
        <v>1</v>
      </c>
      <c r="BB220" s="254" t="s">
        <v>70</v>
      </c>
      <c r="BM220" s="81">
        <f>IFERROR(X220*I220,"0")</f>
        <v>0</v>
      </c>
      <c r="BN220" s="81">
        <f>IFERROR(Y220*I220,"0")</f>
        <v>0</v>
      </c>
      <c r="BO220" s="81">
        <f>IFERROR(X220/J220,"0")</f>
        <v>0</v>
      </c>
      <c r="BP220" s="81">
        <f>IFERROR(Y220/J220,"0")</f>
        <v>0</v>
      </c>
    </row>
    <row r="221" spans="1:68" ht="27" customHeight="1" x14ac:dyDescent="0.25">
      <c r="A221" s="63" t="s">
        <v>349</v>
      </c>
      <c r="B221" s="63" t="s">
        <v>350</v>
      </c>
      <c r="C221" s="36">
        <v>4301070966</v>
      </c>
      <c r="D221" s="432">
        <v>4607111038135</v>
      </c>
      <c r="E221" s="432"/>
      <c r="F221" s="62">
        <v>0.7</v>
      </c>
      <c r="G221" s="37">
        <v>8</v>
      </c>
      <c r="H221" s="62">
        <v>5.6</v>
      </c>
      <c r="I221" s="62">
        <v>5.87</v>
      </c>
      <c r="J221" s="37">
        <v>84</v>
      </c>
      <c r="K221" s="37" t="s">
        <v>85</v>
      </c>
      <c r="L221" s="37" t="s">
        <v>86</v>
      </c>
      <c r="M221" s="38" t="s">
        <v>84</v>
      </c>
      <c r="N221" s="38"/>
      <c r="O221" s="37">
        <v>180</v>
      </c>
      <c r="P221" s="52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21" s="434"/>
      <c r="R221" s="434"/>
      <c r="S221" s="434"/>
      <c r="T221" s="435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55" t="s">
        <v>351</v>
      </c>
      <c r="AG221" s="81"/>
      <c r="AJ221" s="87" t="s">
        <v>87</v>
      </c>
      <c r="AK221" s="87">
        <v>1</v>
      </c>
      <c r="BB221" s="256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x14ac:dyDescent="0.2">
      <c r="A222" s="439"/>
      <c r="B222" s="439"/>
      <c r="C222" s="439"/>
      <c r="D222" s="439"/>
      <c r="E222" s="439"/>
      <c r="F222" s="439"/>
      <c r="G222" s="439"/>
      <c r="H222" s="439"/>
      <c r="I222" s="439"/>
      <c r="J222" s="439"/>
      <c r="K222" s="439"/>
      <c r="L222" s="439"/>
      <c r="M222" s="439"/>
      <c r="N222" s="439"/>
      <c r="O222" s="440"/>
      <c r="P222" s="436" t="s">
        <v>40</v>
      </c>
      <c r="Q222" s="437"/>
      <c r="R222" s="437"/>
      <c r="S222" s="437"/>
      <c r="T222" s="437"/>
      <c r="U222" s="437"/>
      <c r="V222" s="438"/>
      <c r="W222" s="42" t="s">
        <v>39</v>
      </c>
      <c r="X222" s="43">
        <f>IFERROR(SUM(X219:X221),"0")</f>
        <v>0</v>
      </c>
      <c r="Y222" s="43">
        <f>IFERROR(SUM(Y219:Y221),"0")</f>
        <v>0</v>
      </c>
      <c r="Z222" s="43">
        <f>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439"/>
      <c r="B223" s="439"/>
      <c r="C223" s="439"/>
      <c r="D223" s="439"/>
      <c r="E223" s="439"/>
      <c r="F223" s="439"/>
      <c r="G223" s="439"/>
      <c r="H223" s="439"/>
      <c r="I223" s="439"/>
      <c r="J223" s="439"/>
      <c r="K223" s="439"/>
      <c r="L223" s="439"/>
      <c r="M223" s="439"/>
      <c r="N223" s="439"/>
      <c r="O223" s="440"/>
      <c r="P223" s="436" t="s">
        <v>40</v>
      </c>
      <c r="Q223" s="437"/>
      <c r="R223" s="437"/>
      <c r="S223" s="437"/>
      <c r="T223" s="437"/>
      <c r="U223" s="437"/>
      <c r="V223" s="438"/>
      <c r="W223" s="42" t="s">
        <v>0</v>
      </c>
      <c r="X223" s="43">
        <f>IFERROR(SUMPRODUCT(X219:X221*H219:H221),"0")</f>
        <v>0</v>
      </c>
      <c r="Y223" s="43">
        <f>IFERROR(SUMPRODUCT(Y219:Y221*H219:H221),"0")</f>
        <v>0</v>
      </c>
      <c r="Z223" s="42"/>
      <c r="AA223" s="67"/>
      <c r="AB223" s="67"/>
      <c r="AC223" s="67"/>
    </row>
    <row r="224" spans="1:68" ht="16.5" customHeight="1" x14ac:dyDescent="0.25">
      <c r="A224" s="430" t="s">
        <v>352</v>
      </c>
      <c r="B224" s="430"/>
      <c r="C224" s="430"/>
      <c r="D224" s="430"/>
      <c r="E224" s="430"/>
      <c r="F224" s="430"/>
      <c r="G224" s="430"/>
      <c r="H224" s="430"/>
      <c r="I224" s="430"/>
      <c r="J224" s="430"/>
      <c r="K224" s="430"/>
      <c r="L224" s="430"/>
      <c r="M224" s="430"/>
      <c r="N224" s="430"/>
      <c r="O224" s="430"/>
      <c r="P224" s="430"/>
      <c r="Q224" s="430"/>
      <c r="R224" s="430"/>
      <c r="S224" s="430"/>
      <c r="T224" s="430"/>
      <c r="U224" s="430"/>
      <c r="V224" s="430"/>
      <c r="W224" s="430"/>
      <c r="X224" s="430"/>
      <c r="Y224" s="430"/>
      <c r="Z224" s="430"/>
      <c r="AA224" s="65"/>
      <c r="AB224" s="65"/>
      <c r="AC224" s="82"/>
    </row>
    <row r="225" spans="1:68" ht="14.25" customHeight="1" x14ac:dyDescent="0.25">
      <c r="A225" s="431" t="s">
        <v>80</v>
      </c>
      <c r="B225" s="431"/>
      <c r="C225" s="431"/>
      <c r="D225" s="431"/>
      <c r="E225" s="431"/>
      <c r="F225" s="431"/>
      <c r="G225" s="431"/>
      <c r="H225" s="431"/>
      <c r="I225" s="431"/>
      <c r="J225" s="431"/>
      <c r="K225" s="431"/>
      <c r="L225" s="431"/>
      <c r="M225" s="431"/>
      <c r="N225" s="431"/>
      <c r="O225" s="431"/>
      <c r="P225" s="431"/>
      <c r="Q225" s="431"/>
      <c r="R225" s="431"/>
      <c r="S225" s="431"/>
      <c r="T225" s="431"/>
      <c r="U225" s="431"/>
      <c r="V225" s="431"/>
      <c r="W225" s="431"/>
      <c r="X225" s="431"/>
      <c r="Y225" s="431"/>
      <c r="Z225" s="431"/>
      <c r="AA225" s="66"/>
      <c r="AB225" s="66"/>
      <c r="AC225" s="83"/>
    </row>
    <row r="226" spans="1:68" ht="27" customHeight="1" x14ac:dyDescent="0.25">
      <c r="A226" s="63" t="s">
        <v>353</v>
      </c>
      <c r="B226" s="63" t="s">
        <v>354</v>
      </c>
      <c r="C226" s="36">
        <v>4301070996</v>
      </c>
      <c r="D226" s="432">
        <v>4607111038654</v>
      </c>
      <c r="E226" s="432"/>
      <c r="F226" s="62">
        <v>0.4</v>
      </c>
      <c r="G226" s="37">
        <v>16</v>
      </c>
      <c r="H226" s="62">
        <v>6.4</v>
      </c>
      <c r="I226" s="62">
        <v>6.63</v>
      </c>
      <c r="J226" s="37">
        <v>84</v>
      </c>
      <c r="K226" s="37" t="s">
        <v>85</v>
      </c>
      <c r="L226" s="37" t="s">
        <v>86</v>
      </c>
      <c r="M226" s="38" t="s">
        <v>84</v>
      </c>
      <c r="N226" s="38"/>
      <c r="O226" s="37">
        <v>180</v>
      </c>
      <c r="P226" s="52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6" s="434"/>
      <c r="R226" s="434"/>
      <c r="S226" s="434"/>
      <c r="T226" s="435"/>
      <c r="U226" s="39" t="s">
        <v>46</v>
      </c>
      <c r="V226" s="39" t="s">
        <v>46</v>
      </c>
      <c r="W226" s="40" t="s">
        <v>39</v>
      </c>
      <c r="X226" s="58">
        <v>0</v>
      </c>
      <c r="Y226" s="55">
        <f t="shared" ref="Y226:Y231" si="17">IFERROR(IF(X226="","",X226),"")</f>
        <v>0</v>
      </c>
      <c r="Z226" s="41">
        <f t="shared" ref="Z226:Z231" si="18">IFERROR(IF(X226="","",X226*0.0155),"")</f>
        <v>0</v>
      </c>
      <c r="AA226" s="68" t="s">
        <v>46</v>
      </c>
      <c r="AB226" s="69" t="s">
        <v>46</v>
      </c>
      <c r="AC226" s="257" t="s">
        <v>355</v>
      </c>
      <c r="AG226" s="81"/>
      <c r="AJ226" s="87" t="s">
        <v>87</v>
      </c>
      <c r="AK226" s="87">
        <v>1</v>
      </c>
      <c r="BB226" s="258" t="s">
        <v>70</v>
      </c>
      <c r="BM226" s="81">
        <f t="shared" ref="BM226:BM231" si="19">IFERROR(X226*I226,"0")</f>
        <v>0</v>
      </c>
      <c r="BN226" s="81">
        <f t="shared" ref="BN226:BN231" si="20">IFERROR(Y226*I226,"0")</f>
        <v>0</v>
      </c>
      <c r="BO226" s="81">
        <f t="shared" ref="BO226:BO231" si="21">IFERROR(X226/J226,"0")</f>
        <v>0</v>
      </c>
      <c r="BP226" s="81">
        <f t="shared" ref="BP226:BP231" si="22">IFERROR(Y226/J226,"0")</f>
        <v>0</v>
      </c>
    </row>
    <row r="227" spans="1:68" ht="27" customHeight="1" x14ac:dyDescent="0.25">
      <c r="A227" s="63" t="s">
        <v>356</v>
      </c>
      <c r="B227" s="63" t="s">
        <v>357</v>
      </c>
      <c r="C227" s="36">
        <v>4301070997</v>
      </c>
      <c r="D227" s="432">
        <v>4607111038586</v>
      </c>
      <c r="E227" s="432"/>
      <c r="F227" s="62">
        <v>0.7</v>
      </c>
      <c r="G227" s="37">
        <v>8</v>
      </c>
      <c r="H227" s="62">
        <v>5.6</v>
      </c>
      <c r="I227" s="62">
        <v>5.83</v>
      </c>
      <c r="J227" s="37">
        <v>84</v>
      </c>
      <c r="K227" s="37" t="s">
        <v>85</v>
      </c>
      <c r="L227" s="37" t="s">
        <v>86</v>
      </c>
      <c r="M227" s="38" t="s">
        <v>84</v>
      </c>
      <c r="N227" s="38"/>
      <c r="O227" s="37">
        <v>180</v>
      </c>
      <c r="P227" s="52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7" s="434"/>
      <c r="R227" s="434"/>
      <c r="S227" s="434"/>
      <c r="T227" s="435"/>
      <c r="U227" s="39" t="s">
        <v>46</v>
      </c>
      <c r="V227" s="39" t="s">
        <v>46</v>
      </c>
      <c r="W227" s="40" t="s">
        <v>39</v>
      </c>
      <c r="X227" s="58">
        <v>0</v>
      </c>
      <c r="Y227" s="55">
        <f t="shared" si="17"/>
        <v>0</v>
      </c>
      <c r="Z227" s="41">
        <f t="shared" si="18"/>
        <v>0</v>
      </c>
      <c r="AA227" s="68" t="s">
        <v>46</v>
      </c>
      <c r="AB227" s="69" t="s">
        <v>46</v>
      </c>
      <c r="AC227" s="259" t="s">
        <v>355</v>
      </c>
      <c r="AG227" s="81"/>
      <c r="AJ227" s="87" t="s">
        <v>87</v>
      </c>
      <c r="AK227" s="87">
        <v>1</v>
      </c>
      <c r="BB227" s="260" t="s">
        <v>70</v>
      </c>
      <c r="BM227" s="81">
        <f t="shared" si="19"/>
        <v>0</v>
      </c>
      <c r="BN227" s="81">
        <f t="shared" si="20"/>
        <v>0</v>
      </c>
      <c r="BO227" s="81">
        <f t="shared" si="21"/>
        <v>0</v>
      </c>
      <c r="BP227" s="81">
        <f t="shared" si="22"/>
        <v>0</v>
      </c>
    </row>
    <row r="228" spans="1:68" ht="27" customHeight="1" x14ac:dyDescent="0.25">
      <c r="A228" s="63" t="s">
        <v>358</v>
      </c>
      <c r="B228" s="63" t="s">
        <v>359</v>
      </c>
      <c r="C228" s="36">
        <v>4301070962</v>
      </c>
      <c r="D228" s="432">
        <v>4607111038609</v>
      </c>
      <c r="E228" s="432"/>
      <c r="F228" s="62">
        <v>0.4</v>
      </c>
      <c r="G228" s="37">
        <v>16</v>
      </c>
      <c r="H228" s="62">
        <v>6.4</v>
      </c>
      <c r="I228" s="62">
        <v>6.71</v>
      </c>
      <c r="J228" s="37">
        <v>84</v>
      </c>
      <c r="K228" s="37" t="s">
        <v>85</v>
      </c>
      <c r="L228" s="37" t="s">
        <v>86</v>
      </c>
      <c r="M228" s="38" t="s">
        <v>84</v>
      </c>
      <c r="N228" s="38"/>
      <c r="O228" s="37">
        <v>180</v>
      </c>
      <c r="P228" s="52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8" s="434"/>
      <c r="R228" s="434"/>
      <c r="S228" s="434"/>
      <c r="T228" s="435"/>
      <c r="U228" s="39" t="s">
        <v>46</v>
      </c>
      <c r="V228" s="39" t="s">
        <v>46</v>
      </c>
      <c r="W228" s="40" t="s">
        <v>39</v>
      </c>
      <c r="X228" s="58">
        <v>0</v>
      </c>
      <c r="Y228" s="55">
        <f t="shared" si="17"/>
        <v>0</v>
      </c>
      <c r="Z228" s="41">
        <f t="shared" si="18"/>
        <v>0</v>
      </c>
      <c r="AA228" s="68" t="s">
        <v>46</v>
      </c>
      <c r="AB228" s="69" t="s">
        <v>46</v>
      </c>
      <c r="AC228" s="261" t="s">
        <v>360</v>
      </c>
      <c r="AG228" s="81"/>
      <c r="AJ228" s="87" t="s">
        <v>87</v>
      </c>
      <c r="AK228" s="87">
        <v>1</v>
      </c>
      <c r="BB228" s="262" t="s">
        <v>70</v>
      </c>
      <c r="BM228" s="81">
        <f t="shared" si="19"/>
        <v>0</v>
      </c>
      <c r="BN228" s="81">
        <f t="shared" si="20"/>
        <v>0</v>
      </c>
      <c r="BO228" s="81">
        <f t="shared" si="21"/>
        <v>0</v>
      </c>
      <c r="BP228" s="81">
        <f t="shared" si="22"/>
        <v>0</v>
      </c>
    </row>
    <row r="229" spans="1:68" ht="27" customHeight="1" x14ac:dyDescent="0.25">
      <c r="A229" s="63" t="s">
        <v>361</v>
      </c>
      <c r="B229" s="63" t="s">
        <v>362</v>
      </c>
      <c r="C229" s="36">
        <v>4301070963</v>
      </c>
      <c r="D229" s="432">
        <v>4607111038630</v>
      </c>
      <c r="E229" s="432"/>
      <c r="F229" s="62">
        <v>0.7</v>
      </c>
      <c r="G229" s="37">
        <v>8</v>
      </c>
      <c r="H229" s="62">
        <v>5.6</v>
      </c>
      <c r="I229" s="62">
        <v>5.87</v>
      </c>
      <c r="J229" s="37">
        <v>84</v>
      </c>
      <c r="K229" s="37" t="s">
        <v>85</v>
      </c>
      <c r="L229" s="37" t="s">
        <v>86</v>
      </c>
      <c r="M229" s="38" t="s">
        <v>84</v>
      </c>
      <c r="N229" s="38"/>
      <c r="O229" s="37">
        <v>180</v>
      </c>
      <c r="P229" s="527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9" s="434"/>
      <c r="R229" s="434"/>
      <c r="S229" s="434"/>
      <c r="T229" s="435"/>
      <c r="U229" s="39" t="s">
        <v>46</v>
      </c>
      <c r="V229" s="39" t="s">
        <v>46</v>
      </c>
      <c r="W229" s="40" t="s">
        <v>39</v>
      </c>
      <c r="X229" s="58">
        <v>0</v>
      </c>
      <c r="Y229" s="55">
        <f t="shared" si="17"/>
        <v>0</v>
      </c>
      <c r="Z229" s="41">
        <f t="shared" si="18"/>
        <v>0</v>
      </c>
      <c r="AA229" s="68" t="s">
        <v>46</v>
      </c>
      <c r="AB229" s="69" t="s">
        <v>46</v>
      </c>
      <c r="AC229" s="263" t="s">
        <v>360</v>
      </c>
      <c r="AG229" s="81"/>
      <c r="AJ229" s="87" t="s">
        <v>87</v>
      </c>
      <c r="AK229" s="87">
        <v>1</v>
      </c>
      <c r="BB229" s="264" t="s">
        <v>70</v>
      </c>
      <c r="BM229" s="81">
        <f t="shared" si="19"/>
        <v>0</v>
      </c>
      <c r="BN229" s="81">
        <f t="shared" si="20"/>
        <v>0</v>
      </c>
      <c r="BO229" s="81">
        <f t="shared" si="21"/>
        <v>0</v>
      </c>
      <c r="BP229" s="81">
        <f t="shared" si="22"/>
        <v>0</v>
      </c>
    </row>
    <row r="230" spans="1:68" ht="27" customHeight="1" x14ac:dyDescent="0.25">
      <c r="A230" s="63" t="s">
        <v>363</v>
      </c>
      <c r="B230" s="63" t="s">
        <v>364</v>
      </c>
      <c r="C230" s="36">
        <v>4301070959</v>
      </c>
      <c r="D230" s="432">
        <v>4607111038616</v>
      </c>
      <c r="E230" s="432"/>
      <c r="F230" s="62">
        <v>0.4</v>
      </c>
      <c r="G230" s="37">
        <v>16</v>
      </c>
      <c r="H230" s="62">
        <v>6.4</v>
      </c>
      <c r="I230" s="62">
        <v>6.71</v>
      </c>
      <c r="J230" s="37">
        <v>84</v>
      </c>
      <c r="K230" s="37" t="s">
        <v>85</v>
      </c>
      <c r="L230" s="37" t="s">
        <v>86</v>
      </c>
      <c r="M230" s="38" t="s">
        <v>84</v>
      </c>
      <c r="N230" s="38"/>
      <c r="O230" s="37">
        <v>180</v>
      </c>
      <c r="P230" s="52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30" s="434"/>
      <c r="R230" s="434"/>
      <c r="S230" s="434"/>
      <c r="T230" s="435"/>
      <c r="U230" s="39" t="s">
        <v>46</v>
      </c>
      <c r="V230" s="39" t="s">
        <v>46</v>
      </c>
      <c r="W230" s="40" t="s">
        <v>39</v>
      </c>
      <c r="X230" s="58">
        <v>0</v>
      </c>
      <c r="Y230" s="55">
        <f t="shared" si="17"/>
        <v>0</v>
      </c>
      <c r="Z230" s="41">
        <f t="shared" si="18"/>
        <v>0</v>
      </c>
      <c r="AA230" s="68" t="s">
        <v>46</v>
      </c>
      <c r="AB230" s="69" t="s">
        <v>46</v>
      </c>
      <c r="AC230" s="265" t="s">
        <v>355</v>
      </c>
      <c r="AG230" s="81"/>
      <c r="AJ230" s="87" t="s">
        <v>87</v>
      </c>
      <c r="AK230" s="87">
        <v>1</v>
      </c>
      <c r="BB230" s="266" t="s">
        <v>70</v>
      </c>
      <c r="BM230" s="81">
        <f t="shared" si="19"/>
        <v>0</v>
      </c>
      <c r="BN230" s="81">
        <f t="shared" si="20"/>
        <v>0</v>
      </c>
      <c r="BO230" s="81">
        <f t="shared" si="21"/>
        <v>0</v>
      </c>
      <c r="BP230" s="81">
        <f t="shared" si="22"/>
        <v>0</v>
      </c>
    </row>
    <row r="231" spans="1:68" ht="27" customHeight="1" x14ac:dyDescent="0.25">
      <c r="A231" s="63" t="s">
        <v>365</v>
      </c>
      <c r="B231" s="63" t="s">
        <v>366</v>
      </c>
      <c r="C231" s="36">
        <v>4301070960</v>
      </c>
      <c r="D231" s="432">
        <v>4607111038623</v>
      </c>
      <c r="E231" s="432"/>
      <c r="F231" s="62">
        <v>0.7</v>
      </c>
      <c r="G231" s="37">
        <v>8</v>
      </c>
      <c r="H231" s="62">
        <v>5.6</v>
      </c>
      <c r="I231" s="62">
        <v>5.87</v>
      </c>
      <c r="J231" s="37">
        <v>84</v>
      </c>
      <c r="K231" s="37" t="s">
        <v>85</v>
      </c>
      <c r="L231" s="37" t="s">
        <v>86</v>
      </c>
      <c r="M231" s="38" t="s">
        <v>84</v>
      </c>
      <c r="N231" s="38"/>
      <c r="O231" s="37">
        <v>180</v>
      </c>
      <c r="P231" s="52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31" s="434"/>
      <c r="R231" s="434"/>
      <c r="S231" s="434"/>
      <c r="T231" s="435"/>
      <c r="U231" s="39" t="s">
        <v>46</v>
      </c>
      <c r="V231" s="39" t="s">
        <v>46</v>
      </c>
      <c r="W231" s="40" t="s">
        <v>39</v>
      </c>
      <c r="X231" s="58">
        <v>0</v>
      </c>
      <c r="Y231" s="55">
        <f t="shared" si="17"/>
        <v>0</v>
      </c>
      <c r="Z231" s="41">
        <f t="shared" si="18"/>
        <v>0</v>
      </c>
      <c r="AA231" s="68" t="s">
        <v>46</v>
      </c>
      <c r="AB231" s="69" t="s">
        <v>46</v>
      </c>
      <c r="AC231" s="267" t="s">
        <v>355</v>
      </c>
      <c r="AG231" s="81"/>
      <c r="AJ231" s="87" t="s">
        <v>87</v>
      </c>
      <c r="AK231" s="87">
        <v>1</v>
      </c>
      <c r="BB231" s="268" t="s">
        <v>70</v>
      </c>
      <c r="BM231" s="81">
        <f t="shared" si="19"/>
        <v>0</v>
      </c>
      <c r="BN231" s="81">
        <f t="shared" si="20"/>
        <v>0</v>
      </c>
      <c r="BO231" s="81">
        <f t="shared" si="21"/>
        <v>0</v>
      </c>
      <c r="BP231" s="81">
        <f t="shared" si="22"/>
        <v>0</v>
      </c>
    </row>
    <row r="232" spans="1:68" x14ac:dyDescent="0.2">
      <c r="A232" s="439"/>
      <c r="B232" s="439"/>
      <c r="C232" s="439"/>
      <c r="D232" s="439"/>
      <c r="E232" s="439"/>
      <c r="F232" s="439"/>
      <c r="G232" s="439"/>
      <c r="H232" s="439"/>
      <c r="I232" s="439"/>
      <c r="J232" s="439"/>
      <c r="K232" s="439"/>
      <c r="L232" s="439"/>
      <c r="M232" s="439"/>
      <c r="N232" s="439"/>
      <c r="O232" s="440"/>
      <c r="P232" s="436" t="s">
        <v>40</v>
      </c>
      <c r="Q232" s="437"/>
      <c r="R232" s="437"/>
      <c r="S232" s="437"/>
      <c r="T232" s="437"/>
      <c r="U232" s="437"/>
      <c r="V232" s="438"/>
      <c r="W232" s="42" t="s">
        <v>39</v>
      </c>
      <c r="X232" s="43">
        <f>IFERROR(SUM(X226:X231),"0")</f>
        <v>0</v>
      </c>
      <c r="Y232" s="43">
        <f>IFERROR(SUM(Y226:Y231),"0")</f>
        <v>0</v>
      </c>
      <c r="Z232" s="43">
        <f>IFERROR(IF(Z226="",0,Z226),"0")+IFERROR(IF(Z227="",0,Z227),"0")+IFERROR(IF(Z228="",0,Z228),"0")+IFERROR(IF(Z229="",0,Z229),"0")+IFERROR(IF(Z230="",0,Z230),"0")+IFERROR(IF(Z231="",0,Z231),"0")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 x14ac:dyDescent="0.2">
      <c r="A233" s="439"/>
      <c r="B233" s="439"/>
      <c r="C233" s="439"/>
      <c r="D233" s="439"/>
      <c r="E233" s="439"/>
      <c r="F233" s="439"/>
      <c r="G233" s="439"/>
      <c r="H233" s="439"/>
      <c r="I233" s="439"/>
      <c r="J233" s="439"/>
      <c r="K233" s="439"/>
      <c r="L233" s="439"/>
      <c r="M233" s="439"/>
      <c r="N233" s="439"/>
      <c r="O233" s="440"/>
      <c r="P233" s="436" t="s">
        <v>40</v>
      </c>
      <c r="Q233" s="437"/>
      <c r="R233" s="437"/>
      <c r="S233" s="437"/>
      <c r="T233" s="437"/>
      <c r="U233" s="437"/>
      <c r="V233" s="438"/>
      <c r="W233" s="42" t="s">
        <v>0</v>
      </c>
      <c r="X233" s="43">
        <f>IFERROR(SUMPRODUCT(X226:X231*H226:H231),"0")</f>
        <v>0</v>
      </c>
      <c r="Y233" s="43">
        <f>IFERROR(SUMPRODUCT(Y226:Y231*H226:H231),"0")</f>
        <v>0</v>
      </c>
      <c r="Z233" s="42"/>
      <c r="AA233" s="67"/>
      <c r="AB233" s="67"/>
      <c r="AC233" s="67"/>
    </row>
    <row r="234" spans="1:68" ht="16.5" customHeight="1" x14ac:dyDescent="0.25">
      <c r="A234" s="430" t="s">
        <v>367</v>
      </c>
      <c r="B234" s="430"/>
      <c r="C234" s="430"/>
      <c r="D234" s="430"/>
      <c r="E234" s="430"/>
      <c r="F234" s="430"/>
      <c r="G234" s="430"/>
      <c r="H234" s="430"/>
      <c r="I234" s="430"/>
      <c r="J234" s="430"/>
      <c r="K234" s="430"/>
      <c r="L234" s="430"/>
      <c r="M234" s="430"/>
      <c r="N234" s="430"/>
      <c r="O234" s="430"/>
      <c r="P234" s="430"/>
      <c r="Q234" s="430"/>
      <c r="R234" s="430"/>
      <c r="S234" s="430"/>
      <c r="T234" s="430"/>
      <c r="U234" s="430"/>
      <c r="V234" s="430"/>
      <c r="W234" s="430"/>
      <c r="X234" s="430"/>
      <c r="Y234" s="430"/>
      <c r="Z234" s="430"/>
      <c r="AA234" s="65"/>
      <c r="AB234" s="65"/>
      <c r="AC234" s="82"/>
    </row>
    <row r="235" spans="1:68" ht="14.25" customHeight="1" x14ac:dyDescent="0.25">
      <c r="A235" s="431" t="s">
        <v>80</v>
      </c>
      <c r="B235" s="431"/>
      <c r="C235" s="431"/>
      <c r="D235" s="431"/>
      <c r="E235" s="431"/>
      <c r="F235" s="431"/>
      <c r="G235" s="431"/>
      <c r="H235" s="431"/>
      <c r="I235" s="431"/>
      <c r="J235" s="431"/>
      <c r="K235" s="431"/>
      <c r="L235" s="431"/>
      <c r="M235" s="431"/>
      <c r="N235" s="431"/>
      <c r="O235" s="431"/>
      <c r="P235" s="431"/>
      <c r="Q235" s="431"/>
      <c r="R235" s="431"/>
      <c r="S235" s="431"/>
      <c r="T235" s="431"/>
      <c r="U235" s="431"/>
      <c r="V235" s="431"/>
      <c r="W235" s="431"/>
      <c r="X235" s="431"/>
      <c r="Y235" s="431"/>
      <c r="Z235" s="431"/>
      <c r="AA235" s="66"/>
      <c r="AB235" s="66"/>
      <c r="AC235" s="83"/>
    </row>
    <row r="236" spans="1:68" ht="27" customHeight="1" x14ac:dyDescent="0.25">
      <c r="A236" s="63" t="s">
        <v>368</v>
      </c>
      <c r="B236" s="63" t="s">
        <v>369</v>
      </c>
      <c r="C236" s="36">
        <v>4301070917</v>
      </c>
      <c r="D236" s="432">
        <v>4607111035912</v>
      </c>
      <c r="E236" s="432"/>
      <c r="F236" s="62">
        <v>0.43</v>
      </c>
      <c r="G236" s="37">
        <v>16</v>
      </c>
      <c r="H236" s="62">
        <v>6.88</v>
      </c>
      <c r="I236" s="62">
        <v>7.19</v>
      </c>
      <c r="J236" s="37">
        <v>84</v>
      </c>
      <c r="K236" s="37" t="s">
        <v>85</v>
      </c>
      <c r="L236" s="37" t="s">
        <v>86</v>
      </c>
      <c r="M236" s="38" t="s">
        <v>84</v>
      </c>
      <c r="N236" s="38"/>
      <c r="O236" s="37">
        <v>180</v>
      </c>
      <c r="P236" s="53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6" s="434"/>
      <c r="R236" s="434"/>
      <c r="S236" s="434"/>
      <c r="T236" s="435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69" t="s">
        <v>370</v>
      </c>
      <c r="AG236" s="81"/>
      <c r="AJ236" s="87" t="s">
        <v>87</v>
      </c>
      <c r="AK236" s="87">
        <v>1</v>
      </c>
      <c r="BB236" s="270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ht="27" customHeight="1" x14ac:dyDescent="0.25">
      <c r="A237" s="63" t="s">
        <v>371</v>
      </c>
      <c r="B237" s="63" t="s">
        <v>372</v>
      </c>
      <c r="C237" s="36">
        <v>4301070920</v>
      </c>
      <c r="D237" s="432">
        <v>4607111035929</v>
      </c>
      <c r="E237" s="432"/>
      <c r="F237" s="62">
        <v>0.9</v>
      </c>
      <c r="G237" s="37">
        <v>8</v>
      </c>
      <c r="H237" s="62">
        <v>7.2</v>
      </c>
      <c r="I237" s="62">
        <v>7.47</v>
      </c>
      <c r="J237" s="37">
        <v>84</v>
      </c>
      <c r="K237" s="37" t="s">
        <v>85</v>
      </c>
      <c r="L237" s="37" t="s">
        <v>86</v>
      </c>
      <c r="M237" s="38" t="s">
        <v>84</v>
      </c>
      <c r="N237" s="38"/>
      <c r="O237" s="37">
        <v>180</v>
      </c>
      <c r="P237" s="53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7" s="434"/>
      <c r="R237" s="434"/>
      <c r="S237" s="434"/>
      <c r="T237" s="435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71" t="s">
        <v>370</v>
      </c>
      <c r="AG237" s="81"/>
      <c r="AJ237" s="87" t="s">
        <v>87</v>
      </c>
      <c r="AK237" s="87">
        <v>1</v>
      </c>
      <c r="BB237" s="272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ht="27" customHeight="1" x14ac:dyDescent="0.25">
      <c r="A238" s="63" t="s">
        <v>373</v>
      </c>
      <c r="B238" s="63" t="s">
        <v>374</v>
      </c>
      <c r="C238" s="36">
        <v>4301070915</v>
      </c>
      <c r="D238" s="432">
        <v>4607111035882</v>
      </c>
      <c r="E238" s="432"/>
      <c r="F238" s="62">
        <v>0.43</v>
      </c>
      <c r="G238" s="37">
        <v>16</v>
      </c>
      <c r="H238" s="62">
        <v>6.88</v>
      </c>
      <c r="I238" s="62">
        <v>7.19</v>
      </c>
      <c r="J238" s="37">
        <v>84</v>
      </c>
      <c r="K238" s="37" t="s">
        <v>85</v>
      </c>
      <c r="L238" s="37" t="s">
        <v>86</v>
      </c>
      <c r="M238" s="38" t="s">
        <v>84</v>
      </c>
      <c r="N238" s="38"/>
      <c r="O238" s="37">
        <v>180</v>
      </c>
      <c r="P238" s="53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8" s="434"/>
      <c r="R238" s="434"/>
      <c r="S238" s="434"/>
      <c r="T238" s="435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IFERROR(IF(X238="","",X238*0.0155),"")</f>
        <v>0</v>
      </c>
      <c r="AA238" s="68" t="s">
        <v>46</v>
      </c>
      <c r="AB238" s="69" t="s">
        <v>46</v>
      </c>
      <c r="AC238" s="273" t="s">
        <v>375</v>
      </c>
      <c r="AG238" s="81"/>
      <c r="AJ238" s="87" t="s">
        <v>87</v>
      </c>
      <c r="AK238" s="87">
        <v>1</v>
      </c>
      <c r="BB238" s="274" t="s">
        <v>70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ht="27" customHeight="1" x14ac:dyDescent="0.25">
      <c r="A239" s="63" t="s">
        <v>376</v>
      </c>
      <c r="B239" s="63" t="s">
        <v>377</v>
      </c>
      <c r="C239" s="36">
        <v>4301070921</v>
      </c>
      <c r="D239" s="432">
        <v>4607111035905</v>
      </c>
      <c r="E239" s="432"/>
      <c r="F239" s="62">
        <v>0.9</v>
      </c>
      <c r="G239" s="37">
        <v>8</v>
      </c>
      <c r="H239" s="62">
        <v>7.2</v>
      </c>
      <c r="I239" s="62">
        <v>7.47</v>
      </c>
      <c r="J239" s="37">
        <v>84</v>
      </c>
      <c r="K239" s="37" t="s">
        <v>85</v>
      </c>
      <c r="L239" s="37" t="s">
        <v>86</v>
      </c>
      <c r="M239" s="38" t="s">
        <v>84</v>
      </c>
      <c r="N239" s="38"/>
      <c r="O239" s="37">
        <v>180</v>
      </c>
      <c r="P239" s="53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9" s="434"/>
      <c r="R239" s="434"/>
      <c r="S239" s="434"/>
      <c r="T239" s="435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IFERROR(IF(X239="","",X239*0.0155),"")</f>
        <v>0</v>
      </c>
      <c r="AA239" s="68" t="s">
        <v>46</v>
      </c>
      <c r="AB239" s="69" t="s">
        <v>46</v>
      </c>
      <c r="AC239" s="275" t="s">
        <v>375</v>
      </c>
      <c r="AG239" s="81"/>
      <c r="AJ239" s="87" t="s">
        <v>87</v>
      </c>
      <c r="AK239" s="87">
        <v>1</v>
      </c>
      <c r="BB239" s="276" t="s">
        <v>70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x14ac:dyDescent="0.2">
      <c r="A240" s="439"/>
      <c r="B240" s="439"/>
      <c r="C240" s="439"/>
      <c r="D240" s="439"/>
      <c r="E240" s="439"/>
      <c r="F240" s="439"/>
      <c r="G240" s="439"/>
      <c r="H240" s="439"/>
      <c r="I240" s="439"/>
      <c r="J240" s="439"/>
      <c r="K240" s="439"/>
      <c r="L240" s="439"/>
      <c r="M240" s="439"/>
      <c r="N240" s="439"/>
      <c r="O240" s="440"/>
      <c r="P240" s="436" t="s">
        <v>40</v>
      </c>
      <c r="Q240" s="437"/>
      <c r="R240" s="437"/>
      <c r="S240" s="437"/>
      <c r="T240" s="437"/>
      <c r="U240" s="437"/>
      <c r="V240" s="438"/>
      <c r="W240" s="42" t="s">
        <v>39</v>
      </c>
      <c r="X240" s="43">
        <f>IFERROR(SUM(X236:X239),"0")</f>
        <v>0</v>
      </c>
      <c r="Y240" s="43">
        <f>IFERROR(SUM(Y236:Y239),"0")</f>
        <v>0</v>
      </c>
      <c r="Z240" s="43">
        <f>IFERROR(IF(Z236="",0,Z236),"0")+IFERROR(IF(Z237="",0,Z237),"0")+IFERROR(IF(Z238="",0,Z238),"0")+IFERROR(IF(Z239="",0,Z239),"0")</f>
        <v>0</v>
      </c>
      <c r="AA240" s="67"/>
      <c r="AB240" s="67"/>
      <c r="AC240" s="67"/>
    </row>
    <row r="241" spans="1:68" x14ac:dyDescent="0.2">
      <c r="A241" s="439"/>
      <c r="B241" s="439"/>
      <c r="C241" s="439"/>
      <c r="D241" s="439"/>
      <c r="E241" s="439"/>
      <c r="F241" s="439"/>
      <c r="G241" s="439"/>
      <c r="H241" s="439"/>
      <c r="I241" s="439"/>
      <c r="J241" s="439"/>
      <c r="K241" s="439"/>
      <c r="L241" s="439"/>
      <c r="M241" s="439"/>
      <c r="N241" s="439"/>
      <c r="O241" s="440"/>
      <c r="P241" s="436" t="s">
        <v>40</v>
      </c>
      <c r="Q241" s="437"/>
      <c r="R241" s="437"/>
      <c r="S241" s="437"/>
      <c r="T241" s="437"/>
      <c r="U241" s="437"/>
      <c r="V241" s="438"/>
      <c r="W241" s="42" t="s">
        <v>0</v>
      </c>
      <c r="X241" s="43">
        <f>IFERROR(SUMPRODUCT(X236:X239*H236:H239),"0")</f>
        <v>0</v>
      </c>
      <c r="Y241" s="43">
        <f>IFERROR(SUMPRODUCT(Y236:Y239*H236:H239),"0")</f>
        <v>0</v>
      </c>
      <c r="Z241" s="42"/>
      <c r="AA241" s="67"/>
      <c r="AB241" s="67"/>
      <c r="AC241" s="67"/>
    </row>
    <row r="242" spans="1:68" ht="16.5" customHeight="1" x14ac:dyDescent="0.25">
      <c r="A242" s="430" t="s">
        <v>378</v>
      </c>
      <c r="B242" s="430"/>
      <c r="C242" s="430"/>
      <c r="D242" s="430"/>
      <c r="E242" s="430"/>
      <c r="F242" s="430"/>
      <c r="G242" s="430"/>
      <c r="H242" s="430"/>
      <c r="I242" s="430"/>
      <c r="J242" s="430"/>
      <c r="K242" s="430"/>
      <c r="L242" s="430"/>
      <c r="M242" s="430"/>
      <c r="N242" s="430"/>
      <c r="O242" s="430"/>
      <c r="P242" s="430"/>
      <c r="Q242" s="430"/>
      <c r="R242" s="430"/>
      <c r="S242" s="430"/>
      <c r="T242" s="430"/>
      <c r="U242" s="430"/>
      <c r="V242" s="430"/>
      <c r="W242" s="430"/>
      <c r="X242" s="430"/>
      <c r="Y242" s="430"/>
      <c r="Z242" s="430"/>
      <c r="AA242" s="65"/>
      <c r="AB242" s="65"/>
      <c r="AC242" s="82"/>
    </row>
    <row r="243" spans="1:68" ht="14.25" customHeight="1" x14ac:dyDescent="0.25">
      <c r="A243" s="431" t="s">
        <v>80</v>
      </c>
      <c r="B243" s="431"/>
      <c r="C243" s="431"/>
      <c r="D243" s="431"/>
      <c r="E243" s="431"/>
      <c r="F243" s="431"/>
      <c r="G243" s="431"/>
      <c r="H243" s="431"/>
      <c r="I243" s="431"/>
      <c r="J243" s="431"/>
      <c r="K243" s="431"/>
      <c r="L243" s="431"/>
      <c r="M243" s="431"/>
      <c r="N243" s="431"/>
      <c r="O243" s="431"/>
      <c r="P243" s="431"/>
      <c r="Q243" s="431"/>
      <c r="R243" s="431"/>
      <c r="S243" s="431"/>
      <c r="T243" s="431"/>
      <c r="U243" s="431"/>
      <c r="V243" s="431"/>
      <c r="W243" s="431"/>
      <c r="X243" s="431"/>
      <c r="Y243" s="431"/>
      <c r="Z243" s="431"/>
      <c r="AA243" s="66"/>
      <c r="AB243" s="66"/>
      <c r="AC243" s="83"/>
    </row>
    <row r="244" spans="1:68" ht="27" customHeight="1" x14ac:dyDescent="0.25">
      <c r="A244" s="63" t="s">
        <v>379</v>
      </c>
      <c r="B244" s="63" t="s">
        <v>380</v>
      </c>
      <c r="C244" s="36">
        <v>4301071097</v>
      </c>
      <c r="D244" s="432">
        <v>4620207491096</v>
      </c>
      <c r="E244" s="432"/>
      <c r="F244" s="62">
        <v>1</v>
      </c>
      <c r="G244" s="37">
        <v>5</v>
      </c>
      <c r="H244" s="62">
        <v>5</v>
      </c>
      <c r="I244" s="62">
        <v>5.23</v>
      </c>
      <c r="J244" s="37">
        <v>84</v>
      </c>
      <c r="K244" s="37" t="s">
        <v>85</v>
      </c>
      <c r="L244" s="37" t="s">
        <v>86</v>
      </c>
      <c r="M244" s="38" t="s">
        <v>84</v>
      </c>
      <c r="N244" s="38"/>
      <c r="O244" s="37">
        <v>180</v>
      </c>
      <c r="P244" s="534" t="s">
        <v>381</v>
      </c>
      <c r="Q244" s="434"/>
      <c r="R244" s="434"/>
      <c r="S244" s="434"/>
      <c r="T244" s="435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IFERROR(IF(X244="","",X244*0.0155),"")</f>
        <v>0</v>
      </c>
      <c r="AA244" s="68" t="s">
        <v>46</v>
      </c>
      <c r="AB244" s="69" t="s">
        <v>330</v>
      </c>
      <c r="AC244" s="277" t="s">
        <v>382</v>
      </c>
      <c r="AG244" s="81"/>
      <c r="AJ244" s="87" t="s">
        <v>87</v>
      </c>
      <c r="AK244" s="87">
        <v>1</v>
      </c>
      <c r="BB244" s="278" t="s">
        <v>70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x14ac:dyDescent="0.2">
      <c r="A245" s="439"/>
      <c r="B245" s="439"/>
      <c r="C245" s="439"/>
      <c r="D245" s="439"/>
      <c r="E245" s="439"/>
      <c r="F245" s="439"/>
      <c r="G245" s="439"/>
      <c r="H245" s="439"/>
      <c r="I245" s="439"/>
      <c r="J245" s="439"/>
      <c r="K245" s="439"/>
      <c r="L245" s="439"/>
      <c r="M245" s="439"/>
      <c r="N245" s="439"/>
      <c r="O245" s="440"/>
      <c r="P245" s="436" t="s">
        <v>40</v>
      </c>
      <c r="Q245" s="437"/>
      <c r="R245" s="437"/>
      <c r="S245" s="437"/>
      <c r="T245" s="437"/>
      <c r="U245" s="437"/>
      <c r="V245" s="438"/>
      <c r="W245" s="42" t="s">
        <v>39</v>
      </c>
      <c r="X245" s="43">
        <f>IFERROR(SUM(X244:X244),"0")</f>
        <v>0</v>
      </c>
      <c r="Y245" s="43">
        <f>IFERROR(SUM(Y244:Y244),"0")</f>
        <v>0</v>
      </c>
      <c r="Z245" s="43">
        <f>IFERROR(IF(Z244="",0,Z244),"0")</f>
        <v>0</v>
      </c>
      <c r="AA245" s="67"/>
      <c r="AB245" s="67"/>
      <c r="AC245" s="67"/>
    </row>
    <row r="246" spans="1:68" x14ac:dyDescent="0.2">
      <c r="A246" s="439"/>
      <c r="B246" s="439"/>
      <c r="C246" s="439"/>
      <c r="D246" s="439"/>
      <c r="E246" s="439"/>
      <c r="F246" s="439"/>
      <c r="G246" s="439"/>
      <c r="H246" s="439"/>
      <c r="I246" s="439"/>
      <c r="J246" s="439"/>
      <c r="K246" s="439"/>
      <c r="L246" s="439"/>
      <c r="M246" s="439"/>
      <c r="N246" s="439"/>
      <c r="O246" s="440"/>
      <c r="P246" s="436" t="s">
        <v>40</v>
      </c>
      <c r="Q246" s="437"/>
      <c r="R246" s="437"/>
      <c r="S246" s="437"/>
      <c r="T246" s="437"/>
      <c r="U246" s="437"/>
      <c r="V246" s="438"/>
      <c r="W246" s="42" t="s">
        <v>0</v>
      </c>
      <c r="X246" s="43">
        <f>IFERROR(SUMPRODUCT(X244:X244*H244:H244),"0")</f>
        <v>0</v>
      </c>
      <c r="Y246" s="43">
        <f>IFERROR(SUMPRODUCT(Y244:Y244*H244:H244),"0")</f>
        <v>0</v>
      </c>
      <c r="Z246" s="42"/>
      <c r="AA246" s="67"/>
      <c r="AB246" s="67"/>
      <c r="AC246" s="67"/>
    </row>
    <row r="247" spans="1:68" ht="16.5" customHeight="1" x14ac:dyDescent="0.25">
      <c r="A247" s="430" t="s">
        <v>383</v>
      </c>
      <c r="B247" s="430"/>
      <c r="C247" s="430"/>
      <c r="D247" s="430"/>
      <c r="E247" s="430"/>
      <c r="F247" s="430"/>
      <c r="G247" s="430"/>
      <c r="H247" s="430"/>
      <c r="I247" s="430"/>
      <c r="J247" s="430"/>
      <c r="K247" s="430"/>
      <c r="L247" s="430"/>
      <c r="M247" s="430"/>
      <c r="N247" s="430"/>
      <c r="O247" s="430"/>
      <c r="P247" s="430"/>
      <c r="Q247" s="430"/>
      <c r="R247" s="430"/>
      <c r="S247" s="430"/>
      <c r="T247" s="430"/>
      <c r="U247" s="430"/>
      <c r="V247" s="430"/>
      <c r="W247" s="430"/>
      <c r="X247" s="430"/>
      <c r="Y247" s="430"/>
      <c r="Z247" s="430"/>
      <c r="AA247" s="65"/>
      <c r="AB247" s="65"/>
      <c r="AC247" s="82"/>
    </row>
    <row r="248" spans="1:68" ht="14.25" customHeight="1" x14ac:dyDescent="0.25">
      <c r="A248" s="431" t="s">
        <v>80</v>
      </c>
      <c r="B248" s="431"/>
      <c r="C248" s="431"/>
      <c r="D248" s="431"/>
      <c r="E248" s="431"/>
      <c r="F248" s="431"/>
      <c r="G248" s="431"/>
      <c r="H248" s="431"/>
      <c r="I248" s="431"/>
      <c r="J248" s="431"/>
      <c r="K248" s="431"/>
      <c r="L248" s="431"/>
      <c r="M248" s="431"/>
      <c r="N248" s="431"/>
      <c r="O248" s="431"/>
      <c r="P248" s="431"/>
      <c r="Q248" s="431"/>
      <c r="R248" s="431"/>
      <c r="S248" s="431"/>
      <c r="T248" s="431"/>
      <c r="U248" s="431"/>
      <c r="V248" s="431"/>
      <c r="W248" s="431"/>
      <c r="X248" s="431"/>
      <c r="Y248" s="431"/>
      <c r="Z248" s="431"/>
      <c r="AA248" s="66"/>
      <c r="AB248" s="66"/>
      <c r="AC248" s="83"/>
    </row>
    <row r="249" spans="1:68" ht="27" customHeight="1" x14ac:dyDescent="0.25">
      <c r="A249" s="63" t="s">
        <v>384</v>
      </c>
      <c r="B249" s="63" t="s">
        <v>385</v>
      </c>
      <c r="C249" s="36">
        <v>4301071093</v>
      </c>
      <c r="D249" s="432">
        <v>4620207490709</v>
      </c>
      <c r="E249" s="432"/>
      <c r="F249" s="62">
        <v>0.65</v>
      </c>
      <c r="G249" s="37">
        <v>8</v>
      </c>
      <c r="H249" s="62">
        <v>5.2</v>
      </c>
      <c r="I249" s="62">
        <v>5.47</v>
      </c>
      <c r="J249" s="37">
        <v>84</v>
      </c>
      <c r="K249" s="37" t="s">
        <v>85</v>
      </c>
      <c r="L249" s="37" t="s">
        <v>86</v>
      </c>
      <c r="M249" s="38" t="s">
        <v>84</v>
      </c>
      <c r="N249" s="38"/>
      <c r="O249" s="37">
        <v>180</v>
      </c>
      <c r="P249" s="53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9" s="434"/>
      <c r="R249" s="434"/>
      <c r="S249" s="434"/>
      <c r="T249" s="435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79" t="s">
        <v>386</v>
      </c>
      <c r="AG249" s="81"/>
      <c r="AJ249" s="87" t="s">
        <v>87</v>
      </c>
      <c r="AK249" s="87">
        <v>1</v>
      </c>
      <c r="BB249" s="280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x14ac:dyDescent="0.2">
      <c r="A250" s="439"/>
      <c r="B250" s="439"/>
      <c r="C250" s="439"/>
      <c r="D250" s="439"/>
      <c r="E250" s="439"/>
      <c r="F250" s="439"/>
      <c r="G250" s="439"/>
      <c r="H250" s="439"/>
      <c r="I250" s="439"/>
      <c r="J250" s="439"/>
      <c r="K250" s="439"/>
      <c r="L250" s="439"/>
      <c r="M250" s="439"/>
      <c r="N250" s="439"/>
      <c r="O250" s="440"/>
      <c r="P250" s="436" t="s">
        <v>40</v>
      </c>
      <c r="Q250" s="437"/>
      <c r="R250" s="437"/>
      <c r="S250" s="437"/>
      <c r="T250" s="437"/>
      <c r="U250" s="437"/>
      <c r="V250" s="438"/>
      <c r="W250" s="42" t="s">
        <v>39</v>
      </c>
      <c r="X250" s="43">
        <f>IFERROR(SUM(X249:X249),"0")</f>
        <v>0</v>
      </c>
      <c r="Y250" s="43">
        <f>IFERROR(SUM(Y249:Y249),"0")</f>
        <v>0</v>
      </c>
      <c r="Z250" s="43">
        <f>IFERROR(IF(Z249="",0,Z249),"0")</f>
        <v>0</v>
      </c>
      <c r="AA250" s="67"/>
      <c r="AB250" s="67"/>
      <c r="AC250" s="67"/>
    </row>
    <row r="251" spans="1:68" x14ac:dyDescent="0.2">
      <c r="A251" s="439"/>
      <c r="B251" s="439"/>
      <c r="C251" s="439"/>
      <c r="D251" s="439"/>
      <c r="E251" s="439"/>
      <c r="F251" s="439"/>
      <c r="G251" s="439"/>
      <c r="H251" s="439"/>
      <c r="I251" s="439"/>
      <c r="J251" s="439"/>
      <c r="K251" s="439"/>
      <c r="L251" s="439"/>
      <c r="M251" s="439"/>
      <c r="N251" s="439"/>
      <c r="O251" s="440"/>
      <c r="P251" s="436" t="s">
        <v>40</v>
      </c>
      <c r="Q251" s="437"/>
      <c r="R251" s="437"/>
      <c r="S251" s="437"/>
      <c r="T251" s="437"/>
      <c r="U251" s="437"/>
      <c r="V251" s="438"/>
      <c r="W251" s="42" t="s">
        <v>0</v>
      </c>
      <c r="X251" s="43">
        <f>IFERROR(SUMPRODUCT(X249:X249*H249:H249),"0")</f>
        <v>0</v>
      </c>
      <c r="Y251" s="43">
        <f>IFERROR(SUMPRODUCT(Y249:Y249*H249:H249),"0")</f>
        <v>0</v>
      </c>
      <c r="Z251" s="42"/>
      <c r="AA251" s="67"/>
      <c r="AB251" s="67"/>
      <c r="AC251" s="67"/>
    </row>
    <row r="252" spans="1:68" ht="14.25" customHeight="1" x14ac:dyDescent="0.25">
      <c r="A252" s="431" t="s">
        <v>145</v>
      </c>
      <c r="B252" s="431"/>
      <c r="C252" s="431"/>
      <c r="D252" s="431"/>
      <c r="E252" s="431"/>
      <c r="F252" s="431"/>
      <c r="G252" s="431"/>
      <c r="H252" s="431"/>
      <c r="I252" s="431"/>
      <c r="J252" s="431"/>
      <c r="K252" s="431"/>
      <c r="L252" s="431"/>
      <c r="M252" s="431"/>
      <c r="N252" s="431"/>
      <c r="O252" s="431"/>
      <c r="P252" s="431"/>
      <c r="Q252" s="431"/>
      <c r="R252" s="431"/>
      <c r="S252" s="431"/>
      <c r="T252" s="431"/>
      <c r="U252" s="431"/>
      <c r="V252" s="431"/>
      <c r="W252" s="431"/>
      <c r="X252" s="431"/>
      <c r="Y252" s="431"/>
      <c r="Z252" s="431"/>
      <c r="AA252" s="66"/>
      <c r="AB252" s="66"/>
      <c r="AC252" s="83"/>
    </row>
    <row r="253" spans="1:68" ht="27" customHeight="1" x14ac:dyDescent="0.25">
      <c r="A253" s="63" t="s">
        <v>387</v>
      </c>
      <c r="B253" s="63" t="s">
        <v>388</v>
      </c>
      <c r="C253" s="36">
        <v>4301135692</v>
      </c>
      <c r="D253" s="432">
        <v>4620207490570</v>
      </c>
      <c r="E253" s="432"/>
      <c r="F253" s="62">
        <v>0.2</v>
      </c>
      <c r="G253" s="37">
        <v>12</v>
      </c>
      <c r="H253" s="62">
        <v>2.4</v>
      </c>
      <c r="I253" s="62">
        <v>3.1036000000000001</v>
      </c>
      <c r="J253" s="37">
        <v>70</v>
      </c>
      <c r="K253" s="37" t="s">
        <v>94</v>
      </c>
      <c r="L253" s="37" t="s">
        <v>86</v>
      </c>
      <c r="M253" s="38" t="s">
        <v>84</v>
      </c>
      <c r="N253" s="38"/>
      <c r="O253" s="37">
        <v>180</v>
      </c>
      <c r="P253" s="53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53" s="434"/>
      <c r="R253" s="434"/>
      <c r="S253" s="434"/>
      <c r="T253" s="435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IFERROR(IF(X253="","",X253*0.01788),"")</f>
        <v>0</v>
      </c>
      <c r="AA253" s="68" t="s">
        <v>46</v>
      </c>
      <c r="AB253" s="69" t="s">
        <v>46</v>
      </c>
      <c r="AC253" s="281" t="s">
        <v>389</v>
      </c>
      <c r="AG253" s="81"/>
      <c r="AJ253" s="87" t="s">
        <v>87</v>
      </c>
      <c r="AK253" s="87">
        <v>1</v>
      </c>
      <c r="BB253" s="282" t="s">
        <v>93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27" customHeight="1" x14ac:dyDescent="0.25">
      <c r="A254" s="63" t="s">
        <v>390</v>
      </c>
      <c r="B254" s="63" t="s">
        <v>391</v>
      </c>
      <c r="C254" s="36">
        <v>4301135691</v>
      </c>
      <c r="D254" s="432">
        <v>4620207490549</v>
      </c>
      <c r="E254" s="432"/>
      <c r="F254" s="62">
        <v>0.2</v>
      </c>
      <c r="G254" s="37">
        <v>12</v>
      </c>
      <c r="H254" s="62">
        <v>2.4</v>
      </c>
      <c r="I254" s="62">
        <v>3.1036000000000001</v>
      </c>
      <c r="J254" s="37">
        <v>70</v>
      </c>
      <c r="K254" s="37" t="s">
        <v>94</v>
      </c>
      <c r="L254" s="37" t="s">
        <v>86</v>
      </c>
      <c r="M254" s="38" t="s">
        <v>84</v>
      </c>
      <c r="N254" s="38"/>
      <c r="O254" s="37">
        <v>180</v>
      </c>
      <c r="P254" s="53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54" s="434"/>
      <c r="R254" s="434"/>
      <c r="S254" s="434"/>
      <c r="T254" s="435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IFERROR(IF(X254="","",X254*0.01788),"")</f>
        <v>0</v>
      </c>
      <c r="AA254" s="68" t="s">
        <v>46</v>
      </c>
      <c r="AB254" s="69" t="s">
        <v>46</v>
      </c>
      <c r="AC254" s="283" t="s">
        <v>389</v>
      </c>
      <c r="AG254" s="81"/>
      <c r="AJ254" s="87" t="s">
        <v>87</v>
      </c>
      <c r="AK254" s="87">
        <v>1</v>
      </c>
      <c r="BB254" s="284" t="s">
        <v>93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ht="27" customHeight="1" x14ac:dyDescent="0.25">
      <c r="A255" s="63" t="s">
        <v>392</v>
      </c>
      <c r="B255" s="63" t="s">
        <v>393</v>
      </c>
      <c r="C255" s="36">
        <v>4301135694</v>
      </c>
      <c r="D255" s="432">
        <v>4620207490501</v>
      </c>
      <c r="E255" s="432"/>
      <c r="F255" s="62">
        <v>0.2</v>
      </c>
      <c r="G255" s="37">
        <v>12</v>
      </c>
      <c r="H255" s="62">
        <v>2.4</v>
      </c>
      <c r="I255" s="62">
        <v>3.1036000000000001</v>
      </c>
      <c r="J255" s="37">
        <v>70</v>
      </c>
      <c r="K255" s="37" t="s">
        <v>94</v>
      </c>
      <c r="L255" s="37" t="s">
        <v>86</v>
      </c>
      <c r="M255" s="38" t="s">
        <v>84</v>
      </c>
      <c r="N255" s="38"/>
      <c r="O255" s="37">
        <v>180</v>
      </c>
      <c r="P255" s="53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55" s="434"/>
      <c r="R255" s="434"/>
      <c r="S255" s="434"/>
      <c r="T255" s="435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IFERROR(IF(X255="","",X255*0.01788),"")</f>
        <v>0</v>
      </c>
      <c r="AA255" s="68" t="s">
        <v>46</v>
      </c>
      <c r="AB255" s="69" t="s">
        <v>46</v>
      </c>
      <c r="AC255" s="285" t="s">
        <v>389</v>
      </c>
      <c r="AG255" s="81"/>
      <c r="AJ255" s="87" t="s">
        <v>87</v>
      </c>
      <c r="AK255" s="87">
        <v>1</v>
      </c>
      <c r="BB255" s="286" t="s">
        <v>93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439"/>
      <c r="B256" s="439"/>
      <c r="C256" s="439"/>
      <c r="D256" s="439"/>
      <c r="E256" s="439"/>
      <c r="F256" s="439"/>
      <c r="G256" s="439"/>
      <c r="H256" s="439"/>
      <c r="I256" s="439"/>
      <c r="J256" s="439"/>
      <c r="K256" s="439"/>
      <c r="L256" s="439"/>
      <c r="M256" s="439"/>
      <c r="N256" s="439"/>
      <c r="O256" s="440"/>
      <c r="P256" s="436" t="s">
        <v>40</v>
      </c>
      <c r="Q256" s="437"/>
      <c r="R256" s="437"/>
      <c r="S256" s="437"/>
      <c r="T256" s="437"/>
      <c r="U256" s="437"/>
      <c r="V256" s="438"/>
      <c r="W256" s="42" t="s">
        <v>39</v>
      </c>
      <c r="X256" s="43">
        <f>IFERROR(SUM(X253:X255),"0")</f>
        <v>0</v>
      </c>
      <c r="Y256" s="43">
        <f>IFERROR(SUM(Y253:Y255),"0")</f>
        <v>0</v>
      </c>
      <c r="Z256" s="43">
        <f>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439"/>
      <c r="B257" s="439"/>
      <c r="C257" s="439"/>
      <c r="D257" s="439"/>
      <c r="E257" s="439"/>
      <c r="F257" s="439"/>
      <c r="G257" s="439"/>
      <c r="H257" s="439"/>
      <c r="I257" s="439"/>
      <c r="J257" s="439"/>
      <c r="K257" s="439"/>
      <c r="L257" s="439"/>
      <c r="M257" s="439"/>
      <c r="N257" s="439"/>
      <c r="O257" s="440"/>
      <c r="P257" s="436" t="s">
        <v>40</v>
      </c>
      <c r="Q257" s="437"/>
      <c r="R257" s="437"/>
      <c r="S257" s="437"/>
      <c r="T257" s="437"/>
      <c r="U257" s="437"/>
      <c r="V257" s="438"/>
      <c r="W257" s="42" t="s">
        <v>0</v>
      </c>
      <c r="X257" s="43">
        <f>IFERROR(SUMPRODUCT(X253:X255*H253:H255),"0")</f>
        <v>0</v>
      </c>
      <c r="Y257" s="43">
        <f>IFERROR(SUMPRODUCT(Y253:Y255*H253:H255),"0")</f>
        <v>0</v>
      </c>
      <c r="Z257" s="42"/>
      <c r="AA257" s="67"/>
      <c r="AB257" s="67"/>
      <c r="AC257" s="67"/>
    </row>
    <row r="258" spans="1:68" ht="16.5" customHeight="1" x14ac:dyDescent="0.25">
      <c r="A258" s="430" t="s">
        <v>394</v>
      </c>
      <c r="B258" s="430"/>
      <c r="C258" s="430"/>
      <c r="D258" s="430"/>
      <c r="E258" s="430"/>
      <c r="F258" s="430"/>
      <c r="G258" s="430"/>
      <c r="H258" s="430"/>
      <c r="I258" s="430"/>
      <c r="J258" s="430"/>
      <c r="K258" s="430"/>
      <c r="L258" s="430"/>
      <c r="M258" s="430"/>
      <c r="N258" s="430"/>
      <c r="O258" s="430"/>
      <c r="P258" s="430"/>
      <c r="Q258" s="430"/>
      <c r="R258" s="430"/>
      <c r="S258" s="430"/>
      <c r="T258" s="430"/>
      <c r="U258" s="430"/>
      <c r="V258" s="430"/>
      <c r="W258" s="430"/>
      <c r="X258" s="430"/>
      <c r="Y258" s="430"/>
      <c r="Z258" s="430"/>
      <c r="AA258" s="65"/>
      <c r="AB258" s="65"/>
      <c r="AC258" s="82"/>
    </row>
    <row r="259" spans="1:68" ht="14.25" customHeight="1" x14ac:dyDescent="0.25">
      <c r="A259" s="431" t="s">
        <v>80</v>
      </c>
      <c r="B259" s="431"/>
      <c r="C259" s="431"/>
      <c r="D259" s="431"/>
      <c r="E259" s="431"/>
      <c r="F259" s="431"/>
      <c r="G259" s="431"/>
      <c r="H259" s="431"/>
      <c r="I259" s="431"/>
      <c r="J259" s="431"/>
      <c r="K259" s="431"/>
      <c r="L259" s="431"/>
      <c r="M259" s="431"/>
      <c r="N259" s="431"/>
      <c r="O259" s="431"/>
      <c r="P259" s="431"/>
      <c r="Q259" s="431"/>
      <c r="R259" s="431"/>
      <c r="S259" s="431"/>
      <c r="T259" s="431"/>
      <c r="U259" s="431"/>
      <c r="V259" s="431"/>
      <c r="W259" s="431"/>
      <c r="X259" s="431"/>
      <c r="Y259" s="431"/>
      <c r="Z259" s="431"/>
      <c r="AA259" s="66"/>
      <c r="AB259" s="66"/>
      <c r="AC259" s="83"/>
    </row>
    <row r="260" spans="1:68" ht="16.5" customHeight="1" x14ac:dyDescent="0.25">
      <c r="A260" s="63" t="s">
        <v>395</v>
      </c>
      <c r="B260" s="63" t="s">
        <v>396</v>
      </c>
      <c r="C260" s="36">
        <v>4301071063</v>
      </c>
      <c r="D260" s="432">
        <v>4607111039019</v>
      </c>
      <c r="E260" s="432"/>
      <c r="F260" s="62">
        <v>0.43</v>
      </c>
      <c r="G260" s="37">
        <v>16</v>
      </c>
      <c r="H260" s="62">
        <v>6.88</v>
      </c>
      <c r="I260" s="62">
        <v>7.2060000000000004</v>
      </c>
      <c r="J260" s="37">
        <v>84</v>
      </c>
      <c r="K260" s="37" t="s">
        <v>85</v>
      </c>
      <c r="L260" s="37" t="s">
        <v>86</v>
      </c>
      <c r="M260" s="38" t="s">
        <v>84</v>
      </c>
      <c r="N260" s="38"/>
      <c r="O260" s="37">
        <v>180</v>
      </c>
      <c r="P260" s="53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60" s="434"/>
      <c r="R260" s="434"/>
      <c r="S260" s="434"/>
      <c r="T260" s="435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87" t="s">
        <v>397</v>
      </c>
      <c r="AG260" s="81"/>
      <c r="AJ260" s="87" t="s">
        <v>87</v>
      </c>
      <c r="AK260" s="87">
        <v>1</v>
      </c>
      <c r="BB260" s="288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ht="16.5" customHeight="1" x14ac:dyDescent="0.25">
      <c r="A261" s="63" t="s">
        <v>398</v>
      </c>
      <c r="B261" s="63" t="s">
        <v>399</v>
      </c>
      <c r="C261" s="36">
        <v>4301071000</v>
      </c>
      <c r="D261" s="432">
        <v>4607111038708</v>
      </c>
      <c r="E261" s="432"/>
      <c r="F261" s="62">
        <v>0.8</v>
      </c>
      <c r="G261" s="37">
        <v>8</v>
      </c>
      <c r="H261" s="62">
        <v>6.4</v>
      </c>
      <c r="I261" s="62">
        <v>6.67</v>
      </c>
      <c r="J261" s="37">
        <v>84</v>
      </c>
      <c r="K261" s="37" t="s">
        <v>85</v>
      </c>
      <c r="L261" s="37" t="s">
        <v>86</v>
      </c>
      <c r="M261" s="38" t="s">
        <v>84</v>
      </c>
      <c r="N261" s="38"/>
      <c r="O261" s="37">
        <v>180</v>
      </c>
      <c r="P261" s="54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61" s="434"/>
      <c r="R261" s="434"/>
      <c r="S261" s="434"/>
      <c r="T261" s="435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89" t="s">
        <v>397</v>
      </c>
      <c r="AG261" s="81"/>
      <c r="AJ261" s="87" t="s">
        <v>87</v>
      </c>
      <c r="AK261" s="87">
        <v>1</v>
      </c>
      <c r="BB261" s="290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x14ac:dyDescent="0.2">
      <c r="A262" s="439"/>
      <c r="B262" s="439"/>
      <c r="C262" s="439"/>
      <c r="D262" s="439"/>
      <c r="E262" s="439"/>
      <c r="F262" s="439"/>
      <c r="G262" s="439"/>
      <c r="H262" s="439"/>
      <c r="I262" s="439"/>
      <c r="J262" s="439"/>
      <c r="K262" s="439"/>
      <c r="L262" s="439"/>
      <c r="M262" s="439"/>
      <c r="N262" s="439"/>
      <c r="O262" s="440"/>
      <c r="P262" s="436" t="s">
        <v>40</v>
      </c>
      <c r="Q262" s="437"/>
      <c r="R262" s="437"/>
      <c r="S262" s="437"/>
      <c r="T262" s="437"/>
      <c r="U262" s="437"/>
      <c r="V262" s="438"/>
      <c r="W262" s="42" t="s">
        <v>39</v>
      </c>
      <c r="X262" s="43">
        <f>IFERROR(SUM(X260:X261),"0")</f>
        <v>0</v>
      </c>
      <c r="Y262" s="43">
        <f>IFERROR(SUM(Y260:Y261),"0")</f>
        <v>0</v>
      </c>
      <c r="Z262" s="43">
        <f>IFERROR(IF(Z260="",0,Z260),"0")+IFERROR(IF(Z261="",0,Z261),"0")</f>
        <v>0</v>
      </c>
      <c r="AA262" s="67"/>
      <c r="AB262" s="67"/>
      <c r="AC262" s="67"/>
    </row>
    <row r="263" spans="1:68" x14ac:dyDescent="0.2">
      <c r="A263" s="439"/>
      <c r="B263" s="439"/>
      <c r="C263" s="439"/>
      <c r="D263" s="439"/>
      <c r="E263" s="439"/>
      <c r="F263" s="439"/>
      <c r="G263" s="439"/>
      <c r="H263" s="439"/>
      <c r="I263" s="439"/>
      <c r="J263" s="439"/>
      <c r="K263" s="439"/>
      <c r="L263" s="439"/>
      <c r="M263" s="439"/>
      <c r="N263" s="439"/>
      <c r="O263" s="440"/>
      <c r="P263" s="436" t="s">
        <v>40</v>
      </c>
      <c r="Q263" s="437"/>
      <c r="R263" s="437"/>
      <c r="S263" s="437"/>
      <c r="T263" s="437"/>
      <c r="U263" s="437"/>
      <c r="V263" s="438"/>
      <c r="W263" s="42" t="s">
        <v>0</v>
      </c>
      <c r="X263" s="43">
        <f>IFERROR(SUMPRODUCT(X260:X261*H260:H261),"0")</f>
        <v>0</v>
      </c>
      <c r="Y263" s="43">
        <f>IFERROR(SUMPRODUCT(Y260:Y261*H260:H261),"0")</f>
        <v>0</v>
      </c>
      <c r="Z263" s="42"/>
      <c r="AA263" s="67"/>
      <c r="AB263" s="67"/>
      <c r="AC263" s="67"/>
    </row>
    <row r="264" spans="1:68" ht="27.75" customHeight="1" x14ac:dyDescent="0.2">
      <c r="A264" s="429" t="s">
        <v>400</v>
      </c>
      <c r="B264" s="429"/>
      <c r="C264" s="429"/>
      <c r="D264" s="429"/>
      <c r="E264" s="429"/>
      <c r="F264" s="429"/>
      <c r="G264" s="429"/>
      <c r="H264" s="429"/>
      <c r="I264" s="429"/>
      <c r="J264" s="429"/>
      <c r="K264" s="429"/>
      <c r="L264" s="429"/>
      <c r="M264" s="429"/>
      <c r="N264" s="429"/>
      <c r="O264" s="429"/>
      <c r="P264" s="429"/>
      <c r="Q264" s="429"/>
      <c r="R264" s="429"/>
      <c r="S264" s="429"/>
      <c r="T264" s="429"/>
      <c r="U264" s="429"/>
      <c r="V264" s="429"/>
      <c r="W264" s="429"/>
      <c r="X264" s="429"/>
      <c r="Y264" s="429"/>
      <c r="Z264" s="429"/>
      <c r="AA264" s="54"/>
      <c r="AB264" s="54"/>
      <c r="AC264" s="54"/>
    </row>
    <row r="265" spans="1:68" ht="16.5" customHeight="1" x14ac:dyDescent="0.25">
      <c r="A265" s="430" t="s">
        <v>401</v>
      </c>
      <c r="B265" s="430"/>
      <c r="C265" s="430"/>
      <c r="D265" s="430"/>
      <c r="E265" s="430"/>
      <c r="F265" s="430"/>
      <c r="G265" s="430"/>
      <c r="H265" s="430"/>
      <c r="I265" s="430"/>
      <c r="J265" s="430"/>
      <c r="K265" s="430"/>
      <c r="L265" s="430"/>
      <c r="M265" s="430"/>
      <c r="N265" s="430"/>
      <c r="O265" s="430"/>
      <c r="P265" s="430"/>
      <c r="Q265" s="430"/>
      <c r="R265" s="430"/>
      <c r="S265" s="430"/>
      <c r="T265" s="430"/>
      <c r="U265" s="430"/>
      <c r="V265" s="430"/>
      <c r="W265" s="430"/>
      <c r="X265" s="430"/>
      <c r="Y265" s="430"/>
      <c r="Z265" s="430"/>
      <c r="AA265" s="65"/>
      <c r="AB265" s="65"/>
      <c r="AC265" s="82"/>
    </row>
    <row r="266" spans="1:68" ht="14.25" customHeight="1" x14ac:dyDescent="0.25">
      <c r="A266" s="431" t="s">
        <v>80</v>
      </c>
      <c r="B266" s="431"/>
      <c r="C266" s="431"/>
      <c r="D266" s="431"/>
      <c r="E266" s="431"/>
      <c r="F266" s="431"/>
      <c r="G266" s="431"/>
      <c r="H266" s="431"/>
      <c r="I266" s="431"/>
      <c r="J266" s="431"/>
      <c r="K266" s="431"/>
      <c r="L266" s="431"/>
      <c r="M266" s="431"/>
      <c r="N266" s="431"/>
      <c r="O266" s="431"/>
      <c r="P266" s="431"/>
      <c r="Q266" s="431"/>
      <c r="R266" s="431"/>
      <c r="S266" s="431"/>
      <c r="T266" s="431"/>
      <c r="U266" s="431"/>
      <c r="V266" s="431"/>
      <c r="W266" s="431"/>
      <c r="X266" s="431"/>
      <c r="Y266" s="431"/>
      <c r="Z266" s="431"/>
      <c r="AA266" s="66"/>
      <c r="AB266" s="66"/>
      <c r="AC266" s="83"/>
    </row>
    <row r="267" spans="1:68" ht="27" customHeight="1" x14ac:dyDescent="0.25">
      <c r="A267" s="63" t="s">
        <v>402</v>
      </c>
      <c r="B267" s="63" t="s">
        <v>403</v>
      </c>
      <c r="C267" s="36">
        <v>4301071036</v>
      </c>
      <c r="D267" s="432">
        <v>4607111036162</v>
      </c>
      <c r="E267" s="432"/>
      <c r="F267" s="62">
        <v>0.8</v>
      </c>
      <c r="G267" s="37">
        <v>8</v>
      </c>
      <c r="H267" s="62">
        <v>6.4</v>
      </c>
      <c r="I267" s="62">
        <v>6.6811999999999996</v>
      </c>
      <c r="J267" s="37">
        <v>84</v>
      </c>
      <c r="K267" s="37" t="s">
        <v>85</v>
      </c>
      <c r="L267" s="37" t="s">
        <v>86</v>
      </c>
      <c r="M267" s="38" t="s">
        <v>84</v>
      </c>
      <c r="N267" s="38"/>
      <c r="O267" s="37">
        <v>90</v>
      </c>
      <c r="P267" s="54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7" s="434"/>
      <c r="R267" s="434"/>
      <c r="S267" s="434"/>
      <c r="T267" s="435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91" t="s">
        <v>404</v>
      </c>
      <c r="AG267" s="81"/>
      <c r="AJ267" s="87" t="s">
        <v>87</v>
      </c>
      <c r="AK267" s="87">
        <v>1</v>
      </c>
      <c r="BB267" s="292" t="s">
        <v>70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x14ac:dyDescent="0.2">
      <c r="A268" s="439"/>
      <c r="B268" s="439"/>
      <c r="C268" s="439"/>
      <c r="D268" s="439"/>
      <c r="E268" s="439"/>
      <c r="F268" s="439"/>
      <c r="G268" s="439"/>
      <c r="H268" s="439"/>
      <c r="I268" s="439"/>
      <c r="J268" s="439"/>
      <c r="K268" s="439"/>
      <c r="L268" s="439"/>
      <c r="M268" s="439"/>
      <c r="N268" s="439"/>
      <c r="O268" s="440"/>
      <c r="P268" s="436" t="s">
        <v>40</v>
      </c>
      <c r="Q268" s="437"/>
      <c r="R268" s="437"/>
      <c r="S268" s="437"/>
      <c r="T268" s="437"/>
      <c r="U268" s="437"/>
      <c r="V268" s="438"/>
      <c r="W268" s="42" t="s">
        <v>39</v>
      </c>
      <c r="X268" s="43">
        <f>IFERROR(SUM(X267:X267),"0")</f>
        <v>0</v>
      </c>
      <c r="Y268" s="43">
        <f>IFERROR(SUM(Y267:Y267),"0")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439"/>
      <c r="B269" s="439"/>
      <c r="C269" s="439"/>
      <c r="D269" s="439"/>
      <c r="E269" s="439"/>
      <c r="F269" s="439"/>
      <c r="G269" s="439"/>
      <c r="H269" s="439"/>
      <c r="I269" s="439"/>
      <c r="J269" s="439"/>
      <c r="K269" s="439"/>
      <c r="L269" s="439"/>
      <c r="M269" s="439"/>
      <c r="N269" s="439"/>
      <c r="O269" s="440"/>
      <c r="P269" s="436" t="s">
        <v>40</v>
      </c>
      <c r="Q269" s="437"/>
      <c r="R269" s="437"/>
      <c r="S269" s="437"/>
      <c r="T269" s="437"/>
      <c r="U269" s="437"/>
      <c r="V269" s="438"/>
      <c r="W269" s="42" t="s">
        <v>0</v>
      </c>
      <c r="X269" s="43">
        <f>IFERROR(SUMPRODUCT(X267:X267*H267:H267),"0")</f>
        <v>0</v>
      </c>
      <c r="Y269" s="43">
        <f>IFERROR(SUMPRODUCT(Y267:Y267*H267:H267),"0")</f>
        <v>0</v>
      </c>
      <c r="Z269" s="42"/>
      <c r="AA269" s="67"/>
      <c r="AB269" s="67"/>
      <c r="AC269" s="67"/>
    </row>
    <row r="270" spans="1:68" ht="27.75" customHeight="1" x14ac:dyDescent="0.2">
      <c r="A270" s="429" t="s">
        <v>405</v>
      </c>
      <c r="B270" s="429"/>
      <c r="C270" s="429"/>
      <c r="D270" s="429"/>
      <c r="E270" s="429"/>
      <c r="F270" s="429"/>
      <c r="G270" s="429"/>
      <c r="H270" s="429"/>
      <c r="I270" s="429"/>
      <c r="J270" s="429"/>
      <c r="K270" s="429"/>
      <c r="L270" s="429"/>
      <c r="M270" s="429"/>
      <c r="N270" s="429"/>
      <c r="O270" s="429"/>
      <c r="P270" s="429"/>
      <c r="Q270" s="429"/>
      <c r="R270" s="429"/>
      <c r="S270" s="429"/>
      <c r="T270" s="429"/>
      <c r="U270" s="429"/>
      <c r="V270" s="429"/>
      <c r="W270" s="429"/>
      <c r="X270" s="429"/>
      <c r="Y270" s="429"/>
      <c r="Z270" s="429"/>
      <c r="AA270" s="54"/>
      <c r="AB270" s="54"/>
      <c r="AC270" s="54"/>
    </row>
    <row r="271" spans="1:68" ht="16.5" customHeight="1" x14ac:dyDescent="0.25">
      <c r="A271" s="430" t="s">
        <v>406</v>
      </c>
      <c r="B271" s="430"/>
      <c r="C271" s="430"/>
      <c r="D271" s="430"/>
      <c r="E271" s="430"/>
      <c r="F271" s="430"/>
      <c r="G271" s="430"/>
      <c r="H271" s="430"/>
      <c r="I271" s="430"/>
      <c r="J271" s="430"/>
      <c r="K271" s="430"/>
      <c r="L271" s="430"/>
      <c r="M271" s="430"/>
      <c r="N271" s="430"/>
      <c r="O271" s="430"/>
      <c r="P271" s="430"/>
      <c r="Q271" s="430"/>
      <c r="R271" s="430"/>
      <c r="S271" s="430"/>
      <c r="T271" s="430"/>
      <c r="U271" s="430"/>
      <c r="V271" s="430"/>
      <c r="W271" s="430"/>
      <c r="X271" s="430"/>
      <c r="Y271" s="430"/>
      <c r="Z271" s="430"/>
      <c r="AA271" s="65"/>
      <c r="AB271" s="65"/>
      <c r="AC271" s="82"/>
    </row>
    <row r="272" spans="1:68" ht="14.25" customHeight="1" x14ac:dyDescent="0.25">
      <c r="A272" s="431" t="s">
        <v>80</v>
      </c>
      <c r="B272" s="431"/>
      <c r="C272" s="431"/>
      <c r="D272" s="431"/>
      <c r="E272" s="431"/>
      <c r="F272" s="431"/>
      <c r="G272" s="431"/>
      <c r="H272" s="431"/>
      <c r="I272" s="431"/>
      <c r="J272" s="431"/>
      <c r="K272" s="431"/>
      <c r="L272" s="431"/>
      <c r="M272" s="431"/>
      <c r="N272" s="431"/>
      <c r="O272" s="431"/>
      <c r="P272" s="431"/>
      <c r="Q272" s="431"/>
      <c r="R272" s="431"/>
      <c r="S272" s="431"/>
      <c r="T272" s="431"/>
      <c r="U272" s="431"/>
      <c r="V272" s="431"/>
      <c r="W272" s="431"/>
      <c r="X272" s="431"/>
      <c r="Y272" s="431"/>
      <c r="Z272" s="431"/>
      <c r="AA272" s="66"/>
      <c r="AB272" s="66"/>
      <c r="AC272" s="83"/>
    </row>
    <row r="273" spans="1:68" ht="27" customHeight="1" x14ac:dyDescent="0.25">
      <c r="A273" s="63" t="s">
        <v>407</v>
      </c>
      <c r="B273" s="63" t="s">
        <v>408</v>
      </c>
      <c r="C273" s="36">
        <v>4301071029</v>
      </c>
      <c r="D273" s="432">
        <v>4607111035899</v>
      </c>
      <c r="E273" s="432"/>
      <c r="F273" s="62">
        <v>1</v>
      </c>
      <c r="G273" s="37">
        <v>5</v>
      </c>
      <c r="H273" s="62">
        <v>5</v>
      </c>
      <c r="I273" s="62">
        <v>5.2619999999999996</v>
      </c>
      <c r="J273" s="37">
        <v>84</v>
      </c>
      <c r="K273" s="37" t="s">
        <v>85</v>
      </c>
      <c r="L273" s="37" t="s">
        <v>86</v>
      </c>
      <c r="M273" s="38" t="s">
        <v>84</v>
      </c>
      <c r="N273" s="38"/>
      <c r="O273" s="37">
        <v>180</v>
      </c>
      <c r="P273" s="54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73" s="434"/>
      <c r="R273" s="434"/>
      <c r="S273" s="434"/>
      <c r="T273" s="435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IFERROR(IF(X273="","",X273*0.0155),"")</f>
        <v>0</v>
      </c>
      <c r="AA273" s="68" t="s">
        <v>46</v>
      </c>
      <c r="AB273" s="69" t="s">
        <v>46</v>
      </c>
      <c r="AC273" s="293" t="s">
        <v>295</v>
      </c>
      <c r="AG273" s="81"/>
      <c r="AJ273" s="87" t="s">
        <v>87</v>
      </c>
      <c r="AK273" s="87">
        <v>1</v>
      </c>
      <c r="BB273" s="294" t="s">
        <v>70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ht="27" customHeight="1" x14ac:dyDescent="0.25">
      <c r="A274" s="63" t="s">
        <v>409</v>
      </c>
      <c r="B274" s="63" t="s">
        <v>410</v>
      </c>
      <c r="C274" s="36">
        <v>4301070991</v>
      </c>
      <c r="D274" s="432">
        <v>4607111038180</v>
      </c>
      <c r="E274" s="432"/>
      <c r="F274" s="62">
        <v>0.4</v>
      </c>
      <c r="G274" s="37">
        <v>16</v>
      </c>
      <c r="H274" s="62">
        <v>6.4</v>
      </c>
      <c r="I274" s="62">
        <v>6.71</v>
      </c>
      <c r="J274" s="37">
        <v>84</v>
      </c>
      <c r="K274" s="37" t="s">
        <v>85</v>
      </c>
      <c r="L274" s="37" t="s">
        <v>86</v>
      </c>
      <c r="M274" s="38" t="s">
        <v>84</v>
      </c>
      <c r="N274" s="38"/>
      <c r="O274" s="37">
        <v>180</v>
      </c>
      <c r="P274" s="54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74" s="434"/>
      <c r="R274" s="434"/>
      <c r="S274" s="434"/>
      <c r="T274" s="435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IFERROR(IF(X274="","",X274*0.0155),"")</f>
        <v>0</v>
      </c>
      <c r="AA274" s="68" t="s">
        <v>46</v>
      </c>
      <c r="AB274" s="69" t="s">
        <v>46</v>
      </c>
      <c r="AC274" s="295" t="s">
        <v>411</v>
      </c>
      <c r="AG274" s="81"/>
      <c r="AJ274" s="87" t="s">
        <v>87</v>
      </c>
      <c r="AK274" s="87">
        <v>1</v>
      </c>
      <c r="BB274" s="296" t="s">
        <v>70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x14ac:dyDescent="0.2">
      <c r="A275" s="439"/>
      <c r="B275" s="439"/>
      <c r="C275" s="439"/>
      <c r="D275" s="439"/>
      <c r="E275" s="439"/>
      <c r="F275" s="439"/>
      <c r="G275" s="439"/>
      <c r="H275" s="439"/>
      <c r="I275" s="439"/>
      <c r="J275" s="439"/>
      <c r="K275" s="439"/>
      <c r="L275" s="439"/>
      <c r="M275" s="439"/>
      <c r="N275" s="439"/>
      <c r="O275" s="440"/>
      <c r="P275" s="436" t="s">
        <v>40</v>
      </c>
      <c r="Q275" s="437"/>
      <c r="R275" s="437"/>
      <c r="S275" s="437"/>
      <c r="T275" s="437"/>
      <c r="U275" s="437"/>
      <c r="V275" s="438"/>
      <c r="W275" s="42" t="s">
        <v>39</v>
      </c>
      <c r="X275" s="43">
        <f>IFERROR(SUM(X273:X274),"0")</f>
        <v>0</v>
      </c>
      <c r="Y275" s="43">
        <f>IFERROR(SUM(Y273:Y274),"0")</f>
        <v>0</v>
      </c>
      <c r="Z275" s="43">
        <f>IFERROR(IF(Z273="",0,Z273),"0")+IFERROR(IF(Z274="",0,Z274),"0")</f>
        <v>0</v>
      </c>
      <c r="AA275" s="67"/>
      <c r="AB275" s="67"/>
      <c r="AC275" s="67"/>
    </row>
    <row r="276" spans="1:68" x14ac:dyDescent="0.2">
      <c r="A276" s="439"/>
      <c r="B276" s="439"/>
      <c r="C276" s="439"/>
      <c r="D276" s="439"/>
      <c r="E276" s="439"/>
      <c r="F276" s="439"/>
      <c r="G276" s="439"/>
      <c r="H276" s="439"/>
      <c r="I276" s="439"/>
      <c r="J276" s="439"/>
      <c r="K276" s="439"/>
      <c r="L276" s="439"/>
      <c r="M276" s="439"/>
      <c r="N276" s="439"/>
      <c r="O276" s="440"/>
      <c r="P276" s="436" t="s">
        <v>40</v>
      </c>
      <c r="Q276" s="437"/>
      <c r="R276" s="437"/>
      <c r="S276" s="437"/>
      <c r="T276" s="437"/>
      <c r="U276" s="437"/>
      <c r="V276" s="438"/>
      <c r="W276" s="42" t="s">
        <v>0</v>
      </c>
      <c r="X276" s="43">
        <f>IFERROR(SUMPRODUCT(X273:X274*H273:H274),"0")</f>
        <v>0</v>
      </c>
      <c r="Y276" s="43">
        <f>IFERROR(SUMPRODUCT(Y273:Y274*H273:H274),"0")</f>
        <v>0</v>
      </c>
      <c r="Z276" s="42"/>
      <c r="AA276" s="67"/>
      <c r="AB276" s="67"/>
      <c r="AC276" s="67"/>
    </row>
    <row r="277" spans="1:68" ht="27.75" customHeight="1" x14ac:dyDescent="0.2">
      <c r="A277" s="429" t="s">
        <v>412</v>
      </c>
      <c r="B277" s="429"/>
      <c r="C277" s="429"/>
      <c r="D277" s="429"/>
      <c r="E277" s="429"/>
      <c r="F277" s="429"/>
      <c r="G277" s="429"/>
      <c r="H277" s="429"/>
      <c r="I277" s="429"/>
      <c r="J277" s="429"/>
      <c r="K277" s="429"/>
      <c r="L277" s="429"/>
      <c r="M277" s="429"/>
      <c r="N277" s="429"/>
      <c r="O277" s="429"/>
      <c r="P277" s="429"/>
      <c r="Q277" s="429"/>
      <c r="R277" s="429"/>
      <c r="S277" s="429"/>
      <c r="T277" s="429"/>
      <c r="U277" s="429"/>
      <c r="V277" s="429"/>
      <c r="W277" s="429"/>
      <c r="X277" s="429"/>
      <c r="Y277" s="429"/>
      <c r="Z277" s="429"/>
      <c r="AA277" s="54"/>
      <c r="AB277" s="54"/>
      <c r="AC277" s="54"/>
    </row>
    <row r="278" spans="1:68" ht="16.5" customHeight="1" x14ac:dyDescent="0.25">
      <c r="A278" s="430" t="s">
        <v>413</v>
      </c>
      <c r="B278" s="430"/>
      <c r="C278" s="430"/>
      <c r="D278" s="430"/>
      <c r="E278" s="430"/>
      <c r="F278" s="430"/>
      <c r="G278" s="430"/>
      <c r="H278" s="430"/>
      <c r="I278" s="430"/>
      <c r="J278" s="430"/>
      <c r="K278" s="430"/>
      <c r="L278" s="430"/>
      <c r="M278" s="430"/>
      <c r="N278" s="430"/>
      <c r="O278" s="430"/>
      <c r="P278" s="430"/>
      <c r="Q278" s="430"/>
      <c r="R278" s="430"/>
      <c r="S278" s="430"/>
      <c r="T278" s="430"/>
      <c r="U278" s="430"/>
      <c r="V278" s="430"/>
      <c r="W278" s="430"/>
      <c r="X278" s="430"/>
      <c r="Y278" s="430"/>
      <c r="Z278" s="430"/>
      <c r="AA278" s="65"/>
      <c r="AB278" s="65"/>
      <c r="AC278" s="82"/>
    </row>
    <row r="279" spans="1:68" ht="14.25" customHeight="1" x14ac:dyDescent="0.25">
      <c r="A279" s="431" t="s">
        <v>414</v>
      </c>
      <c r="B279" s="431"/>
      <c r="C279" s="431"/>
      <c r="D279" s="431"/>
      <c r="E279" s="431"/>
      <c r="F279" s="431"/>
      <c r="G279" s="431"/>
      <c r="H279" s="431"/>
      <c r="I279" s="431"/>
      <c r="J279" s="431"/>
      <c r="K279" s="431"/>
      <c r="L279" s="431"/>
      <c r="M279" s="431"/>
      <c r="N279" s="431"/>
      <c r="O279" s="431"/>
      <c r="P279" s="431"/>
      <c r="Q279" s="431"/>
      <c r="R279" s="431"/>
      <c r="S279" s="431"/>
      <c r="T279" s="431"/>
      <c r="U279" s="431"/>
      <c r="V279" s="431"/>
      <c r="W279" s="431"/>
      <c r="X279" s="431"/>
      <c r="Y279" s="431"/>
      <c r="Z279" s="431"/>
      <c r="AA279" s="66"/>
      <c r="AB279" s="66"/>
      <c r="AC279" s="83"/>
    </row>
    <row r="280" spans="1:68" ht="27" customHeight="1" x14ac:dyDescent="0.25">
      <c r="A280" s="63" t="s">
        <v>415</v>
      </c>
      <c r="B280" s="63" t="s">
        <v>416</v>
      </c>
      <c r="C280" s="36">
        <v>4301133004</v>
      </c>
      <c r="D280" s="432">
        <v>4607111039774</v>
      </c>
      <c r="E280" s="432"/>
      <c r="F280" s="62">
        <v>0.25</v>
      </c>
      <c r="G280" s="37">
        <v>12</v>
      </c>
      <c r="H280" s="62">
        <v>3</v>
      </c>
      <c r="I280" s="62">
        <v>3.22</v>
      </c>
      <c r="J280" s="37">
        <v>70</v>
      </c>
      <c r="K280" s="37" t="s">
        <v>94</v>
      </c>
      <c r="L280" s="37" t="s">
        <v>86</v>
      </c>
      <c r="M280" s="38" t="s">
        <v>84</v>
      </c>
      <c r="N280" s="38"/>
      <c r="O280" s="37">
        <v>180</v>
      </c>
      <c r="P280" s="54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80" s="434"/>
      <c r="R280" s="434"/>
      <c r="S280" s="434"/>
      <c r="T280" s="435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IFERROR(IF(X280="","",X280*0.01788),"")</f>
        <v>0</v>
      </c>
      <c r="AA280" s="68" t="s">
        <v>46</v>
      </c>
      <c r="AB280" s="69" t="s">
        <v>46</v>
      </c>
      <c r="AC280" s="297" t="s">
        <v>417</v>
      </c>
      <c r="AG280" s="81"/>
      <c r="AJ280" s="87" t="s">
        <v>87</v>
      </c>
      <c r="AK280" s="87">
        <v>1</v>
      </c>
      <c r="BB280" s="298" t="s">
        <v>93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x14ac:dyDescent="0.2">
      <c r="A281" s="439"/>
      <c r="B281" s="439"/>
      <c r="C281" s="439"/>
      <c r="D281" s="439"/>
      <c r="E281" s="439"/>
      <c r="F281" s="439"/>
      <c r="G281" s="439"/>
      <c r="H281" s="439"/>
      <c r="I281" s="439"/>
      <c r="J281" s="439"/>
      <c r="K281" s="439"/>
      <c r="L281" s="439"/>
      <c r="M281" s="439"/>
      <c r="N281" s="439"/>
      <c r="O281" s="440"/>
      <c r="P281" s="436" t="s">
        <v>40</v>
      </c>
      <c r="Q281" s="437"/>
      <c r="R281" s="437"/>
      <c r="S281" s="437"/>
      <c r="T281" s="437"/>
      <c r="U281" s="437"/>
      <c r="V281" s="438"/>
      <c r="W281" s="42" t="s">
        <v>39</v>
      </c>
      <c r="X281" s="43">
        <f>IFERROR(SUM(X280:X280),"0")</f>
        <v>0</v>
      </c>
      <c r="Y281" s="43">
        <f>IFERROR(SUM(Y280:Y280),"0")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439"/>
      <c r="B282" s="439"/>
      <c r="C282" s="439"/>
      <c r="D282" s="439"/>
      <c r="E282" s="439"/>
      <c r="F282" s="439"/>
      <c r="G282" s="439"/>
      <c r="H282" s="439"/>
      <c r="I282" s="439"/>
      <c r="J282" s="439"/>
      <c r="K282" s="439"/>
      <c r="L282" s="439"/>
      <c r="M282" s="439"/>
      <c r="N282" s="439"/>
      <c r="O282" s="440"/>
      <c r="P282" s="436" t="s">
        <v>40</v>
      </c>
      <c r="Q282" s="437"/>
      <c r="R282" s="437"/>
      <c r="S282" s="437"/>
      <c r="T282" s="437"/>
      <c r="U282" s="437"/>
      <c r="V282" s="438"/>
      <c r="W282" s="42" t="s">
        <v>0</v>
      </c>
      <c r="X282" s="43">
        <f>IFERROR(SUMPRODUCT(X280:X280*H280:H280),"0")</f>
        <v>0</v>
      </c>
      <c r="Y282" s="43">
        <f>IFERROR(SUMPRODUCT(Y280:Y280*H280:H280),"0")</f>
        <v>0</v>
      </c>
      <c r="Z282" s="42"/>
      <c r="AA282" s="67"/>
      <c r="AB282" s="67"/>
      <c r="AC282" s="67"/>
    </row>
    <row r="283" spans="1:68" ht="14.25" customHeight="1" x14ac:dyDescent="0.25">
      <c r="A283" s="431" t="s">
        <v>145</v>
      </c>
      <c r="B283" s="431"/>
      <c r="C283" s="431"/>
      <c r="D283" s="431"/>
      <c r="E283" s="431"/>
      <c r="F283" s="431"/>
      <c r="G283" s="431"/>
      <c r="H283" s="431"/>
      <c r="I283" s="431"/>
      <c r="J283" s="431"/>
      <c r="K283" s="431"/>
      <c r="L283" s="431"/>
      <c r="M283" s="431"/>
      <c r="N283" s="431"/>
      <c r="O283" s="431"/>
      <c r="P283" s="431"/>
      <c r="Q283" s="431"/>
      <c r="R283" s="431"/>
      <c r="S283" s="431"/>
      <c r="T283" s="431"/>
      <c r="U283" s="431"/>
      <c r="V283" s="431"/>
      <c r="W283" s="431"/>
      <c r="X283" s="431"/>
      <c r="Y283" s="431"/>
      <c r="Z283" s="431"/>
      <c r="AA283" s="66"/>
      <c r="AB283" s="66"/>
      <c r="AC283" s="83"/>
    </row>
    <row r="284" spans="1:68" ht="37.5" customHeight="1" x14ac:dyDescent="0.25">
      <c r="A284" s="63" t="s">
        <v>418</v>
      </c>
      <c r="B284" s="63" t="s">
        <v>419</v>
      </c>
      <c r="C284" s="36">
        <v>4301135400</v>
      </c>
      <c r="D284" s="432">
        <v>4607111039361</v>
      </c>
      <c r="E284" s="432"/>
      <c r="F284" s="62">
        <v>0.25</v>
      </c>
      <c r="G284" s="37">
        <v>12</v>
      </c>
      <c r="H284" s="62">
        <v>3</v>
      </c>
      <c r="I284" s="62">
        <v>3.7035999999999998</v>
      </c>
      <c r="J284" s="37">
        <v>70</v>
      </c>
      <c r="K284" s="37" t="s">
        <v>94</v>
      </c>
      <c r="L284" s="37" t="s">
        <v>86</v>
      </c>
      <c r="M284" s="38" t="s">
        <v>84</v>
      </c>
      <c r="N284" s="38"/>
      <c r="O284" s="37">
        <v>180</v>
      </c>
      <c r="P284" s="54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4" s="434"/>
      <c r="R284" s="434"/>
      <c r="S284" s="434"/>
      <c r="T284" s="435"/>
      <c r="U284" s="39" t="s">
        <v>46</v>
      </c>
      <c r="V284" s="39" t="s">
        <v>46</v>
      </c>
      <c r="W284" s="40" t="s">
        <v>39</v>
      </c>
      <c r="X284" s="58">
        <v>0</v>
      </c>
      <c r="Y284" s="55">
        <f>IFERROR(IF(X284="","",X284),"")</f>
        <v>0</v>
      </c>
      <c r="Z284" s="41">
        <f>IFERROR(IF(X284="","",X284*0.01788),"")</f>
        <v>0</v>
      </c>
      <c r="AA284" s="68" t="s">
        <v>46</v>
      </c>
      <c r="AB284" s="69" t="s">
        <v>46</v>
      </c>
      <c r="AC284" s="299" t="s">
        <v>417</v>
      </c>
      <c r="AG284" s="81"/>
      <c r="AJ284" s="87" t="s">
        <v>87</v>
      </c>
      <c r="AK284" s="87">
        <v>1</v>
      </c>
      <c r="BB284" s="300" t="s">
        <v>93</v>
      </c>
      <c r="BM284" s="81">
        <f>IFERROR(X284*I284,"0")</f>
        <v>0</v>
      </c>
      <c r="BN284" s="81">
        <f>IFERROR(Y284*I284,"0")</f>
        <v>0</v>
      </c>
      <c r="BO284" s="81">
        <f>IFERROR(X284/J284,"0")</f>
        <v>0</v>
      </c>
      <c r="BP284" s="81">
        <f>IFERROR(Y284/J284,"0")</f>
        <v>0</v>
      </c>
    </row>
    <row r="285" spans="1:68" x14ac:dyDescent="0.2">
      <c r="A285" s="439"/>
      <c r="B285" s="439"/>
      <c r="C285" s="439"/>
      <c r="D285" s="439"/>
      <c r="E285" s="439"/>
      <c r="F285" s="439"/>
      <c r="G285" s="439"/>
      <c r="H285" s="439"/>
      <c r="I285" s="439"/>
      <c r="J285" s="439"/>
      <c r="K285" s="439"/>
      <c r="L285" s="439"/>
      <c r="M285" s="439"/>
      <c r="N285" s="439"/>
      <c r="O285" s="440"/>
      <c r="P285" s="436" t="s">
        <v>40</v>
      </c>
      <c r="Q285" s="437"/>
      <c r="R285" s="437"/>
      <c r="S285" s="437"/>
      <c r="T285" s="437"/>
      <c r="U285" s="437"/>
      <c r="V285" s="438"/>
      <c r="W285" s="42" t="s">
        <v>39</v>
      </c>
      <c r="X285" s="43">
        <f>IFERROR(SUM(X284:X284),"0")</f>
        <v>0</v>
      </c>
      <c r="Y285" s="43">
        <f>IFERROR(SUM(Y284:Y284),"0")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439"/>
      <c r="B286" s="439"/>
      <c r="C286" s="439"/>
      <c r="D286" s="439"/>
      <c r="E286" s="439"/>
      <c r="F286" s="439"/>
      <c r="G286" s="439"/>
      <c r="H286" s="439"/>
      <c r="I286" s="439"/>
      <c r="J286" s="439"/>
      <c r="K286" s="439"/>
      <c r="L286" s="439"/>
      <c r="M286" s="439"/>
      <c r="N286" s="439"/>
      <c r="O286" s="440"/>
      <c r="P286" s="436" t="s">
        <v>40</v>
      </c>
      <c r="Q286" s="437"/>
      <c r="R286" s="437"/>
      <c r="S286" s="437"/>
      <c r="T286" s="437"/>
      <c r="U286" s="437"/>
      <c r="V286" s="438"/>
      <c r="W286" s="42" t="s">
        <v>0</v>
      </c>
      <c r="X286" s="43">
        <f>IFERROR(SUMPRODUCT(X284:X284*H284:H284),"0")</f>
        <v>0</v>
      </c>
      <c r="Y286" s="43">
        <f>IFERROR(SUMPRODUCT(Y284:Y284*H284:H284),"0")</f>
        <v>0</v>
      </c>
      <c r="Z286" s="42"/>
      <c r="AA286" s="67"/>
      <c r="AB286" s="67"/>
      <c r="AC286" s="67"/>
    </row>
    <row r="287" spans="1:68" ht="27.75" customHeight="1" x14ac:dyDescent="0.2">
      <c r="A287" s="429" t="s">
        <v>280</v>
      </c>
      <c r="B287" s="429"/>
      <c r="C287" s="429"/>
      <c r="D287" s="429"/>
      <c r="E287" s="429"/>
      <c r="F287" s="429"/>
      <c r="G287" s="429"/>
      <c r="H287" s="429"/>
      <c r="I287" s="429"/>
      <c r="J287" s="429"/>
      <c r="K287" s="429"/>
      <c r="L287" s="429"/>
      <c r="M287" s="429"/>
      <c r="N287" s="429"/>
      <c r="O287" s="429"/>
      <c r="P287" s="429"/>
      <c r="Q287" s="429"/>
      <c r="R287" s="429"/>
      <c r="S287" s="429"/>
      <c r="T287" s="429"/>
      <c r="U287" s="429"/>
      <c r="V287" s="429"/>
      <c r="W287" s="429"/>
      <c r="X287" s="429"/>
      <c r="Y287" s="429"/>
      <c r="Z287" s="429"/>
      <c r="AA287" s="54"/>
      <c r="AB287" s="54"/>
      <c r="AC287" s="54"/>
    </row>
    <row r="288" spans="1:68" ht="16.5" customHeight="1" x14ac:dyDescent="0.25">
      <c r="A288" s="430" t="s">
        <v>280</v>
      </c>
      <c r="B288" s="430"/>
      <c r="C288" s="430"/>
      <c r="D288" s="430"/>
      <c r="E288" s="430"/>
      <c r="F288" s="430"/>
      <c r="G288" s="430"/>
      <c r="H288" s="430"/>
      <c r="I288" s="430"/>
      <c r="J288" s="430"/>
      <c r="K288" s="430"/>
      <c r="L288" s="430"/>
      <c r="M288" s="430"/>
      <c r="N288" s="430"/>
      <c r="O288" s="430"/>
      <c r="P288" s="430"/>
      <c r="Q288" s="430"/>
      <c r="R288" s="430"/>
      <c r="S288" s="430"/>
      <c r="T288" s="430"/>
      <c r="U288" s="430"/>
      <c r="V288" s="430"/>
      <c r="W288" s="430"/>
      <c r="X288" s="430"/>
      <c r="Y288" s="430"/>
      <c r="Z288" s="430"/>
      <c r="AA288" s="65"/>
      <c r="AB288" s="65"/>
      <c r="AC288" s="82"/>
    </row>
    <row r="289" spans="1:68" ht="14.25" customHeight="1" x14ac:dyDescent="0.25">
      <c r="A289" s="431" t="s">
        <v>80</v>
      </c>
      <c r="B289" s="431"/>
      <c r="C289" s="431"/>
      <c r="D289" s="431"/>
      <c r="E289" s="431"/>
      <c r="F289" s="431"/>
      <c r="G289" s="431"/>
      <c r="H289" s="431"/>
      <c r="I289" s="431"/>
      <c r="J289" s="431"/>
      <c r="K289" s="431"/>
      <c r="L289" s="431"/>
      <c r="M289" s="431"/>
      <c r="N289" s="431"/>
      <c r="O289" s="431"/>
      <c r="P289" s="431"/>
      <c r="Q289" s="431"/>
      <c r="R289" s="431"/>
      <c r="S289" s="431"/>
      <c r="T289" s="431"/>
      <c r="U289" s="431"/>
      <c r="V289" s="431"/>
      <c r="W289" s="431"/>
      <c r="X289" s="431"/>
      <c r="Y289" s="431"/>
      <c r="Z289" s="431"/>
      <c r="AA289" s="66"/>
      <c r="AB289" s="66"/>
      <c r="AC289" s="83"/>
    </row>
    <row r="290" spans="1:68" ht="27" customHeight="1" x14ac:dyDescent="0.25">
      <c r="A290" s="63" t="s">
        <v>420</v>
      </c>
      <c r="B290" s="63" t="s">
        <v>421</v>
      </c>
      <c r="C290" s="36">
        <v>4301071014</v>
      </c>
      <c r="D290" s="432">
        <v>4640242181264</v>
      </c>
      <c r="E290" s="432"/>
      <c r="F290" s="62">
        <v>0.7</v>
      </c>
      <c r="G290" s="37">
        <v>10</v>
      </c>
      <c r="H290" s="62">
        <v>7</v>
      </c>
      <c r="I290" s="62">
        <v>7.28</v>
      </c>
      <c r="J290" s="37">
        <v>84</v>
      </c>
      <c r="K290" s="37" t="s">
        <v>85</v>
      </c>
      <c r="L290" s="37" t="s">
        <v>86</v>
      </c>
      <c r="M290" s="38" t="s">
        <v>84</v>
      </c>
      <c r="N290" s="38"/>
      <c r="O290" s="37">
        <v>180</v>
      </c>
      <c r="P290" s="546" t="s">
        <v>422</v>
      </c>
      <c r="Q290" s="434"/>
      <c r="R290" s="434"/>
      <c r="S290" s="434"/>
      <c r="T290" s="435"/>
      <c r="U290" s="39" t="s">
        <v>46</v>
      </c>
      <c r="V290" s="39" t="s">
        <v>46</v>
      </c>
      <c r="W290" s="40" t="s">
        <v>39</v>
      </c>
      <c r="X290" s="58">
        <v>0</v>
      </c>
      <c r="Y290" s="55">
        <f>IFERROR(IF(X290="","",X290),"")</f>
        <v>0</v>
      </c>
      <c r="Z290" s="41">
        <f>IFERROR(IF(X290="","",X290*0.0155),"")</f>
        <v>0</v>
      </c>
      <c r="AA290" s="68" t="s">
        <v>46</v>
      </c>
      <c r="AB290" s="69" t="s">
        <v>46</v>
      </c>
      <c r="AC290" s="301" t="s">
        <v>423</v>
      </c>
      <c r="AG290" s="81"/>
      <c r="AJ290" s="87" t="s">
        <v>87</v>
      </c>
      <c r="AK290" s="87">
        <v>1</v>
      </c>
      <c r="BB290" s="302" t="s">
        <v>70</v>
      </c>
      <c r="BM290" s="81">
        <f>IFERROR(X290*I290,"0")</f>
        <v>0</v>
      </c>
      <c r="BN290" s="81">
        <f>IFERROR(Y290*I290,"0")</f>
        <v>0</v>
      </c>
      <c r="BO290" s="81">
        <f>IFERROR(X290/J290,"0")</f>
        <v>0</v>
      </c>
      <c r="BP290" s="81">
        <f>IFERROR(Y290/J290,"0")</f>
        <v>0</v>
      </c>
    </row>
    <row r="291" spans="1:68" ht="27" customHeight="1" x14ac:dyDescent="0.25">
      <c r="A291" s="63" t="s">
        <v>424</v>
      </c>
      <c r="B291" s="63" t="s">
        <v>425</v>
      </c>
      <c r="C291" s="36">
        <v>4301071021</v>
      </c>
      <c r="D291" s="432">
        <v>4640242181325</v>
      </c>
      <c r="E291" s="432"/>
      <c r="F291" s="62">
        <v>0.7</v>
      </c>
      <c r="G291" s="37">
        <v>10</v>
      </c>
      <c r="H291" s="62">
        <v>7</v>
      </c>
      <c r="I291" s="62">
        <v>7.28</v>
      </c>
      <c r="J291" s="37">
        <v>84</v>
      </c>
      <c r="K291" s="37" t="s">
        <v>85</v>
      </c>
      <c r="L291" s="37" t="s">
        <v>86</v>
      </c>
      <c r="M291" s="38" t="s">
        <v>84</v>
      </c>
      <c r="N291" s="38"/>
      <c r="O291" s="37">
        <v>180</v>
      </c>
      <c r="P291" s="547" t="s">
        <v>426</v>
      </c>
      <c r="Q291" s="434"/>
      <c r="R291" s="434"/>
      <c r="S291" s="434"/>
      <c r="T291" s="435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IFERROR(IF(X291="","",X291*0.0155),"")</f>
        <v>0</v>
      </c>
      <c r="AA291" s="68" t="s">
        <v>46</v>
      </c>
      <c r="AB291" s="69" t="s">
        <v>46</v>
      </c>
      <c r="AC291" s="303" t="s">
        <v>423</v>
      </c>
      <c r="AG291" s="81"/>
      <c r="AJ291" s="87" t="s">
        <v>87</v>
      </c>
      <c r="AK291" s="87">
        <v>1</v>
      </c>
      <c r="BB291" s="304" t="s">
        <v>70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ht="27" customHeight="1" x14ac:dyDescent="0.25">
      <c r="A292" s="63" t="s">
        <v>427</v>
      </c>
      <c r="B292" s="63" t="s">
        <v>428</v>
      </c>
      <c r="C292" s="36">
        <v>4301070993</v>
      </c>
      <c r="D292" s="432">
        <v>4640242180670</v>
      </c>
      <c r="E292" s="432"/>
      <c r="F292" s="62">
        <v>1</v>
      </c>
      <c r="G292" s="37">
        <v>6</v>
      </c>
      <c r="H292" s="62">
        <v>6</v>
      </c>
      <c r="I292" s="62">
        <v>6.23</v>
      </c>
      <c r="J292" s="37">
        <v>84</v>
      </c>
      <c r="K292" s="37" t="s">
        <v>85</v>
      </c>
      <c r="L292" s="37" t="s">
        <v>86</v>
      </c>
      <c r="M292" s="38" t="s">
        <v>84</v>
      </c>
      <c r="N292" s="38"/>
      <c r="O292" s="37">
        <v>180</v>
      </c>
      <c r="P292" s="548" t="s">
        <v>429</v>
      </c>
      <c r="Q292" s="434"/>
      <c r="R292" s="434"/>
      <c r="S292" s="434"/>
      <c r="T292" s="435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IFERROR(IF(X292="","",X292*0.0155),"")</f>
        <v>0</v>
      </c>
      <c r="AA292" s="68" t="s">
        <v>46</v>
      </c>
      <c r="AB292" s="69" t="s">
        <v>46</v>
      </c>
      <c r="AC292" s="305" t="s">
        <v>430</v>
      </c>
      <c r="AG292" s="81"/>
      <c r="AJ292" s="87" t="s">
        <v>87</v>
      </c>
      <c r="AK292" s="87">
        <v>1</v>
      </c>
      <c r="BB292" s="306" t="s">
        <v>70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x14ac:dyDescent="0.2">
      <c r="A293" s="439"/>
      <c r="B293" s="439"/>
      <c r="C293" s="439"/>
      <c r="D293" s="439"/>
      <c r="E293" s="439"/>
      <c r="F293" s="439"/>
      <c r="G293" s="439"/>
      <c r="H293" s="439"/>
      <c r="I293" s="439"/>
      <c r="J293" s="439"/>
      <c r="K293" s="439"/>
      <c r="L293" s="439"/>
      <c r="M293" s="439"/>
      <c r="N293" s="439"/>
      <c r="O293" s="440"/>
      <c r="P293" s="436" t="s">
        <v>40</v>
      </c>
      <c r="Q293" s="437"/>
      <c r="R293" s="437"/>
      <c r="S293" s="437"/>
      <c r="T293" s="437"/>
      <c r="U293" s="437"/>
      <c r="V293" s="438"/>
      <c r="W293" s="42" t="s">
        <v>39</v>
      </c>
      <c r="X293" s="43">
        <f>IFERROR(SUM(X290:X292),"0")</f>
        <v>0</v>
      </c>
      <c r="Y293" s="43">
        <f>IFERROR(SUM(Y290:Y292),"0")</f>
        <v>0</v>
      </c>
      <c r="Z293" s="43">
        <f>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439"/>
      <c r="B294" s="439"/>
      <c r="C294" s="439"/>
      <c r="D294" s="439"/>
      <c r="E294" s="439"/>
      <c r="F294" s="439"/>
      <c r="G294" s="439"/>
      <c r="H294" s="439"/>
      <c r="I294" s="439"/>
      <c r="J294" s="439"/>
      <c r="K294" s="439"/>
      <c r="L294" s="439"/>
      <c r="M294" s="439"/>
      <c r="N294" s="439"/>
      <c r="O294" s="440"/>
      <c r="P294" s="436" t="s">
        <v>40</v>
      </c>
      <c r="Q294" s="437"/>
      <c r="R294" s="437"/>
      <c r="S294" s="437"/>
      <c r="T294" s="437"/>
      <c r="U294" s="437"/>
      <c r="V294" s="438"/>
      <c r="W294" s="42" t="s">
        <v>0</v>
      </c>
      <c r="X294" s="43">
        <f>IFERROR(SUMPRODUCT(X290:X292*H290:H292),"0")</f>
        <v>0</v>
      </c>
      <c r="Y294" s="43">
        <f>IFERROR(SUMPRODUCT(Y290:Y292*H290:H292),"0")</f>
        <v>0</v>
      </c>
      <c r="Z294" s="42"/>
      <c r="AA294" s="67"/>
      <c r="AB294" s="67"/>
      <c r="AC294" s="67"/>
    </row>
    <row r="295" spans="1:68" ht="14.25" customHeight="1" x14ac:dyDescent="0.25">
      <c r="A295" s="431" t="s">
        <v>167</v>
      </c>
      <c r="B295" s="431"/>
      <c r="C295" s="431"/>
      <c r="D295" s="431"/>
      <c r="E295" s="431"/>
      <c r="F295" s="431"/>
      <c r="G295" s="431"/>
      <c r="H295" s="431"/>
      <c r="I295" s="431"/>
      <c r="J295" s="431"/>
      <c r="K295" s="431"/>
      <c r="L295" s="431"/>
      <c r="M295" s="431"/>
      <c r="N295" s="431"/>
      <c r="O295" s="431"/>
      <c r="P295" s="431"/>
      <c r="Q295" s="431"/>
      <c r="R295" s="431"/>
      <c r="S295" s="431"/>
      <c r="T295" s="431"/>
      <c r="U295" s="431"/>
      <c r="V295" s="431"/>
      <c r="W295" s="431"/>
      <c r="X295" s="431"/>
      <c r="Y295" s="431"/>
      <c r="Z295" s="431"/>
      <c r="AA295" s="66"/>
      <c r="AB295" s="66"/>
      <c r="AC295" s="83"/>
    </row>
    <row r="296" spans="1:68" ht="27" customHeight="1" x14ac:dyDescent="0.25">
      <c r="A296" s="63" t="s">
        <v>431</v>
      </c>
      <c r="B296" s="63" t="s">
        <v>432</v>
      </c>
      <c r="C296" s="36">
        <v>4301131019</v>
      </c>
      <c r="D296" s="432">
        <v>4640242180427</v>
      </c>
      <c r="E296" s="432"/>
      <c r="F296" s="62">
        <v>1.8</v>
      </c>
      <c r="G296" s="37">
        <v>1</v>
      </c>
      <c r="H296" s="62">
        <v>1.8</v>
      </c>
      <c r="I296" s="62">
        <v>1.915</v>
      </c>
      <c r="J296" s="37">
        <v>234</v>
      </c>
      <c r="K296" s="37" t="s">
        <v>157</v>
      </c>
      <c r="L296" s="37" t="s">
        <v>86</v>
      </c>
      <c r="M296" s="38" t="s">
        <v>84</v>
      </c>
      <c r="N296" s="38"/>
      <c r="O296" s="37">
        <v>180</v>
      </c>
      <c r="P296" s="549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6" s="434"/>
      <c r="R296" s="434"/>
      <c r="S296" s="434"/>
      <c r="T296" s="435"/>
      <c r="U296" s="39" t="s">
        <v>46</v>
      </c>
      <c r="V296" s="39" t="s">
        <v>46</v>
      </c>
      <c r="W296" s="40" t="s">
        <v>39</v>
      </c>
      <c r="X296" s="58">
        <v>0</v>
      </c>
      <c r="Y296" s="55">
        <f>IFERROR(IF(X296="","",X296),"")</f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307" t="s">
        <v>433</v>
      </c>
      <c r="AG296" s="81"/>
      <c r="AJ296" s="87" t="s">
        <v>87</v>
      </c>
      <c r="AK296" s="87">
        <v>1</v>
      </c>
      <c r="BB296" s="308" t="s">
        <v>93</v>
      </c>
      <c r="BM296" s="81">
        <f>IFERROR(X296*I296,"0")</f>
        <v>0</v>
      </c>
      <c r="BN296" s="81">
        <f>IFERROR(Y296*I296,"0")</f>
        <v>0</v>
      </c>
      <c r="BO296" s="81">
        <f>IFERROR(X296/J296,"0")</f>
        <v>0</v>
      </c>
      <c r="BP296" s="81">
        <f>IFERROR(Y296/J296,"0")</f>
        <v>0</v>
      </c>
    </row>
    <row r="297" spans="1:68" x14ac:dyDescent="0.2">
      <c r="A297" s="439"/>
      <c r="B297" s="439"/>
      <c r="C297" s="439"/>
      <c r="D297" s="439"/>
      <c r="E297" s="439"/>
      <c r="F297" s="439"/>
      <c r="G297" s="439"/>
      <c r="H297" s="439"/>
      <c r="I297" s="439"/>
      <c r="J297" s="439"/>
      <c r="K297" s="439"/>
      <c r="L297" s="439"/>
      <c r="M297" s="439"/>
      <c r="N297" s="439"/>
      <c r="O297" s="440"/>
      <c r="P297" s="436" t="s">
        <v>40</v>
      </c>
      <c r="Q297" s="437"/>
      <c r="R297" s="437"/>
      <c r="S297" s="437"/>
      <c r="T297" s="437"/>
      <c r="U297" s="437"/>
      <c r="V297" s="438"/>
      <c r="W297" s="42" t="s">
        <v>39</v>
      </c>
      <c r="X297" s="43">
        <f>IFERROR(SUM(X296:X296),"0")</f>
        <v>0</v>
      </c>
      <c r="Y297" s="43">
        <f>IFERROR(SUM(Y296:Y296),"0")</f>
        <v>0</v>
      </c>
      <c r="Z297" s="43">
        <f>IFERROR(IF(Z296="",0,Z296),"0")</f>
        <v>0</v>
      </c>
      <c r="AA297" s="67"/>
      <c r="AB297" s="67"/>
      <c r="AC297" s="67"/>
    </row>
    <row r="298" spans="1:68" x14ac:dyDescent="0.2">
      <c r="A298" s="439"/>
      <c r="B298" s="439"/>
      <c r="C298" s="439"/>
      <c r="D298" s="439"/>
      <c r="E298" s="439"/>
      <c r="F298" s="439"/>
      <c r="G298" s="439"/>
      <c r="H298" s="439"/>
      <c r="I298" s="439"/>
      <c r="J298" s="439"/>
      <c r="K298" s="439"/>
      <c r="L298" s="439"/>
      <c r="M298" s="439"/>
      <c r="N298" s="439"/>
      <c r="O298" s="440"/>
      <c r="P298" s="436" t="s">
        <v>40</v>
      </c>
      <c r="Q298" s="437"/>
      <c r="R298" s="437"/>
      <c r="S298" s="437"/>
      <c r="T298" s="437"/>
      <c r="U298" s="437"/>
      <c r="V298" s="438"/>
      <c r="W298" s="42" t="s">
        <v>0</v>
      </c>
      <c r="X298" s="43">
        <f>IFERROR(SUMPRODUCT(X296:X296*H296:H296),"0")</f>
        <v>0</v>
      </c>
      <c r="Y298" s="43">
        <f>IFERROR(SUMPRODUCT(Y296:Y296*H296:H296),"0")</f>
        <v>0</v>
      </c>
      <c r="Z298" s="42"/>
      <c r="AA298" s="67"/>
      <c r="AB298" s="67"/>
      <c r="AC298" s="67"/>
    </row>
    <row r="299" spans="1:68" ht="14.25" customHeight="1" x14ac:dyDescent="0.25">
      <c r="A299" s="431" t="s">
        <v>89</v>
      </c>
      <c r="B299" s="431"/>
      <c r="C299" s="431"/>
      <c r="D299" s="431"/>
      <c r="E299" s="431"/>
      <c r="F299" s="431"/>
      <c r="G299" s="431"/>
      <c r="H299" s="431"/>
      <c r="I299" s="431"/>
      <c r="J299" s="431"/>
      <c r="K299" s="431"/>
      <c r="L299" s="431"/>
      <c r="M299" s="431"/>
      <c r="N299" s="431"/>
      <c r="O299" s="431"/>
      <c r="P299" s="431"/>
      <c r="Q299" s="431"/>
      <c r="R299" s="431"/>
      <c r="S299" s="431"/>
      <c r="T299" s="431"/>
      <c r="U299" s="431"/>
      <c r="V299" s="431"/>
      <c r="W299" s="431"/>
      <c r="X299" s="431"/>
      <c r="Y299" s="431"/>
      <c r="Z299" s="431"/>
      <c r="AA299" s="66"/>
      <c r="AB299" s="66"/>
      <c r="AC299" s="83"/>
    </row>
    <row r="300" spans="1:68" ht="27" customHeight="1" x14ac:dyDescent="0.25">
      <c r="A300" s="63" t="s">
        <v>434</v>
      </c>
      <c r="B300" s="63" t="s">
        <v>435</v>
      </c>
      <c r="C300" s="36">
        <v>4301132080</v>
      </c>
      <c r="D300" s="432">
        <v>4640242180397</v>
      </c>
      <c r="E300" s="432"/>
      <c r="F300" s="62">
        <v>1</v>
      </c>
      <c r="G300" s="37">
        <v>6</v>
      </c>
      <c r="H300" s="62">
        <v>6</v>
      </c>
      <c r="I300" s="62">
        <v>6.26</v>
      </c>
      <c r="J300" s="37">
        <v>84</v>
      </c>
      <c r="K300" s="37" t="s">
        <v>85</v>
      </c>
      <c r="L300" s="37" t="s">
        <v>86</v>
      </c>
      <c r="M300" s="38" t="s">
        <v>84</v>
      </c>
      <c r="N300" s="38"/>
      <c r="O300" s="37">
        <v>180</v>
      </c>
      <c r="P300" s="55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300" s="434"/>
      <c r="R300" s="434"/>
      <c r="S300" s="434"/>
      <c r="T300" s="435"/>
      <c r="U300" s="39" t="s">
        <v>46</v>
      </c>
      <c r="V300" s="39" t="s">
        <v>46</v>
      </c>
      <c r="W300" s="40" t="s">
        <v>39</v>
      </c>
      <c r="X300" s="58">
        <v>0</v>
      </c>
      <c r="Y300" s="55">
        <f>IFERROR(IF(X300="","",X300),"")</f>
        <v>0</v>
      </c>
      <c r="Z300" s="41">
        <f>IFERROR(IF(X300="","",X300*0.0155),"")</f>
        <v>0</v>
      </c>
      <c r="AA300" s="68" t="s">
        <v>46</v>
      </c>
      <c r="AB300" s="69" t="s">
        <v>46</v>
      </c>
      <c r="AC300" s="309" t="s">
        <v>436</v>
      </c>
      <c r="AG300" s="81"/>
      <c r="AJ300" s="87" t="s">
        <v>87</v>
      </c>
      <c r="AK300" s="87">
        <v>1</v>
      </c>
      <c r="BB300" s="310" t="s">
        <v>93</v>
      </c>
      <c r="BM300" s="81">
        <f>IFERROR(X300*I300,"0")</f>
        <v>0</v>
      </c>
      <c r="BN300" s="81">
        <f>IFERROR(Y300*I300,"0")</f>
        <v>0</v>
      </c>
      <c r="BO300" s="81">
        <f>IFERROR(X300/J300,"0")</f>
        <v>0</v>
      </c>
      <c r="BP300" s="81">
        <f>IFERROR(Y300/J300,"0")</f>
        <v>0</v>
      </c>
    </row>
    <row r="301" spans="1:68" ht="27" customHeight="1" x14ac:dyDescent="0.25">
      <c r="A301" s="63" t="s">
        <v>437</v>
      </c>
      <c r="B301" s="63" t="s">
        <v>438</v>
      </c>
      <c r="C301" s="36">
        <v>4301132104</v>
      </c>
      <c r="D301" s="432">
        <v>4640242181219</v>
      </c>
      <c r="E301" s="432"/>
      <c r="F301" s="62">
        <v>0.3</v>
      </c>
      <c r="G301" s="37">
        <v>9</v>
      </c>
      <c r="H301" s="62">
        <v>2.7</v>
      </c>
      <c r="I301" s="62">
        <v>2.8450000000000002</v>
      </c>
      <c r="J301" s="37">
        <v>234</v>
      </c>
      <c r="K301" s="37" t="s">
        <v>157</v>
      </c>
      <c r="L301" s="37" t="s">
        <v>86</v>
      </c>
      <c r="M301" s="38" t="s">
        <v>84</v>
      </c>
      <c r="N301" s="38"/>
      <c r="O301" s="37">
        <v>180</v>
      </c>
      <c r="P301" s="551" t="s">
        <v>439</v>
      </c>
      <c r="Q301" s="434"/>
      <c r="R301" s="434"/>
      <c r="S301" s="434"/>
      <c r="T301" s="435"/>
      <c r="U301" s="39" t="s">
        <v>46</v>
      </c>
      <c r="V301" s="39" t="s">
        <v>46</v>
      </c>
      <c r="W301" s="40" t="s">
        <v>39</v>
      </c>
      <c r="X301" s="58">
        <v>0</v>
      </c>
      <c r="Y301" s="55">
        <f>IFERROR(IF(X301="","",X301),"")</f>
        <v>0</v>
      </c>
      <c r="Z301" s="41">
        <f>IFERROR(IF(X301="","",X301*0.00502),"")</f>
        <v>0</v>
      </c>
      <c r="AA301" s="68" t="s">
        <v>46</v>
      </c>
      <c r="AB301" s="69" t="s">
        <v>46</v>
      </c>
      <c r="AC301" s="311" t="s">
        <v>436</v>
      </c>
      <c r="AG301" s="81"/>
      <c r="AJ301" s="87" t="s">
        <v>87</v>
      </c>
      <c r="AK301" s="87">
        <v>1</v>
      </c>
      <c r="BB301" s="312" t="s">
        <v>93</v>
      </c>
      <c r="BM301" s="81">
        <f>IFERROR(X301*I301,"0")</f>
        <v>0</v>
      </c>
      <c r="BN301" s="81">
        <f>IFERROR(Y301*I301,"0")</f>
        <v>0</v>
      </c>
      <c r="BO301" s="81">
        <f>IFERROR(X301/J301,"0")</f>
        <v>0</v>
      </c>
      <c r="BP301" s="81">
        <f>IFERROR(Y301/J301,"0")</f>
        <v>0</v>
      </c>
    </row>
    <row r="302" spans="1:68" x14ac:dyDescent="0.2">
      <c r="A302" s="439"/>
      <c r="B302" s="439"/>
      <c r="C302" s="439"/>
      <c r="D302" s="439"/>
      <c r="E302" s="439"/>
      <c r="F302" s="439"/>
      <c r="G302" s="439"/>
      <c r="H302" s="439"/>
      <c r="I302" s="439"/>
      <c r="J302" s="439"/>
      <c r="K302" s="439"/>
      <c r="L302" s="439"/>
      <c r="M302" s="439"/>
      <c r="N302" s="439"/>
      <c r="O302" s="440"/>
      <c r="P302" s="436" t="s">
        <v>40</v>
      </c>
      <c r="Q302" s="437"/>
      <c r="R302" s="437"/>
      <c r="S302" s="437"/>
      <c r="T302" s="437"/>
      <c r="U302" s="437"/>
      <c r="V302" s="438"/>
      <c r="W302" s="42" t="s">
        <v>39</v>
      </c>
      <c r="X302" s="43">
        <f>IFERROR(SUM(X300:X301),"0")</f>
        <v>0</v>
      </c>
      <c r="Y302" s="43">
        <f>IFERROR(SUM(Y300:Y301),"0")</f>
        <v>0</v>
      </c>
      <c r="Z302" s="43">
        <f>IFERROR(IF(Z300="",0,Z300),"0")+IFERROR(IF(Z301="",0,Z301),"0")</f>
        <v>0</v>
      </c>
      <c r="AA302" s="67"/>
      <c r="AB302" s="67"/>
      <c r="AC302" s="67"/>
    </row>
    <row r="303" spans="1:68" x14ac:dyDescent="0.2">
      <c r="A303" s="439"/>
      <c r="B303" s="439"/>
      <c r="C303" s="439"/>
      <c r="D303" s="439"/>
      <c r="E303" s="439"/>
      <c r="F303" s="439"/>
      <c r="G303" s="439"/>
      <c r="H303" s="439"/>
      <c r="I303" s="439"/>
      <c r="J303" s="439"/>
      <c r="K303" s="439"/>
      <c r="L303" s="439"/>
      <c r="M303" s="439"/>
      <c r="N303" s="439"/>
      <c r="O303" s="440"/>
      <c r="P303" s="436" t="s">
        <v>40</v>
      </c>
      <c r="Q303" s="437"/>
      <c r="R303" s="437"/>
      <c r="S303" s="437"/>
      <c r="T303" s="437"/>
      <c r="U303" s="437"/>
      <c r="V303" s="438"/>
      <c r="W303" s="42" t="s">
        <v>0</v>
      </c>
      <c r="X303" s="43">
        <f>IFERROR(SUMPRODUCT(X300:X301*H300:H301),"0")</f>
        <v>0</v>
      </c>
      <c r="Y303" s="43">
        <f>IFERROR(SUMPRODUCT(Y300:Y301*H300:H301),"0")</f>
        <v>0</v>
      </c>
      <c r="Z303" s="42"/>
      <c r="AA303" s="67"/>
      <c r="AB303" s="67"/>
      <c r="AC303" s="67"/>
    </row>
    <row r="304" spans="1:68" ht="14.25" customHeight="1" x14ac:dyDescent="0.25">
      <c r="A304" s="431" t="s">
        <v>139</v>
      </c>
      <c r="B304" s="431"/>
      <c r="C304" s="431"/>
      <c r="D304" s="431"/>
      <c r="E304" s="431"/>
      <c r="F304" s="431"/>
      <c r="G304" s="431"/>
      <c r="H304" s="431"/>
      <c r="I304" s="431"/>
      <c r="J304" s="431"/>
      <c r="K304" s="431"/>
      <c r="L304" s="431"/>
      <c r="M304" s="431"/>
      <c r="N304" s="431"/>
      <c r="O304" s="431"/>
      <c r="P304" s="431"/>
      <c r="Q304" s="431"/>
      <c r="R304" s="431"/>
      <c r="S304" s="431"/>
      <c r="T304" s="431"/>
      <c r="U304" s="431"/>
      <c r="V304" s="431"/>
      <c r="W304" s="431"/>
      <c r="X304" s="431"/>
      <c r="Y304" s="431"/>
      <c r="Z304" s="431"/>
      <c r="AA304" s="66"/>
      <c r="AB304" s="66"/>
      <c r="AC304" s="83"/>
    </row>
    <row r="305" spans="1:68" ht="27" customHeight="1" x14ac:dyDescent="0.25">
      <c r="A305" s="63" t="s">
        <v>440</v>
      </c>
      <c r="B305" s="63" t="s">
        <v>441</v>
      </c>
      <c r="C305" s="36">
        <v>4301136051</v>
      </c>
      <c r="D305" s="432">
        <v>4640242180304</v>
      </c>
      <c r="E305" s="432"/>
      <c r="F305" s="62">
        <v>2.7</v>
      </c>
      <c r="G305" s="37">
        <v>1</v>
      </c>
      <c r="H305" s="62">
        <v>2.7</v>
      </c>
      <c r="I305" s="62">
        <v>2.8906000000000001</v>
      </c>
      <c r="J305" s="37">
        <v>126</v>
      </c>
      <c r="K305" s="37" t="s">
        <v>94</v>
      </c>
      <c r="L305" s="37" t="s">
        <v>86</v>
      </c>
      <c r="M305" s="38" t="s">
        <v>84</v>
      </c>
      <c r="N305" s="38"/>
      <c r="O305" s="37">
        <v>180</v>
      </c>
      <c r="P305" s="552" t="s">
        <v>442</v>
      </c>
      <c r="Q305" s="434"/>
      <c r="R305" s="434"/>
      <c r="S305" s="434"/>
      <c r="T305" s="435"/>
      <c r="U305" s="39" t="s">
        <v>46</v>
      </c>
      <c r="V305" s="39" t="s">
        <v>46</v>
      </c>
      <c r="W305" s="40" t="s">
        <v>39</v>
      </c>
      <c r="X305" s="58">
        <v>0</v>
      </c>
      <c r="Y305" s="55">
        <f>IFERROR(IF(X305="","",X305),"")</f>
        <v>0</v>
      </c>
      <c r="Z305" s="41">
        <f>IFERROR(IF(X305="","",X305*0.00936),"")</f>
        <v>0</v>
      </c>
      <c r="AA305" s="68" t="s">
        <v>46</v>
      </c>
      <c r="AB305" s="69" t="s">
        <v>46</v>
      </c>
      <c r="AC305" s="313" t="s">
        <v>443</v>
      </c>
      <c r="AG305" s="81"/>
      <c r="AJ305" s="87" t="s">
        <v>87</v>
      </c>
      <c r="AK305" s="87">
        <v>1</v>
      </c>
      <c r="BB305" s="314" t="s">
        <v>93</v>
      </c>
      <c r="BM305" s="81">
        <f>IFERROR(X305*I305,"0")</f>
        <v>0</v>
      </c>
      <c r="BN305" s="81">
        <f>IFERROR(Y305*I305,"0")</f>
        <v>0</v>
      </c>
      <c r="BO305" s="81">
        <f>IFERROR(X305/J305,"0")</f>
        <v>0</v>
      </c>
      <c r="BP305" s="81">
        <f>IFERROR(Y305/J305,"0")</f>
        <v>0</v>
      </c>
    </row>
    <row r="306" spans="1:68" ht="27" customHeight="1" x14ac:dyDescent="0.25">
      <c r="A306" s="63" t="s">
        <v>444</v>
      </c>
      <c r="B306" s="63" t="s">
        <v>445</v>
      </c>
      <c r="C306" s="36">
        <v>4301136053</v>
      </c>
      <c r="D306" s="432">
        <v>4640242180236</v>
      </c>
      <c r="E306" s="432"/>
      <c r="F306" s="62">
        <v>5</v>
      </c>
      <c r="G306" s="37">
        <v>1</v>
      </c>
      <c r="H306" s="62">
        <v>5</v>
      </c>
      <c r="I306" s="62">
        <v>5.2350000000000003</v>
      </c>
      <c r="J306" s="37">
        <v>84</v>
      </c>
      <c r="K306" s="37" t="s">
        <v>85</v>
      </c>
      <c r="L306" s="37" t="s">
        <v>86</v>
      </c>
      <c r="M306" s="38" t="s">
        <v>84</v>
      </c>
      <c r="N306" s="38"/>
      <c r="O306" s="37">
        <v>180</v>
      </c>
      <c r="P306" s="55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6" s="434"/>
      <c r="R306" s="434"/>
      <c r="S306" s="434"/>
      <c r="T306" s="435"/>
      <c r="U306" s="39" t="s">
        <v>46</v>
      </c>
      <c r="V306" s="39" t="s">
        <v>46</v>
      </c>
      <c r="W306" s="40" t="s">
        <v>39</v>
      </c>
      <c r="X306" s="58">
        <v>0</v>
      </c>
      <c r="Y306" s="55">
        <f>IFERROR(IF(X306="","",X306),"")</f>
        <v>0</v>
      </c>
      <c r="Z306" s="41">
        <f>IFERROR(IF(X306="","",X306*0.0155),"")</f>
        <v>0</v>
      </c>
      <c r="AA306" s="68" t="s">
        <v>46</v>
      </c>
      <c r="AB306" s="69" t="s">
        <v>46</v>
      </c>
      <c r="AC306" s="315" t="s">
        <v>443</v>
      </c>
      <c r="AG306" s="81"/>
      <c r="AJ306" s="87" t="s">
        <v>87</v>
      </c>
      <c r="AK306" s="87">
        <v>1</v>
      </c>
      <c r="BB306" s="316" t="s">
        <v>93</v>
      </c>
      <c r="BM306" s="81">
        <f>IFERROR(X306*I306,"0")</f>
        <v>0</v>
      </c>
      <c r="BN306" s="81">
        <f>IFERROR(Y306*I306,"0")</f>
        <v>0</v>
      </c>
      <c r="BO306" s="81">
        <f>IFERROR(X306/J306,"0")</f>
        <v>0</v>
      </c>
      <c r="BP306" s="81">
        <f>IFERROR(Y306/J306,"0")</f>
        <v>0</v>
      </c>
    </row>
    <row r="307" spans="1:68" ht="27" customHeight="1" x14ac:dyDescent="0.25">
      <c r="A307" s="63" t="s">
        <v>446</v>
      </c>
      <c r="B307" s="63" t="s">
        <v>447</v>
      </c>
      <c r="C307" s="36">
        <v>4301136052</v>
      </c>
      <c r="D307" s="432">
        <v>4640242180410</v>
      </c>
      <c r="E307" s="432"/>
      <c r="F307" s="62">
        <v>2.2400000000000002</v>
      </c>
      <c r="G307" s="37">
        <v>1</v>
      </c>
      <c r="H307" s="62">
        <v>2.2400000000000002</v>
      </c>
      <c r="I307" s="62">
        <v>2.4319999999999999</v>
      </c>
      <c r="J307" s="37">
        <v>126</v>
      </c>
      <c r="K307" s="37" t="s">
        <v>94</v>
      </c>
      <c r="L307" s="37" t="s">
        <v>86</v>
      </c>
      <c r="M307" s="38" t="s">
        <v>84</v>
      </c>
      <c r="N307" s="38"/>
      <c r="O307" s="37">
        <v>180</v>
      </c>
      <c r="P307" s="55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7" s="434"/>
      <c r="R307" s="434"/>
      <c r="S307" s="434"/>
      <c r="T307" s="435"/>
      <c r="U307" s="39" t="s">
        <v>46</v>
      </c>
      <c r="V307" s="39" t="s">
        <v>46</v>
      </c>
      <c r="W307" s="40" t="s">
        <v>39</v>
      </c>
      <c r="X307" s="58">
        <v>0</v>
      </c>
      <c r="Y307" s="55">
        <f>IFERROR(IF(X307="","",X307),"")</f>
        <v>0</v>
      </c>
      <c r="Z307" s="41">
        <f>IFERROR(IF(X307="","",X307*0.00936),"")</f>
        <v>0</v>
      </c>
      <c r="AA307" s="68" t="s">
        <v>46</v>
      </c>
      <c r="AB307" s="69" t="s">
        <v>46</v>
      </c>
      <c r="AC307" s="317" t="s">
        <v>443</v>
      </c>
      <c r="AG307" s="81"/>
      <c r="AJ307" s="87" t="s">
        <v>87</v>
      </c>
      <c r="AK307" s="87">
        <v>1</v>
      </c>
      <c r="BB307" s="318" t="s">
        <v>93</v>
      </c>
      <c r="BM307" s="81">
        <f>IFERROR(X307*I307,"0")</f>
        <v>0</v>
      </c>
      <c r="BN307" s="81">
        <f>IFERROR(Y307*I307,"0")</f>
        <v>0</v>
      </c>
      <c r="BO307" s="81">
        <f>IFERROR(X307/J307,"0")</f>
        <v>0</v>
      </c>
      <c r="BP307" s="81">
        <f>IFERROR(Y307/J307,"0")</f>
        <v>0</v>
      </c>
    </row>
    <row r="308" spans="1:68" x14ac:dyDescent="0.2">
      <c r="A308" s="439"/>
      <c r="B308" s="439"/>
      <c r="C308" s="439"/>
      <c r="D308" s="439"/>
      <c r="E308" s="439"/>
      <c r="F308" s="439"/>
      <c r="G308" s="439"/>
      <c r="H308" s="439"/>
      <c r="I308" s="439"/>
      <c r="J308" s="439"/>
      <c r="K308" s="439"/>
      <c r="L308" s="439"/>
      <c r="M308" s="439"/>
      <c r="N308" s="439"/>
      <c r="O308" s="440"/>
      <c r="P308" s="436" t="s">
        <v>40</v>
      </c>
      <c r="Q308" s="437"/>
      <c r="R308" s="437"/>
      <c r="S308" s="437"/>
      <c r="T308" s="437"/>
      <c r="U308" s="437"/>
      <c r="V308" s="438"/>
      <c r="W308" s="42" t="s">
        <v>39</v>
      </c>
      <c r="X308" s="43">
        <f>IFERROR(SUM(X305:X307),"0")</f>
        <v>0</v>
      </c>
      <c r="Y308" s="43">
        <f>IFERROR(SUM(Y305:Y307),"0")</f>
        <v>0</v>
      </c>
      <c r="Z308" s="43">
        <f>IFERROR(IF(Z305="",0,Z305),"0")+IFERROR(IF(Z306="",0,Z306),"0")+IFERROR(IF(Z307="",0,Z307),"0")</f>
        <v>0</v>
      </c>
      <c r="AA308" s="67"/>
      <c r="AB308" s="67"/>
      <c r="AC308" s="67"/>
    </row>
    <row r="309" spans="1:68" x14ac:dyDescent="0.2">
      <c r="A309" s="439"/>
      <c r="B309" s="439"/>
      <c r="C309" s="439"/>
      <c r="D309" s="439"/>
      <c r="E309" s="439"/>
      <c r="F309" s="439"/>
      <c r="G309" s="439"/>
      <c r="H309" s="439"/>
      <c r="I309" s="439"/>
      <c r="J309" s="439"/>
      <c r="K309" s="439"/>
      <c r="L309" s="439"/>
      <c r="M309" s="439"/>
      <c r="N309" s="439"/>
      <c r="O309" s="440"/>
      <c r="P309" s="436" t="s">
        <v>40</v>
      </c>
      <c r="Q309" s="437"/>
      <c r="R309" s="437"/>
      <c r="S309" s="437"/>
      <c r="T309" s="437"/>
      <c r="U309" s="437"/>
      <c r="V309" s="438"/>
      <c r="W309" s="42" t="s">
        <v>0</v>
      </c>
      <c r="X309" s="43">
        <f>IFERROR(SUMPRODUCT(X305:X307*H305:H307),"0")</f>
        <v>0</v>
      </c>
      <c r="Y309" s="43">
        <f>IFERROR(SUMPRODUCT(Y305:Y307*H305:H307),"0")</f>
        <v>0</v>
      </c>
      <c r="Z309" s="42"/>
      <c r="AA309" s="67"/>
      <c r="AB309" s="67"/>
      <c r="AC309" s="67"/>
    </row>
    <row r="310" spans="1:68" ht="14.25" customHeight="1" x14ac:dyDescent="0.25">
      <c r="A310" s="431" t="s">
        <v>145</v>
      </c>
      <c r="B310" s="431"/>
      <c r="C310" s="431"/>
      <c r="D310" s="431"/>
      <c r="E310" s="431"/>
      <c r="F310" s="431"/>
      <c r="G310" s="431"/>
      <c r="H310" s="431"/>
      <c r="I310" s="431"/>
      <c r="J310" s="431"/>
      <c r="K310" s="431"/>
      <c r="L310" s="431"/>
      <c r="M310" s="431"/>
      <c r="N310" s="431"/>
      <c r="O310" s="431"/>
      <c r="P310" s="431"/>
      <c r="Q310" s="431"/>
      <c r="R310" s="431"/>
      <c r="S310" s="431"/>
      <c r="T310" s="431"/>
      <c r="U310" s="431"/>
      <c r="V310" s="431"/>
      <c r="W310" s="431"/>
      <c r="X310" s="431"/>
      <c r="Y310" s="431"/>
      <c r="Z310" s="431"/>
      <c r="AA310" s="66"/>
      <c r="AB310" s="66"/>
      <c r="AC310" s="83"/>
    </row>
    <row r="311" spans="1:68" ht="37.5" customHeight="1" x14ac:dyDescent="0.25">
      <c r="A311" s="63" t="s">
        <v>448</v>
      </c>
      <c r="B311" s="63" t="s">
        <v>449</v>
      </c>
      <c r="C311" s="36">
        <v>4301135504</v>
      </c>
      <c r="D311" s="432">
        <v>4640242181554</v>
      </c>
      <c r="E311" s="432"/>
      <c r="F311" s="62">
        <v>3</v>
      </c>
      <c r="G311" s="37">
        <v>1</v>
      </c>
      <c r="H311" s="62">
        <v>3</v>
      </c>
      <c r="I311" s="62">
        <v>3.1920000000000002</v>
      </c>
      <c r="J311" s="37">
        <v>126</v>
      </c>
      <c r="K311" s="37" t="s">
        <v>94</v>
      </c>
      <c r="L311" s="37" t="s">
        <v>86</v>
      </c>
      <c r="M311" s="38" t="s">
        <v>84</v>
      </c>
      <c r="N311" s="38"/>
      <c r="O311" s="37">
        <v>180</v>
      </c>
      <c r="P311" s="555" t="s">
        <v>450</v>
      </c>
      <c r="Q311" s="434"/>
      <c r="R311" s="434"/>
      <c r="S311" s="434"/>
      <c r="T311" s="435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ref="Y311:Y330" si="23">IFERROR(IF(X311="","",X311),"")</f>
        <v>0</v>
      </c>
      <c r="Z311" s="41">
        <f>IFERROR(IF(X311="","",X311*0.00936),"")</f>
        <v>0</v>
      </c>
      <c r="AA311" s="68" t="s">
        <v>46</v>
      </c>
      <c r="AB311" s="69" t="s">
        <v>46</v>
      </c>
      <c r="AC311" s="319" t="s">
        <v>451</v>
      </c>
      <c r="AG311" s="81"/>
      <c r="AJ311" s="87" t="s">
        <v>87</v>
      </c>
      <c r="AK311" s="87">
        <v>1</v>
      </c>
      <c r="BB311" s="320" t="s">
        <v>93</v>
      </c>
      <c r="BM311" s="81">
        <f t="shared" ref="BM311:BM330" si="24">IFERROR(X311*I311,"0")</f>
        <v>0</v>
      </c>
      <c r="BN311" s="81">
        <f t="shared" ref="BN311:BN330" si="25">IFERROR(Y311*I311,"0")</f>
        <v>0</v>
      </c>
      <c r="BO311" s="81">
        <f t="shared" ref="BO311:BO330" si="26">IFERROR(X311/J311,"0")</f>
        <v>0</v>
      </c>
      <c r="BP311" s="81">
        <f t="shared" ref="BP311:BP330" si="27">IFERROR(Y311/J311,"0")</f>
        <v>0</v>
      </c>
    </row>
    <row r="312" spans="1:68" ht="27" customHeight="1" x14ac:dyDescent="0.25">
      <c r="A312" s="63" t="s">
        <v>452</v>
      </c>
      <c r="B312" s="63" t="s">
        <v>453</v>
      </c>
      <c r="C312" s="36">
        <v>4301135518</v>
      </c>
      <c r="D312" s="432">
        <v>4640242181561</v>
      </c>
      <c r="E312" s="432"/>
      <c r="F312" s="62">
        <v>3.7</v>
      </c>
      <c r="G312" s="37">
        <v>1</v>
      </c>
      <c r="H312" s="62">
        <v>3.7</v>
      </c>
      <c r="I312" s="62">
        <v>3.8919999999999999</v>
      </c>
      <c r="J312" s="37">
        <v>126</v>
      </c>
      <c r="K312" s="37" t="s">
        <v>94</v>
      </c>
      <c r="L312" s="37" t="s">
        <v>86</v>
      </c>
      <c r="M312" s="38" t="s">
        <v>84</v>
      </c>
      <c r="N312" s="38"/>
      <c r="O312" s="37">
        <v>180</v>
      </c>
      <c r="P312" s="556" t="s">
        <v>454</v>
      </c>
      <c r="Q312" s="434"/>
      <c r="R312" s="434"/>
      <c r="S312" s="434"/>
      <c r="T312" s="435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3"/>
        <v>0</v>
      </c>
      <c r="Z312" s="41">
        <f>IFERROR(IF(X312="","",X312*0.00936),"")</f>
        <v>0</v>
      </c>
      <c r="AA312" s="68" t="s">
        <v>46</v>
      </c>
      <c r="AB312" s="69" t="s">
        <v>46</v>
      </c>
      <c r="AC312" s="321" t="s">
        <v>455</v>
      </c>
      <c r="AG312" s="81"/>
      <c r="AJ312" s="87" t="s">
        <v>87</v>
      </c>
      <c r="AK312" s="87">
        <v>1</v>
      </c>
      <c r="BB312" s="322" t="s">
        <v>93</v>
      </c>
      <c r="BM312" s="81">
        <f t="shared" si="24"/>
        <v>0</v>
      </c>
      <c r="BN312" s="81">
        <f t="shared" si="25"/>
        <v>0</v>
      </c>
      <c r="BO312" s="81">
        <f t="shared" si="26"/>
        <v>0</v>
      </c>
      <c r="BP312" s="81">
        <f t="shared" si="27"/>
        <v>0</v>
      </c>
    </row>
    <row r="313" spans="1:68" ht="27" customHeight="1" x14ac:dyDescent="0.25">
      <c r="A313" s="63" t="s">
        <v>456</v>
      </c>
      <c r="B313" s="63" t="s">
        <v>457</v>
      </c>
      <c r="C313" s="36">
        <v>4301135374</v>
      </c>
      <c r="D313" s="432">
        <v>4640242181424</v>
      </c>
      <c r="E313" s="432"/>
      <c r="F313" s="62">
        <v>5.5</v>
      </c>
      <c r="G313" s="37">
        <v>1</v>
      </c>
      <c r="H313" s="62">
        <v>5.5</v>
      </c>
      <c r="I313" s="62">
        <v>5.7350000000000003</v>
      </c>
      <c r="J313" s="37">
        <v>84</v>
      </c>
      <c r="K313" s="37" t="s">
        <v>85</v>
      </c>
      <c r="L313" s="37" t="s">
        <v>86</v>
      </c>
      <c r="M313" s="38" t="s">
        <v>84</v>
      </c>
      <c r="N313" s="38"/>
      <c r="O313" s="37">
        <v>180</v>
      </c>
      <c r="P313" s="55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13" s="434"/>
      <c r="R313" s="434"/>
      <c r="S313" s="434"/>
      <c r="T313" s="435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3"/>
        <v>0</v>
      </c>
      <c r="Z313" s="41">
        <f>IFERROR(IF(X313="","",X313*0.0155),"")</f>
        <v>0</v>
      </c>
      <c r="AA313" s="68" t="s">
        <v>46</v>
      </c>
      <c r="AB313" s="69" t="s">
        <v>46</v>
      </c>
      <c r="AC313" s="323" t="s">
        <v>451</v>
      </c>
      <c r="AG313" s="81"/>
      <c r="AJ313" s="87" t="s">
        <v>87</v>
      </c>
      <c r="AK313" s="87">
        <v>1</v>
      </c>
      <c r="BB313" s="324" t="s">
        <v>93</v>
      </c>
      <c r="BM313" s="81">
        <f t="shared" si="24"/>
        <v>0</v>
      </c>
      <c r="BN313" s="81">
        <f t="shared" si="25"/>
        <v>0</v>
      </c>
      <c r="BO313" s="81">
        <f t="shared" si="26"/>
        <v>0</v>
      </c>
      <c r="BP313" s="81">
        <f t="shared" si="27"/>
        <v>0</v>
      </c>
    </row>
    <row r="314" spans="1:68" ht="27" customHeight="1" x14ac:dyDescent="0.25">
      <c r="A314" s="63" t="s">
        <v>458</v>
      </c>
      <c r="B314" s="63" t="s">
        <v>459</v>
      </c>
      <c r="C314" s="36">
        <v>4301135320</v>
      </c>
      <c r="D314" s="432">
        <v>4640242181592</v>
      </c>
      <c r="E314" s="432"/>
      <c r="F314" s="62">
        <v>3.5</v>
      </c>
      <c r="G314" s="37">
        <v>1</v>
      </c>
      <c r="H314" s="62">
        <v>3.5</v>
      </c>
      <c r="I314" s="62">
        <v>3.6850000000000001</v>
      </c>
      <c r="J314" s="37">
        <v>126</v>
      </c>
      <c r="K314" s="37" t="s">
        <v>94</v>
      </c>
      <c r="L314" s="37" t="s">
        <v>86</v>
      </c>
      <c r="M314" s="38" t="s">
        <v>84</v>
      </c>
      <c r="N314" s="38"/>
      <c r="O314" s="37">
        <v>180</v>
      </c>
      <c r="P314" s="558" t="s">
        <v>460</v>
      </c>
      <c r="Q314" s="434"/>
      <c r="R314" s="434"/>
      <c r="S314" s="434"/>
      <c r="T314" s="435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3"/>
        <v>0</v>
      </c>
      <c r="Z314" s="41">
        <f t="shared" ref="Z314:Z322" si="28">IFERROR(IF(X314="","",X314*0.00936),"")</f>
        <v>0</v>
      </c>
      <c r="AA314" s="68" t="s">
        <v>46</v>
      </c>
      <c r="AB314" s="69" t="s">
        <v>46</v>
      </c>
      <c r="AC314" s="325" t="s">
        <v>461</v>
      </c>
      <c r="AG314" s="81"/>
      <c r="AJ314" s="87" t="s">
        <v>87</v>
      </c>
      <c r="AK314" s="87">
        <v>1</v>
      </c>
      <c r="BB314" s="326" t="s">
        <v>93</v>
      </c>
      <c r="BM314" s="81">
        <f t="shared" si="24"/>
        <v>0</v>
      </c>
      <c r="BN314" s="81">
        <f t="shared" si="25"/>
        <v>0</v>
      </c>
      <c r="BO314" s="81">
        <f t="shared" si="26"/>
        <v>0</v>
      </c>
      <c r="BP314" s="81">
        <f t="shared" si="27"/>
        <v>0</v>
      </c>
    </row>
    <row r="315" spans="1:68" ht="37.5" customHeight="1" x14ac:dyDescent="0.25">
      <c r="A315" s="63" t="s">
        <v>462</v>
      </c>
      <c r="B315" s="63" t="s">
        <v>463</v>
      </c>
      <c r="C315" s="36">
        <v>4301135552</v>
      </c>
      <c r="D315" s="432">
        <v>4640242181431</v>
      </c>
      <c r="E315" s="432"/>
      <c r="F315" s="62">
        <v>3.5</v>
      </c>
      <c r="G315" s="37">
        <v>1</v>
      </c>
      <c r="H315" s="62">
        <v>3.5</v>
      </c>
      <c r="I315" s="62">
        <v>3.6920000000000002</v>
      </c>
      <c r="J315" s="37">
        <v>126</v>
      </c>
      <c r="K315" s="37" t="s">
        <v>94</v>
      </c>
      <c r="L315" s="37" t="s">
        <v>86</v>
      </c>
      <c r="M315" s="38" t="s">
        <v>84</v>
      </c>
      <c r="N315" s="38"/>
      <c r="O315" s="37">
        <v>180</v>
      </c>
      <c r="P315" s="559" t="s">
        <v>464</v>
      </c>
      <c r="Q315" s="434"/>
      <c r="R315" s="434"/>
      <c r="S315" s="434"/>
      <c r="T315" s="435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3"/>
        <v>0</v>
      </c>
      <c r="Z315" s="41">
        <f t="shared" si="28"/>
        <v>0</v>
      </c>
      <c r="AA315" s="68" t="s">
        <v>46</v>
      </c>
      <c r="AB315" s="69" t="s">
        <v>46</v>
      </c>
      <c r="AC315" s="327" t="s">
        <v>465</v>
      </c>
      <c r="AG315" s="81"/>
      <c r="AJ315" s="87" t="s">
        <v>87</v>
      </c>
      <c r="AK315" s="87">
        <v>1</v>
      </c>
      <c r="BB315" s="328" t="s">
        <v>93</v>
      </c>
      <c r="BM315" s="81">
        <f t="shared" si="24"/>
        <v>0</v>
      </c>
      <c r="BN315" s="81">
        <f t="shared" si="25"/>
        <v>0</v>
      </c>
      <c r="BO315" s="81">
        <f t="shared" si="26"/>
        <v>0</v>
      </c>
      <c r="BP315" s="81">
        <f t="shared" si="27"/>
        <v>0</v>
      </c>
    </row>
    <row r="316" spans="1:68" ht="27" customHeight="1" x14ac:dyDescent="0.25">
      <c r="A316" s="63" t="s">
        <v>466</v>
      </c>
      <c r="B316" s="63" t="s">
        <v>467</v>
      </c>
      <c r="C316" s="36">
        <v>4301135405</v>
      </c>
      <c r="D316" s="432">
        <v>4640242181523</v>
      </c>
      <c r="E316" s="432"/>
      <c r="F316" s="62">
        <v>3</v>
      </c>
      <c r="G316" s="37">
        <v>1</v>
      </c>
      <c r="H316" s="62">
        <v>3</v>
      </c>
      <c r="I316" s="62">
        <v>3.1920000000000002</v>
      </c>
      <c r="J316" s="37">
        <v>126</v>
      </c>
      <c r="K316" s="37" t="s">
        <v>94</v>
      </c>
      <c r="L316" s="37" t="s">
        <v>86</v>
      </c>
      <c r="M316" s="38" t="s">
        <v>84</v>
      </c>
      <c r="N316" s="38"/>
      <c r="O316" s="37">
        <v>180</v>
      </c>
      <c r="P316" s="56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6" s="434"/>
      <c r="R316" s="434"/>
      <c r="S316" s="434"/>
      <c r="T316" s="435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3"/>
        <v>0</v>
      </c>
      <c r="Z316" s="41">
        <f t="shared" si="28"/>
        <v>0</v>
      </c>
      <c r="AA316" s="68" t="s">
        <v>46</v>
      </c>
      <c r="AB316" s="69" t="s">
        <v>46</v>
      </c>
      <c r="AC316" s="329" t="s">
        <v>455</v>
      </c>
      <c r="AG316" s="81"/>
      <c r="AJ316" s="87" t="s">
        <v>87</v>
      </c>
      <c r="AK316" s="87">
        <v>1</v>
      </c>
      <c r="BB316" s="330" t="s">
        <v>93</v>
      </c>
      <c r="BM316" s="81">
        <f t="shared" si="24"/>
        <v>0</v>
      </c>
      <c r="BN316" s="81">
        <f t="shared" si="25"/>
        <v>0</v>
      </c>
      <c r="BO316" s="81">
        <f t="shared" si="26"/>
        <v>0</v>
      </c>
      <c r="BP316" s="81">
        <f t="shared" si="27"/>
        <v>0</v>
      </c>
    </row>
    <row r="317" spans="1:68" ht="37.5" customHeight="1" x14ac:dyDescent="0.25">
      <c r="A317" s="63" t="s">
        <v>468</v>
      </c>
      <c r="B317" s="63" t="s">
        <v>469</v>
      </c>
      <c r="C317" s="36">
        <v>4301135404</v>
      </c>
      <c r="D317" s="432">
        <v>4640242181516</v>
      </c>
      <c r="E317" s="432"/>
      <c r="F317" s="62">
        <v>3.7</v>
      </c>
      <c r="G317" s="37">
        <v>1</v>
      </c>
      <c r="H317" s="62">
        <v>3.7</v>
      </c>
      <c r="I317" s="62">
        <v>3.8919999999999999</v>
      </c>
      <c r="J317" s="37">
        <v>126</v>
      </c>
      <c r="K317" s="37" t="s">
        <v>94</v>
      </c>
      <c r="L317" s="37" t="s">
        <v>86</v>
      </c>
      <c r="M317" s="38" t="s">
        <v>84</v>
      </c>
      <c r="N317" s="38"/>
      <c r="O317" s="37">
        <v>180</v>
      </c>
      <c r="P317" s="561" t="s">
        <v>470</v>
      </c>
      <c r="Q317" s="434"/>
      <c r="R317" s="434"/>
      <c r="S317" s="434"/>
      <c r="T317" s="435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3"/>
        <v>0</v>
      </c>
      <c r="Z317" s="41">
        <f t="shared" si="28"/>
        <v>0</v>
      </c>
      <c r="AA317" s="68" t="s">
        <v>46</v>
      </c>
      <c r="AB317" s="69" t="s">
        <v>46</v>
      </c>
      <c r="AC317" s="331" t="s">
        <v>465</v>
      </c>
      <c r="AG317" s="81"/>
      <c r="AJ317" s="87" t="s">
        <v>87</v>
      </c>
      <c r="AK317" s="87">
        <v>1</v>
      </c>
      <c r="BB317" s="332" t="s">
        <v>93</v>
      </c>
      <c r="BM317" s="81">
        <f t="shared" si="24"/>
        <v>0</v>
      </c>
      <c r="BN317" s="81">
        <f t="shared" si="25"/>
        <v>0</v>
      </c>
      <c r="BO317" s="81">
        <f t="shared" si="26"/>
        <v>0</v>
      </c>
      <c r="BP317" s="81">
        <f t="shared" si="27"/>
        <v>0</v>
      </c>
    </row>
    <row r="318" spans="1:68" ht="27" customHeight="1" x14ac:dyDescent="0.25">
      <c r="A318" s="63" t="s">
        <v>471</v>
      </c>
      <c r="B318" s="63" t="s">
        <v>472</v>
      </c>
      <c r="C318" s="36">
        <v>4301135375</v>
      </c>
      <c r="D318" s="432">
        <v>4640242181486</v>
      </c>
      <c r="E318" s="432"/>
      <c r="F318" s="62">
        <v>3.7</v>
      </c>
      <c r="G318" s="37">
        <v>1</v>
      </c>
      <c r="H318" s="62">
        <v>3.7</v>
      </c>
      <c r="I318" s="62">
        <v>3.8919999999999999</v>
      </c>
      <c r="J318" s="37">
        <v>126</v>
      </c>
      <c r="K318" s="37" t="s">
        <v>94</v>
      </c>
      <c r="L318" s="37" t="s">
        <v>86</v>
      </c>
      <c r="M318" s="38" t="s">
        <v>84</v>
      </c>
      <c r="N318" s="38"/>
      <c r="O318" s="37">
        <v>180</v>
      </c>
      <c r="P318" s="56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8" s="434"/>
      <c r="R318" s="434"/>
      <c r="S318" s="434"/>
      <c r="T318" s="435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3"/>
        <v>0</v>
      </c>
      <c r="Z318" s="41">
        <f t="shared" si="28"/>
        <v>0</v>
      </c>
      <c r="AA318" s="68" t="s">
        <v>46</v>
      </c>
      <c r="AB318" s="69" t="s">
        <v>46</v>
      </c>
      <c r="AC318" s="333" t="s">
        <v>451</v>
      </c>
      <c r="AG318" s="81"/>
      <c r="AJ318" s="87" t="s">
        <v>87</v>
      </c>
      <c r="AK318" s="87">
        <v>1</v>
      </c>
      <c r="BB318" s="334" t="s">
        <v>93</v>
      </c>
      <c r="BM318" s="81">
        <f t="shared" si="24"/>
        <v>0</v>
      </c>
      <c r="BN318" s="81">
        <f t="shared" si="25"/>
        <v>0</v>
      </c>
      <c r="BO318" s="81">
        <f t="shared" si="26"/>
        <v>0</v>
      </c>
      <c r="BP318" s="81">
        <f t="shared" si="27"/>
        <v>0</v>
      </c>
    </row>
    <row r="319" spans="1:68" ht="37.5" customHeight="1" x14ac:dyDescent="0.25">
      <c r="A319" s="63" t="s">
        <v>473</v>
      </c>
      <c r="B319" s="63" t="s">
        <v>474</v>
      </c>
      <c r="C319" s="36">
        <v>4301135402</v>
      </c>
      <c r="D319" s="432">
        <v>4640242181493</v>
      </c>
      <c r="E319" s="432"/>
      <c r="F319" s="62">
        <v>3.7</v>
      </c>
      <c r="G319" s="37">
        <v>1</v>
      </c>
      <c r="H319" s="62">
        <v>3.7</v>
      </c>
      <c r="I319" s="62">
        <v>3.8919999999999999</v>
      </c>
      <c r="J319" s="37">
        <v>126</v>
      </c>
      <c r="K319" s="37" t="s">
        <v>94</v>
      </c>
      <c r="L319" s="37" t="s">
        <v>86</v>
      </c>
      <c r="M319" s="38" t="s">
        <v>84</v>
      </c>
      <c r="N319" s="38"/>
      <c r="O319" s="37">
        <v>180</v>
      </c>
      <c r="P319" s="563" t="s">
        <v>475</v>
      </c>
      <c r="Q319" s="434"/>
      <c r="R319" s="434"/>
      <c r="S319" s="434"/>
      <c r="T319" s="435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23"/>
        <v>0</v>
      </c>
      <c r="Z319" s="41">
        <f t="shared" si="28"/>
        <v>0</v>
      </c>
      <c r="AA319" s="68" t="s">
        <v>46</v>
      </c>
      <c r="AB319" s="69" t="s">
        <v>46</v>
      </c>
      <c r="AC319" s="335" t="s">
        <v>451</v>
      </c>
      <c r="AG319" s="81"/>
      <c r="AJ319" s="87" t="s">
        <v>87</v>
      </c>
      <c r="AK319" s="87">
        <v>1</v>
      </c>
      <c r="BB319" s="336" t="s">
        <v>93</v>
      </c>
      <c r="BM319" s="81">
        <f t="shared" si="24"/>
        <v>0</v>
      </c>
      <c r="BN319" s="81">
        <f t="shared" si="25"/>
        <v>0</v>
      </c>
      <c r="BO319" s="81">
        <f t="shared" si="26"/>
        <v>0</v>
      </c>
      <c r="BP319" s="81">
        <f t="shared" si="27"/>
        <v>0</v>
      </c>
    </row>
    <row r="320" spans="1:68" ht="37.5" customHeight="1" x14ac:dyDescent="0.25">
      <c r="A320" s="63" t="s">
        <v>476</v>
      </c>
      <c r="B320" s="63" t="s">
        <v>477</v>
      </c>
      <c r="C320" s="36">
        <v>4301135403</v>
      </c>
      <c r="D320" s="432">
        <v>4640242181509</v>
      </c>
      <c r="E320" s="432"/>
      <c r="F320" s="62">
        <v>3.7</v>
      </c>
      <c r="G320" s="37">
        <v>1</v>
      </c>
      <c r="H320" s="62">
        <v>3.7</v>
      </c>
      <c r="I320" s="62">
        <v>3.8919999999999999</v>
      </c>
      <c r="J320" s="37">
        <v>126</v>
      </c>
      <c r="K320" s="37" t="s">
        <v>94</v>
      </c>
      <c r="L320" s="37" t="s">
        <v>86</v>
      </c>
      <c r="M320" s="38" t="s">
        <v>84</v>
      </c>
      <c r="N320" s="38"/>
      <c r="O320" s="37">
        <v>180</v>
      </c>
      <c r="P320" s="56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20" s="434"/>
      <c r="R320" s="434"/>
      <c r="S320" s="434"/>
      <c r="T320" s="435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23"/>
        <v>0</v>
      </c>
      <c r="Z320" s="41">
        <f t="shared" si="28"/>
        <v>0</v>
      </c>
      <c r="AA320" s="68" t="s">
        <v>46</v>
      </c>
      <c r="AB320" s="69" t="s">
        <v>46</v>
      </c>
      <c r="AC320" s="337" t="s">
        <v>451</v>
      </c>
      <c r="AG320" s="81"/>
      <c r="AJ320" s="87" t="s">
        <v>87</v>
      </c>
      <c r="AK320" s="87">
        <v>1</v>
      </c>
      <c r="BB320" s="338" t="s">
        <v>93</v>
      </c>
      <c r="BM320" s="81">
        <f t="shared" si="24"/>
        <v>0</v>
      </c>
      <c r="BN320" s="81">
        <f t="shared" si="25"/>
        <v>0</v>
      </c>
      <c r="BO320" s="81">
        <f t="shared" si="26"/>
        <v>0</v>
      </c>
      <c r="BP320" s="81">
        <f t="shared" si="27"/>
        <v>0</v>
      </c>
    </row>
    <row r="321" spans="1:68" ht="27" customHeight="1" x14ac:dyDescent="0.25">
      <c r="A321" s="63" t="s">
        <v>478</v>
      </c>
      <c r="B321" s="63" t="s">
        <v>479</v>
      </c>
      <c r="C321" s="36">
        <v>4301135304</v>
      </c>
      <c r="D321" s="432">
        <v>4640242181240</v>
      </c>
      <c r="E321" s="432"/>
      <c r="F321" s="62">
        <v>0.3</v>
      </c>
      <c r="G321" s="37">
        <v>9</v>
      </c>
      <c r="H321" s="62">
        <v>2.7</v>
      </c>
      <c r="I321" s="62">
        <v>2.88</v>
      </c>
      <c r="J321" s="37">
        <v>126</v>
      </c>
      <c r="K321" s="37" t="s">
        <v>94</v>
      </c>
      <c r="L321" s="37" t="s">
        <v>86</v>
      </c>
      <c r="M321" s="38" t="s">
        <v>84</v>
      </c>
      <c r="N321" s="38"/>
      <c r="O321" s="37">
        <v>180</v>
      </c>
      <c r="P321" s="565" t="s">
        <v>480</v>
      </c>
      <c r="Q321" s="434"/>
      <c r="R321" s="434"/>
      <c r="S321" s="434"/>
      <c r="T321" s="435"/>
      <c r="U321" s="39" t="s">
        <v>46</v>
      </c>
      <c r="V321" s="39" t="s">
        <v>46</v>
      </c>
      <c r="W321" s="40" t="s">
        <v>39</v>
      </c>
      <c r="X321" s="58">
        <v>0</v>
      </c>
      <c r="Y321" s="55">
        <f t="shared" si="23"/>
        <v>0</v>
      </c>
      <c r="Z321" s="41">
        <f t="shared" si="28"/>
        <v>0</v>
      </c>
      <c r="AA321" s="68" t="s">
        <v>46</v>
      </c>
      <c r="AB321" s="69" t="s">
        <v>46</v>
      </c>
      <c r="AC321" s="339" t="s">
        <v>451</v>
      </c>
      <c r="AG321" s="81"/>
      <c r="AJ321" s="87" t="s">
        <v>87</v>
      </c>
      <c r="AK321" s="87">
        <v>1</v>
      </c>
      <c r="BB321" s="340" t="s">
        <v>93</v>
      </c>
      <c r="BM321" s="81">
        <f t="shared" si="24"/>
        <v>0</v>
      </c>
      <c r="BN321" s="81">
        <f t="shared" si="25"/>
        <v>0</v>
      </c>
      <c r="BO321" s="81">
        <f t="shared" si="26"/>
        <v>0</v>
      </c>
      <c r="BP321" s="81">
        <f t="shared" si="27"/>
        <v>0</v>
      </c>
    </row>
    <row r="322" spans="1:68" ht="27" customHeight="1" x14ac:dyDescent="0.25">
      <c r="A322" s="63" t="s">
        <v>481</v>
      </c>
      <c r="B322" s="63" t="s">
        <v>482</v>
      </c>
      <c r="C322" s="36">
        <v>4301135610</v>
      </c>
      <c r="D322" s="432">
        <v>4640242181318</v>
      </c>
      <c r="E322" s="432"/>
      <c r="F322" s="62">
        <v>0.3</v>
      </c>
      <c r="G322" s="37">
        <v>9</v>
      </c>
      <c r="H322" s="62">
        <v>2.7</v>
      </c>
      <c r="I322" s="62">
        <v>2.988</v>
      </c>
      <c r="J322" s="37">
        <v>126</v>
      </c>
      <c r="K322" s="37" t="s">
        <v>94</v>
      </c>
      <c r="L322" s="37" t="s">
        <v>86</v>
      </c>
      <c r="M322" s="38" t="s">
        <v>84</v>
      </c>
      <c r="N322" s="38"/>
      <c r="O322" s="37">
        <v>180</v>
      </c>
      <c r="P322" s="566" t="s">
        <v>483</v>
      </c>
      <c r="Q322" s="434"/>
      <c r="R322" s="434"/>
      <c r="S322" s="434"/>
      <c r="T322" s="435"/>
      <c r="U322" s="39" t="s">
        <v>46</v>
      </c>
      <c r="V322" s="39" t="s">
        <v>46</v>
      </c>
      <c r="W322" s="40" t="s">
        <v>39</v>
      </c>
      <c r="X322" s="58">
        <v>0</v>
      </c>
      <c r="Y322" s="55">
        <f t="shared" si="23"/>
        <v>0</v>
      </c>
      <c r="Z322" s="41">
        <f t="shared" si="28"/>
        <v>0</v>
      </c>
      <c r="AA322" s="68" t="s">
        <v>46</v>
      </c>
      <c r="AB322" s="69" t="s">
        <v>46</v>
      </c>
      <c r="AC322" s="341" t="s">
        <v>455</v>
      </c>
      <c r="AG322" s="81"/>
      <c r="AJ322" s="87" t="s">
        <v>87</v>
      </c>
      <c r="AK322" s="87">
        <v>1</v>
      </c>
      <c r="BB322" s="342" t="s">
        <v>93</v>
      </c>
      <c r="BM322" s="81">
        <f t="shared" si="24"/>
        <v>0</v>
      </c>
      <c r="BN322" s="81">
        <f t="shared" si="25"/>
        <v>0</v>
      </c>
      <c r="BO322" s="81">
        <f t="shared" si="26"/>
        <v>0</v>
      </c>
      <c r="BP322" s="81">
        <f t="shared" si="27"/>
        <v>0</v>
      </c>
    </row>
    <row r="323" spans="1:68" ht="27" customHeight="1" x14ac:dyDescent="0.25">
      <c r="A323" s="63" t="s">
        <v>484</v>
      </c>
      <c r="B323" s="63" t="s">
        <v>485</v>
      </c>
      <c r="C323" s="36">
        <v>4301135306</v>
      </c>
      <c r="D323" s="432">
        <v>4640242181387</v>
      </c>
      <c r="E323" s="432"/>
      <c r="F323" s="62">
        <v>0.3</v>
      </c>
      <c r="G323" s="37">
        <v>9</v>
      </c>
      <c r="H323" s="62">
        <v>2.7</v>
      </c>
      <c r="I323" s="62">
        <v>2.8450000000000002</v>
      </c>
      <c r="J323" s="37">
        <v>234</v>
      </c>
      <c r="K323" s="37" t="s">
        <v>157</v>
      </c>
      <c r="L323" s="37" t="s">
        <v>86</v>
      </c>
      <c r="M323" s="38" t="s">
        <v>84</v>
      </c>
      <c r="N323" s="38"/>
      <c r="O323" s="37">
        <v>180</v>
      </c>
      <c r="P323" s="567" t="s">
        <v>486</v>
      </c>
      <c r="Q323" s="434"/>
      <c r="R323" s="434"/>
      <c r="S323" s="434"/>
      <c r="T323" s="435"/>
      <c r="U323" s="39" t="s">
        <v>46</v>
      </c>
      <c r="V323" s="39" t="s">
        <v>46</v>
      </c>
      <c r="W323" s="40" t="s">
        <v>39</v>
      </c>
      <c r="X323" s="58">
        <v>0</v>
      </c>
      <c r="Y323" s="55">
        <f t="shared" si="23"/>
        <v>0</v>
      </c>
      <c r="Z323" s="41">
        <f>IFERROR(IF(X323="","",X323*0.00502),"")</f>
        <v>0</v>
      </c>
      <c r="AA323" s="68" t="s">
        <v>46</v>
      </c>
      <c r="AB323" s="69" t="s">
        <v>46</v>
      </c>
      <c r="AC323" s="343" t="s">
        <v>451</v>
      </c>
      <c r="AG323" s="81"/>
      <c r="AJ323" s="87" t="s">
        <v>87</v>
      </c>
      <c r="AK323" s="87">
        <v>1</v>
      </c>
      <c r="BB323" s="344" t="s">
        <v>93</v>
      </c>
      <c r="BM323" s="81">
        <f t="shared" si="24"/>
        <v>0</v>
      </c>
      <c r="BN323" s="81">
        <f t="shared" si="25"/>
        <v>0</v>
      </c>
      <c r="BO323" s="81">
        <f t="shared" si="26"/>
        <v>0</v>
      </c>
      <c r="BP323" s="81">
        <f t="shared" si="27"/>
        <v>0</v>
      </c>
    </row>
    <row r="324" spans="1:68" ht="27" customHeight="1" x14ac:dyDescent="0.25">
      <c r="A324" s="63" t="s">
        <v>487</v>
      </c>
      <c r="B324" s="63" t="s">
        <v>488</v>
      </c>
      <c r="C324" s="36">
        <v>4301135305</v>
      </c>
      <c r="D324" s="432">
        <v>4640242181394</v>
      </c>
      <c r="E324" s="432"/>
      <c r="F324" s="62">
        <v>0.3</v>
      </c>
      <c r="G324" s="37">
        <v>9</v>
      </c>
      <c r="H324" s="62">
        <v>2.7</v>
      </c>
      <c r="I324" s="62">
        <v>2.8450000000000002</v>
      </c>
      <c r="J324" s="37">
        <v>234</v>
      </c>
      <c r="K324" s="37" t="s">
        <v>157</v>
      </c>
      <c r="L324" s="37" t="s">
        <v>86</v>
      </c>
      <c r="M324" s="38" t="s">
        <v>84</v>
      </c>
      <c r="N324" s="38"/>
      <c r="O324" s="37">
        <v>180</v>
      </c>
      <c r="P324" s="568" t="s">
        <v>489</v>
      </c>
      <c r="Q324" s="434"/>
      <c r="R324" s="434"/>
      <c r="S324" s="434"/>
      <c r="T324" s="435"/>
      <c r="U324" s="39" t="s">
        <v>46</v>
      </c>
      <c r="V324" s="39" t="s">
        <v>46</v>
      </c>
      <c r="W324" s="40" t="s">
        <v>39</v>
      </c>
      <c r="X324" s="58">
        <v>0</v>
      </c>
      <c r="Y324" s="55">
        <f t="shared" si="23"/>
        <v>0</v>
      </c>
      <c r="Z324" s="41">
        <f>IFERROR(IF(X324="","",X324*0.00502),"")</f>
        <v>0</v>
      </c>
      <c r="AA324" s="68" t="s">
        <v>46</v>
      </c>
      <c r="AB324" s="69" t="s">
        <v>46</v>
      </c>
      <c r="AC324" s="345" t="s">
        <v>451</v>
      </c>
      <c r="AG324" s="81"/>
      <c r="AJ324" s="87" t="s">
        <v>87</v>
      </c>
      <c r="AK324" s="87">
        <v>1</v>
      </c>
      <c r="BB324" s="346" t="s">
        <v>93</v>
      </c>
      <c r="BM324" s="81">
        <f t="shared" si="24"/>
        <v>0</v>
      </c>
      <c r="BN324" s="81">
        <f t="shared" si="25"/>
        <v>0</v>
      </c>
      <c r="BO324" s="81">
        <f t="shared" si="26"/>
        <v>0</v>
      </c>
      <c r="BP324" s="81">
        <f t="shared" si="27"/>
        <v>0</v>
      </c>
    </row>
    <row r="325" spans="1:68" ht="27" customHeight="1" x14ac:dyDescent="0.25">
      <c r="A325" s="63" t="s">
        <v>490</v>
      </c>
      <c r="B325" s="63" t="s">
        <v>491</v>
      </c>
      <c r="C325" s="36">
        <v>4301135309</v>
      </c>
      <c r="D325" s="432">
        <v>4640242181332</v>
      </c>
      <c r="E325" s="432"/>
      <c r="F325" s="62">
        <v>0.3</v>
      </c>
      <c r="G325" s="37">
        <v>9</v>
      </c>
      <c r="H325" s="62">
        <v>2.7</v>
      </c>
      <c r="I325" s="62">
        <v>2.9079999999999999</v>
      </c>
      <c r="J325" s="37">
        <v>234</v>
      </c>
      <c r="K325" s="37" t="s">
        <v>157</v>
      </c>
      <c r="L325" s="37" t="s">
        <v>86</v>
      </c>
      <c r="M325" s="38" t="s">
        <v>84</v>
      </c>
      <c r="N325" s="38"/>
      <c r="O325" s="37">
        <v>180</v>
      </c>
      <c r="P325" s="569" t="s">
        <v>492</v>
      </c>
      <c r="Q325" s="434"/>
      <c r="R325" s="434"/>
      <c r="S325" s="434"/>
      <c r="T325" s="435"/>
      <c r="U325" s="39" t="s">
        <v>46</v>
      </c>
      <c r="V325" s="39" t="s">
        <v>46</v>
      </c>
      <c r="W325" s="40" t="s">
        <v>39</v>
      </c>
      <c r="X325" s="58">
        <v>0</v>
      </c>
      <c r="Y325" s="55">
        <f t="shared" si="23"/>
        <v>0</v>
      </c>
      <c r="Z325" s="41">
        <f>IFERROR(IF(X325="","",X325*0.00502),"")</f>
        <v>0</v>
      </c>
      <c r="AA325" s="68" t="s">
        <v>46</v>
      </c>
      <c r="AB325" s="69" t="s">
        <v>46</v>
      </c>
      <c r="AC325" s="347" t="s">
        <v>451</v>
      </c>
      <c r="AG325" s="81"/>
      <c r="AJ325" s="87" t="s">
        <v>87</v>
      </c>
      <c r="AK325" s="87">
        <v>1</v>
      </c>
      <c r="BB325" s="348" t="s">
        <v>93</v>
      </c>
      <c r="BM325" s="81">
        <f t="shared" si="24"/>
        <v>0</v>
      </c>
      <c r="BN325" s="81">
        <f t="shared" si="25"/>
        <v>0</v>
      </c>
      <c r="BO325" s="81">
        <f t="shared" si="26"/>
        <v>0</v>
      </c>
      <c r="BP325" s="81">
        <f t="shared" si="27"/>
        <v>0</v>
      </c>
    </row>
    <row r="326" spans="1:68" ht="27" customHeight="1" x14ac:dyDescent="0.25">
      <c r="A326" s="63" t="s">
        <v>493</v>
      </c>
      <c r="B326" s="63" t="s">
        <v>494</v>
      </c>
      <c r="C326" s="36">
        <v>4301135308</v>
      </c>
      <c r="D326" s="432">
        <v>4640242181349</v>
      </c>
      <c r="E326" s="432"/>
      <c r="F326" s="62">
        <v>0.3</v>
      </c>
      <c r="G326" s="37">
        <v>9</v>
      </c>
      <c r="H326" s="62">
        <v>2.7</v>
      </c>
      <c r="I326" s="62">
        <v>2.9079999999999999</v>
      </c>
      <c r="J326" s="37">
        <v>234</v>
      </c>
      <c r="K326" s="37" t="s">
        <v>157</v>
      </c>
      <c r="L326" s="37" t="s">
        <v>86</v>
      </c>
      <c r="M326" s="38" t="s">
        <v>84</v>
      </c>
      <c r="N326" s="38"/>
      <c r="O326" s="37">
        <v>180</v>
      </c>
      <c r="P326" s="570" t="s">
        <v>495</v>
      </c>
      <c r="Q326" s="434"/>
      <c r="R326" s="434"/>
      <c r="S326" s="434"/>
      <c r="T326" s="435"/>
      <c r="U326" s="39" t="s">
        <v>46</v>
      </c>
      <c r="V326" s="39" t="s">
        <v>46</v>
      </c>
      <c r="W326" s="40" t="s">
        <v>39</v>
      </c>
      <c r="X326" s="58">
        <v>0</v>
      </c>
      <c r="Y326" s="55">
        <f t="shared" si="23"/>
        <v>0</v>
      </c>
      <c r="Z326" s="41">
        <f>IFERROR(IF(X326="","",X326*0.00502),"")</f>
        <v>0</v>
      </c>
      <c r="AA326" s="68" t="s">
        <v>46</v>
      </c>
      <c r="AB326" s="69" t="s">
        <v>46</v>
      </c>
      <c r="AC326" s="349" t="s">
        <v>451</v>
      </c>
      <c r="AG326" s="81"/>
      <c r="AJ326" s="87" t="s">
        <v>87</v>
      </c>
      <c r="AK326" s="87">
        <v>1</v>
      </c>
      <c r="BB326" s="350" t="s">
        <v>93</v>
      </c>
      <c r="BM326" s="81">
        <f t="shared" si="24"/>
        <v>0</v>
      </c>
      <c r="BN326" s="81">
        <f t="shared" si="25"/>
        <v>0</v>
      </c>
      <c r="BO326" s="81">
        <f t="shared" si="26"/>
        <v>0</v>
      </c>
      <c r="BP326" s="81">
        <f t="shared" si="27"/>
        <v>0</v>
      </c>
    </row>
    <row r="327" spans="1:68" ht="27" customHeight="1" x14ac:dyDescent="0.25">
      <c r="A327" s="63" t="s">
        <v>496</v>
      </c>
      <c r="B327" s="63" t="s">
        <v>497</v>
      </c>
      <c r="C327" s="36">
        <v>4301135307</v>
      </c>
      <c r="D327" s="432">
        <v>4640242181370</v>
      </c>
      <c r="E327" s="432"/>
      <c r="F327" s="62">
        <v>0.3</v>
      </c>
      <c r="G327" s="37">
        <v>9</v>
      </c>
      <c r="H327" s="62">
        <v>2.7</v>
      </c>
      <c r="I327" s="62">
        <v>2.9079999999999999</v>
      </c>
      <c r="J327" s="37">
        <v>234</v>
      </c>
      <c r="K327" s="37" t="s">
        <v>157</v>
      </c>
      <c r="L327" s="37" t="s">
        <v>86</v>
      </c>
      <c r="M327" s="38" t="s">
        <v>84</v>
      </c>
      <c r="N327" s="38"/>
      <c r="O327" s="37">
        <v>180</v>
      </c>
      <c r="P327" s="571" t="s">
        <v>498</v>
      </c>
      <c r="Q327" s="434"/>
      <c r="R327" s="434"/>
      <c r="S327" s="434"/>
      <c r="T327" s="435"/>
      <c r="U327" s="39" t="s">
        <v>46</v>
      </c>
      <c r="V327" s="39" t="s">
        <v>46</v>
      </c>
      <c r="W327" s="40" t="s">
        <v>39</v>
      </c>
      <c r="X327" s="58">
        <v>0</v>
      </c>
      <c r="Y327" s="55">
        <f t="shared" si="23"/>
        <v>0</v>
      </c>
      <c r="Z327" s="41">
        <f>IFERROR(IF(X327="","",X327*0.00502),"")</f>
        <v>0</v>
      </c>
      <c r="AA327" s="68" t="s">
        <v>46</v>
      </c>
      <c r="AB327" s="69" t="s">
        <v>46</v>
      </c>
      <c r="AC327" s="351" t="s">
        <v>499</v>
      </c>
      <c r="AG327" s="81"/>
      <c r="AJ327" s="87" t="s">
        <v>87</v>
      </c>
      <c r="AK327" s="87">
        <v>1</v>
      </c>
      <c r="BB327" s="352" t="s">
        <v>93</v>
      </c>
      <c r="BM327" s="81">
        <f t="shared" si="24"/>
        <v>0</v>
      </c>
      <c r="BN327" s="81">
        <f t="shared" si="25"/>
        <v>0</v>
      </c>
      <c r="BO327" s="81">
        <f t="shared" si="26"/>
        <v>0</v>
      </c>
      <c r="BP327" s="81">
        <f t="shared" si="27"/>
        <v>0</v>
      </c>
    </row>
    <row r="328" spans="1:68" ht="27" customHeight="1" x14ac:dyDescent="0.25">
      <c r="A328" s="63" t="s">
        <v>500</v>
      </c>
      <c r="B328" s="63" t="s">
        <v>501</v>
      </c>
      <c r="C328" s="36">
        <v>4301135318</v>
      </c>
      <c r="D328" s="432">
        <v>4607111037480</v>
      </c>
      <c r="E328" s="432"/>
      <c r="F328" s="62">
        <v>1</v>
      </c>
      <c r="G328" s="37">
        <v>4</v>
      </c>
      <c r="H328" s="62">
        <v>4</v>
      </c>
      <c r="I328" s="62">
        <v>4.2724000000000002</v>
      </c>
      <c r="J328" s="37">
        <v>84</v>
      </c>
      <c r="K328" s="37" t="s">
        <v>85</v>
      </c>
      <c r="L328" s="37" t="s">
        <v>86</v>
      </c>
      <c r="M328" s="38" t="s">
        <v>84</v>
      </c>
      <c r="N328" s="38"/>
      <c r="O328" s="37">
        <v>180</v>
      </c>
      <c r="P328" s="572" t="s">
        <v>502</v>
      </c>
      <c r="Q328" s="434"/>
      <c r="R328" s="434"/>
      <c r="S328" s="434"/>
      <c r="T328" s="435"/>
      <c r="U328" s="39" t="s">
        <v>46</v>
      </c>
      <c r="V328" s="39" t="s">
        <v>46</v>
      </c>
      <c r="W328" s="40" t="s">
        <v>39</v>
      </c>
      <c r="X328" s="58">
        <v>0</v>
      </c>
      <c r="Y328" s="55">
        <f t="shared" si="23"/>
        <v>0</v>
      </c>
      <c r="Z328" s="41">
        <f>IFERROR(IF(X328="","",X328*0.0155),"")</f>
        <v>0</v>
      </c>
      <c r="AA328" s="68" t="s">
        <v>46</v>
      </c>
      <c r="AB328" s="69" t="s">
        <v>46</v>
      </c>
      <c r="AC328" s="353" t="s">
        <v>503</v>
      </c>
      <c r="AG328" s="81"/>
      <c r="AJ328" s="87" t="s">
        <v>87</v>
      </c>
      <c r="AK328" s="87">
        <v>1</v>
      </c>
      <c r="BB328" s="354" t="s">
        <v>93</v>
      </c>
      <c r="BM328" s="81">
        <f t="shared" si="24"/>
        <v>0</v>
      </c>
      <c r="BN328" s="81">
        <f t="shared" si="25"/>
        <v>0</v>
      </c>
      <c r="BO328" s="81">
        <f t="shared" si="26"/>
        <v>0</v>
      </c>
      <c r="BP328" s="81">
        <f t="shared" si="27"/>
        <v>0</v>
      </c>
    </row>
    <row r="329" spans="1:68" ht="27" customHeight="1" x14ac:dyDescent="0.25">
      <c r="A329" s="63" t="s">
        <v>504</v>
      </c>
      <c r="B329" s="63" t="s">
        <v>505</v>
      </c>
      <c r="C329" s="36">
        <v>4301135198</v>
      </c>
      <c r="D329" s="432">
        <v>4640242180663</v>
      </c>
      <c r="E329" s="432"/>
      <c r="F329" s="62">
        <v>0.9</v>
      </c>
      <c r="G329" s="37">
        <v>4</v>
      </c>
      <c r="H329" s="62">
        <v>3.6</v>
      </c>
      <c r="I329" s="62">
        <v>3.83</v>
      </c>
      <c r="J329" s="37">
        <v>84</v>
      </c>
      <c r="K329" s="37" t="s">
        <v>85</v>
      </c>
      <c r="L329" s="37" t="s">
        <v>86</v>
      </c>
      <c r="M329" s="38" t="s">
        <v>84</v>
      </c>
      <c r="N329" s="38"/>
      <c r="O329" s="37">
        <v>180</v>
      </c>
      <c r="P329" s="573" t="s">
        <v>506</v>
      </c>
      <c r="Q329" s="434"/>
      <c r="R329" s="434"/>
      <c r="S329" s="434"/>
      <c r="T329" s="435"/>
      <c r="U329" s="39" t="s">
        <v>46</v>
      </c>
      <c r="V329" s="39" t="s">
        <v>46</v>
      </c>
      <c r="W329" s="40" t="s">
        <v>39</v>
      </c>
      <c r="X329" s="58">
        <v>0</v>
      </c>
      <c r="Y329" s="55">
        <f t="shared" si="23"/>
        <v>0</v>
      </c>
      <c r="Z329" s="41">
        <f>IFERROR(IF(X329="","",X329*0.0155),"")</f>
        <v>0</v>
      </c>
      <c r="AA329" s="68" t="s">
        <v>46</v>
      </c>
      <c r="AB329" s="69" t="s">
        <v>46</v>
      </c>
      <c r="AC329" s="355" t="s">
        <v>507</v>
      </c>
      <c r="AG329" s="81"/>
      <c r="AJ329" s="87" t="s">
        <v>87</v>
      </c>
      <c r="AK329" s="87">
        <v>1</v>
      </c>
      <c r="BB329" s="356" t="s">
        <v>93</v>
      </c>
      <c r="BM329" s="81">
        <f t="shared" si="24"/>
        <v>0</v>
      </c>
      <c r="BN329" s="81">
        <f t="shared" si="25"/>
        <v>0</v>
      </c>
      <c r="BO329" s="81">
        <f t="shared" si="26"/>
        <v>0</v>
      </c>
      <c r="BP329" s="81">
        <f t="shared" si="27"/>
        <v>0</v>
      </c>
    </row>
    <row r="330" spans="1:68" ht="27" customHeight="1" x14ac:dyDescent="0.25">
      <c r="A330" s="63" t="s">
        <v>508</v>
      </c>
      <c r="B330" s="63" t="s">
        <v>509</v>
      </c>
      <c r="C330" s="36">
        <v>4301135723</v>
      </c>
      <c r="D330" s="432">
        <v>4640242181783</v>
      </c>
      <c r="E330" s="432"/>
      <c r="F330" s="62">
        <v>0.3</v>
      </c>
      <c r="G330" s="37">
        <v>9</v>
      </c>
      <c r="H330" s="62">
        <v>2.7</v>
      </c>
      <c r="I330" s="62">
        <v>2.988</v>
      </c>
      <c r="J330" s="37">
        <v>126</v>
      </c>
      <c r="K330" s="37" t="s">
        <v>94</v>
      </c>
      <c r="L330" s="37" t="s">
        <v>86</v>
      </c>
      <c r="M330" s="38" t="s">
        <v>84</v>
      </c>
      <c r="N330" s="38"/>
      <c r="O330" s="37">
        <v>180</v>
      </c>
      <c r="P330" s="574" t="s">
        <v>510</v>
      </c>
      <c r="Q330" s="434"/>
      <c r="R330" s="434"/>
      <c r="S330" s="434"/>
      <c r="T330" s="435"/>
      <c r="U330" s="39" t="s">
        <v>46</v>
      </c>
      <c r="V330" s="39" t="s">
        <v>46</v>
      </c>
      <c r="W330" s="40" t="s">
        <v>39</v>
      </c>
      <c r="X330" s="58">
        <v>0</v>
      </c>
      <c r="Y330" s="55">
        <f t="shared" si="23"/>
        <v>0</v>
      </c>
      <c r="Z330" s="41">
        <f>IFERROR(IF(X330="","",X330*0.00936),"")</f>
        <v>0</v>
      </c>
      <c r="AA330" s="68" t="s">
        <v>46</v>
      </c>
      <c r="AB330" s="69" t="s">
        <v>46</v>
      </c>
      <c r="AC330" s="357" t="s">
        <v>511</v>
      </c>
      <c r="AG330" s="81"/>
      <c r="AJ330" s="87" t="s">
        <v>87</v>
      </c>
      <c r="AK330" s="87">
        <v>1</v>
      </c>
      <c r="BB330" s="358" t="s">
        <v>93</v>
      </c>
      <c r="BM330" s="81">
        <f t="shared" si="24"/>
        <v>0</v>
      </c>
      <c r="BN330" s="81">
        <f t="shared" si="25"/>
        <v>0</v>
      </c>
      <c r="BO330" s="81">
        <f t="shared" si="26"/>
        <v>0</v>
      </c>
      <c r="BP330" s="81">
        <f t="shared" si="27"/>
        <v>0</v>
      </c>
    </row>
    <row r="331" spans="1:68" x14ac:dyDescent="0.2">
      <c r="A331" s="439"/>
      <c r="B331" s="439"/>
      <c r="C331" s="439"/>
      <c r="D331" s="439"/>
      <c r="E331" s="439"/>
      <c r="F331" s="439"/>
      <c r="G331" s="439"/>
      <c r="H331" s="439"/>
      <c r="I331" s="439"/>
      <c r="J331" s="439"/>
      <c r="K331" s="439"/>
      <c r="L331" s="439"/>
      <c r="M331" s="439"/>
      <c r="N331" s="439"/>
      <c r="O331" s="440"/>
      <c r="P331" s="436" t="s">
        <v>40</v>
      </c>
      <c r="Q331" s="437"/>
      <c r="R331" s="437"/>
      <c r="S331" s="437"/>
      <c r="T331" s="437"/>
      <c r="U331" s="437"/>
      <c r="V331" s="438"/>
      <c r="W331" s="42" t="s">
        <v>39</v>
      </c>
      <c r="X331" s="43">
        <f>IFERROR(SUM(X311:X330),"0")</f>
        <v>0</v>
      </c>
      <c r="Y331" s="43">
        <f>IFERROR(SUM(Y311:Y330),"0")</f>
        <v>0</v>
      </c>
      <c r="Z331" s="43">
        <f>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439"/>
      <c r="B332" s="439"/>
      <c r="C332" s="439"/>
      <c r="D332" s="439"/>
      <c r="E332" s="439"/>
      <c r="F332" s="439"/>
      <c r="G332" s="439"/>
      <c r="H332" s="439"/>
      <c r="I332" s="439"/>
      <c r="J332" s="439"/>
      <c r="K332" s="439"/>
      <c r="L332" s="439"/>
      <c r="M332" s="439"/>
      <c r="N332" s="439"/>
      <c r="O332" s="440"/>
      <c r="P332" s="436" t="s">
        <v>40</v>
      </c>
      <c r="Q332" s="437"/>
      <c r="R332" s="437"/>
      <c r="S332" s="437"/>
      <c r="T332" s="437"/>
      <c r="U332" s="437"/>
      <c r="V332" s="438"/>
      <c r="W332" s="42" t="s">
        <v>0</v>
      </c>
      <c r="X332" s="43">
        <f>IFERROR(SUMPRODUCT(X311:X330*H311:H330),"0")</f>
        <v>0</v>
      </c>
      <c r="Y332" s="43">
        <f>IFERROR(SUMPRODUCT(Y311:Y330*H311:H330),"0")</f>
        <v>0</v>
      </c>
      <c r="Z332" s="42"/>
      <c r="AA332" s="67"/>
      <c r="AB332" s="67"/>
      <c r="AC332" s="67"/>
    </row>
    <row r="333" spans="1:68" ht="16.5" customHeight="1" x14ac:dyDescent="0.25">
      <c r="A333" s="430" t="s">
        <v>512</v>
      </c>
      <c r="B333" s="430"/>
      <c r="C333" s="430"/>
      <c r="D333" s="430"/>
      <c r="E333" s="430"/>
      <c r="F333" s="430"/>
      <c r="G333" s="430"/>
      <c r="H333" s="430"/>
      <c r="I333" s="430"/>
      <c r="J333" s="430"/>
      <c r="K333" s="430"/>
      <c r="L333" s="430"/>
      <c r="M333" s="430"/>
      <c r="N333" s="430"/>
      <c r="O333" s="430"/>
      <c r="P333" s="430"/>
      <c r="Q333" s="430"/>
      <c r="R333" s="430"/>
      <c r="S333" s="430"/>
      <c r="T333" s="430"/>
      <c r="U333" s="430"/>
      <c r="V333" s="430"/>
      <c r="W333" s="430"/>
      <c r="X333" s="430"/>
      <c r="Y333" s="430"/>
      <c r="Z333" s="430"/>
      <c r="AA333" s="65"/>
      <c r="AB333" s="65"/>
      <c r="AC333" s="82"/>
    </row>
    <row r="334" spans="1:68" ht="14.25" customHeight="1" x14ac:dyDescent="0.25">
      <c r="A334" s="431" t="s">
        <v>145</v>
      </c>
      <c r="B334" s="431"/>
      <c r="C334" s="431"/>
      <c r="D334" s="431"/>
      <c r="E334" s="431"/>
      <c r="F334" s="431"/>
      <c r="G334" s="431"/>
      <c r="H334" s="431"/>
      <c r="I334" s="431"/>
      <c r="J334" s="431"/>
      <c r="K334" s="431"/>
      <c r="L334" s="431"/>
      <c r="M334" s="431"/>
      <c r="N334" s="431"/>
      <c r="O334" s="431"/>
      <c r="P334" s="431"/>
      <c r="Q334" s="431"/>
      <c r="R334" s="431"/>
      <c r="S334" s="431"/>
      <c r="T334" s="431"/>
      <c r="U334" s="431"/>
      <c r="V334" s="431"/>
      <c r="W334" s="431"/>
      <c r="X334" s="431"/>
      <c r="Y334" s="431"/>
      <c r="Z334" s="431"/>
      <c r="AA334" s="66"/>
      <c r="AB334" s="66"/>
      <c r="AC334" s="83"/>
    </row>
    <row r="335" spans="1:68" ht="27" customHeight="1" x14ac:dyDescent="0.25">
      <c r="A335" s="63" t="s">
        <v>513</v>
      </c>
      <c r="B335" s="63" t="s">
        <v>514</v>
      </c>
      <c r="C335" s="36">
        <v>4301135268</v>
      </c>
      <c r="D335" s="432">
        <v>4640242181134</v>
      </c>
      <c r="E335" s="432"/>
      <c r="F335" s="62">
        <v>0.8</v>
      </c>
      <c r="G335" s="37">
        <v>5</v>
      </c>
      <c r="H335" s="62">
        <v>4</v>
      </c>
      <c r="I335" s="62">
        <v>4.2830000000000004</v>
      </c>
      <c r="J335" s="37">
        <v>84</v>
      </c>
      <c r="K335" s="37" t="s">
        <v>85</v>
      </c>
      <c r="L335" s="37" t="s">
        <v>86</v>
      </c>
      <c r="M335" s="38" t="s">
        <v>84</v>
      </c>
      <c r="N335" s="38"/>
      <c r="O335" s="37">
        <v>180</v>
      </c>
      <c r="P335" s="575" t="s">
        <v>515</v>
      </c>
      <c r="Q335" s="434"/>
      <c r="R335" s="434"/>
      <c r="S335" s="434"/>
      <c r="T335" s="435"/>
      <c r="U335" s="39" t="s">
        <v>46</v>
      </c>
      <c r="V335" s="39" t="s">
        <v>46</v>
      </c>
      <c r="W335" s="40" t="s">
        <v>39</v>
      </c>
      <c r="X335" s="58">
        <v>0</v>
      </c>
      <c r="Y335" s="55">
        <f>IFERROR(IF(X335="","",X335),"")</f>
        <v>0</v>
      </c>
      <c r="Z335" s="41">
        <f>IFERROR(IF(X335="","",X335*0.0155),"")</f>
        <v>0</v>
      </c>
      <c r="AA335" s="68" t="s">
        <v>46</v>
      </c>
      <c r="AB335" s="69" t="s">
        <v>46</v>
      </c>
      <c r="AC335" s="359" t="s">
        <v>516</v>
      </c>
      <c r="AG335" s="81"/>
      <c r="AJ335" s="87" t="s">
        <v>87</v>
      </c>
      <c r="AK335" s="87">
        <v>1</v>
      </c>
      <c r="BB335" s="360" t="s">
        <v>93</v>
      </c>
      <c r="BM335" s="81">
        <f>IFERROR(X335*I335,"0")</f>
        <v>0</v>
      </c>
      <c r="BN335" s="81">
        <f>IFERROR(Y335*I335,"0")</f>
        <v>0</v>
      </c>
      <c r="BO335" s="81">
        <f>IFERROR(X335/J335,"0")</f>
        <v>0</v>
      </c>
      <c r="BP335" s="81">
        <f>IFERROR(Y335/J335,"0")</f>
        <v>0</v>
      </c>
    </row>
    <row r="336" spans="1:68" x14ac:dyDescent="0.2">
      <c r="A336" s="439"/>
      <c r="B336" s="439"/>
      <c r="C336" s="439"/>
      <c r="D336" s="439"/>
      <c r="E336" s="439"/>
      <c r="F336" s="439"/>
      <c r="G336" s="439"/>
      <c r="H336" s="439"/>
      <c r="I336" s="439"/>
      <c r="J336" s="439"/>
      <c r="K336" s="439"/>
      <c r="L336" s="439"/>
      <c r="M336" s="439"/>
      <c r="N336" s="439"/>
      <c r="O336" s="440"/>
      <c r="P336" s="436" t="s">
        <v>40</v>
      </c>
      <c r="Q336" s="437"/>
      <c r="R336" s="437"/>
      <c r="S336" s="437"/>
      <c r="T336" s="437"/>
      <c r="U336" s="437"/>
      <c r="V336" s="438"/>
      <c r="W336" s="42" t="s">
        <v>39</v>
      </c>
      <c r="X336" s="43">
        <f>IFERROR(SUM(X335:X335),"0")</f>
        <v>0</v>
      </c>
      <c r="Y336" s="43">
        <f>IFERROR(SUM(Y335:Y335),"0")</f>
        <v>0</v>
      </c>
      <c r="Z336" s="43">
        <f>IFERROR(IF(Z335="",0,Z335),"0")</f>
        <v>0</v>
      </c>
      <c r="AA336" s="67"/>
      <c r="AB336" s="67"/>
      <c r="AC336" s="67"/>
    </row>
    <row r="337" spans="1:35" x14ac:dyDescent="0.2">
      <c r="A337" s="439"/>
      <c r="B337" s="439"/>
      <c r="C337" s="439"/>
      <c r="D337" s="439"/>
      <c r="E337" s="439"/>
      <c r="F337" s="439"/>
      <c r="G337" s="439"/>
      <c r="H337" s="439"/>
      <c r="I337" s="439"/>
      <c r="J337" s="439"/>
      <c r="K337" s="439"/>
      <c r="L337" s="439"/>
      <c r="M337" s="439"/>
      <c r="N337" s="439"/>
      <c r="O337" s="440"/>
      <c r="P337" s="436" t="s">
        <v>40</v>
      </c>
      <c r="Q337" s="437"/>
      <c r="R337" s="437"/>
      <c r="S337" s="437"/>
      <c r="T337" s="437"/>
      <c r="U337" s="437"/>
      <c r="V337" s="438"/>
      <c r="W337" s="42" t="s">
        <v>0</v>
      </c>
      <c r="X337" s="43">
        <f>IFERROR(SUMPRODUCT(X335:X335*H335:H335),"0")</f>
        <v>0</v>
      </c>
      <c r="Y337" s="43">
        <f>IFERROR(SUMPRODUCT(Y335:Y335*H335:H335),"0")</f>
        <v>0</v>
      </c>
      <c r="Z337" s="42"/>
      <c r="AA337" s="67"/>
      <c r="AB337" s="67"/>
      <c r="AC337" s="67"/>
    </row>
    <row r="338" spans="1:35" ht="15" customHeight="1" x14ac:dyDescent="0.2">
      <c r="A338" s="439"/>
      <c r="B338" s="439"/>
      <c r="C338" s="439"/>
      <c r="D338" s="439"/>
      <c r="E338" s="439"/>
      <c r="F338" s="439"/>
      <c r="G338" s="439"/>
      <c r="H338" s="439"/>
      <c r="I338" s="439"/>
      <c r="J338" s="439"/>
      <c r="K338" s="439"/>
      <c r="L338" s="439"/>
      <c r="M338" s="439"/>
      <c r="N338" s="439"/>
      <c r="O338" s="579"/>
      <c r="P338" s="576" t="s">
        <v>33</v>
      </c>
      <c r="Q338" s="577"/>
      <c r="R338" s="577"/>
      <c r="S338" s="577"/>
      <c r="T338" s="577"/>
      <c r="U338" s="577"/>
      <c r="V338" s="578"/>
      <c r="W338" s="42" t="s">
        <v>0</v>
      </c>
      <c r="X338" s="43">
        <f>IFERROR(X24+X32+X39+X50+X55+X60+X64+X69+X75+X81+X87+X93+X109+X116+X126+X130+X136+X143+X152+X157+X162+X167+X172+X178+X186+X191+X199+X203+X209+X216+X223+X233+X241+X246+X251+X257+X263+X269+X276+X282+X286+X294+X298+X303+X309+X332+X337,"0")</f>
        <v>0</v>
      </c>
      <c r="Y338" s="43">
        <f>IFERROR(Y24+Y32+Y39+Y50+Y55+Y60+Y64+Y69+Y75+Y81+Y87+Y93+Y109+Y116+Y126+Y130+Y136+Y143+Y152+Y157+Y162+Y167+Y172+Y178+Y186+Y191+Y199+Y203+Y209+Y216+Y223+Y233+Y241+Y246+Y251+Y257+Y263+Y269+Y276+Y282+Y286+Y294+Y298+Y303+Y309+Y332+Y337,"0")</f>
        <v>0</v>
      </c>
      <c r="Z338" s="42"/>
      <c r="AA338" s="67"/>
      <c r="AB338" s="67"/>
      <c r="AC338" s="67"/>
    </row>
    <row r="339" spans="1:35" x14ac:dyDescent="0.2">
      <c r="A339" s="439"/>
      <c r="B339" s="439"/>
      <c r="C339" s="439"/>
      <c r="D339" s="439"/>
      <c r="E339" s="439"/>
      <c r="F339" s="439"/>
      <c r="G339" s="439"/>
      <c r="H339" s="439"/>
      <c r="I339" s="439"/>
      <c r="J339" s="439"/>
      <c r="K339" s="439"/>
      <c r="L339" s="439"/>
      <c r="M339" s="439"/>
      <c r="N339" s="439"/>
      <c r="O339" s="579"/>
      <c r="P339" s="576" t="s">
        <v>34</v>
      </c>
      <c r="Q339" s="577"/>
      <c r="R339" s="577"/>
      <c r="S339" s="577"/>
      <c r="T339" s="577"/>
      <c r="U339" s="577"/>
      <c r="V339" s="578"/>
      <c r="W339" s="42" t="s">
        <v>0</v>
      </c>
      <c r="X339" s="43">
        <f>IFERROR(SUM(BM22:BM335),"0")</f>
        <v>0</v>
      </c>
      <c r="Y339" s="43">
        <f>IFERROR(SUM(BN22:BN335),"0")</f>
        <v>0</v>
      </c>
      <c r="Z339" s="42"/>
      <c r="AA339" s="67"/>
      <c r="AB339" s="67"/>
      <c r="AC339" s="67"/>
    </row>
    <row r="340" spans="1:35" x14ac:dyDescent="0.2">
      <c r="A340" s="439"/>
      <c r="B340" s="439"/>
      <c r="C340" s="439"/>
      <c r="D340" s="439"/>
      <c r="E340" s="439"/>
      <c r="F340" s="439"/>
      <c r="G340" s="439"/>
      <c r="H340" s="439"/>
      <c r="I340" s="439"/>
      <c r="J340" s="439"/>
      <c r="K340" s="439"/>
      <c r="L340" s="439"/>
      <c r="M340" s="439"/>
      <c r="N340" s="439"/>
      <c r="O340" s="579"/>
      <c r="P340" s="576" t="s">
        <v>35</v>
      </c>
      <c r="Q340" s="577"/>
      <c r="R340" s="577"/>
      <c r="S340" s="577"/>
      <c r="T340" s="577"/>
      <c r="U340" s="577"/>
      <c r="V340" s="578"/>
      <c r="W340" s="42" t="s">
        <v>20</v>
      </c>
      <c r="X340" s="44">
        <f>ROUNDUP(SUM(BO22:BO335),0)</f>
        <v>0</v>
      </c>
      <c r="Y340" s="44">
        <f>ROUNDUP(SUM(BP22:BP335),0)</f>
        <v>0</v>
      </c>
      <c r="Z340" s="42"/>
      <c r="AA340" s="67"/>
      <c r="AB340" s="67"/>
      <c r="AC340" s="67"/>
    </row>
    <row r="341" spans="1:35" x14ac:dyDescent="0.2">
      <c r="A341" s="439"/>
      <c r="B341" s="439"/>
      <c r="C341" s="439"/>
      <c r="D341" s="439"/>
      <c r="E341" s="439"/>
      <c r="F341" s="439"/>
      <c r="G341" s="439"/>
      <c r="H341" s="439"/>
      <c r="I341" s="439"/>
      <c r="J341" s="439"/>
      <c r="K341" s="439"/>
      <c r="L341" s="439"/>
      <c r="M341" s="439"/>
      <c r="N341" s="439"/>
      <c r="O341" s="579"/>
      <c r="P341" s="576" t="s">
        <v>36</v>
      </c>
      <c r="Q341" s="577"/>
      <c r="R341" s="577"/>
      <c r="S341" s="577"/>
      <c r="T341" s="577"/>
      <c r="U341" s="577"/>
      <c r="V341" s="578"/>
      <c r="W341" s="42" t="s">
        <v>0</v>
      </c>
      <c r="X341" s="43">
        <f>GrossWeightTotal+PalletQtyTotal*25</f>
        <v>0</v>
      </c>
      <c r="Y341" s="43">
        <f>GrossWeightTotalR+PalletQtyTotalR*25</f>
        <v>0</v>
      </c>
      <c r="Z341" s="42"/>
      <c r="AA341" s="67"/>
      <c r="AB341" s="67"/>
      <c r="AC341" s="67"/>
    </row>
    <row r="342" spans="1:35" x14ac:dyDescent="0.2">
      <c r="A342" s="439"/>
      <c r="B342" s="439"/>
      <c r="C342" s="439"/>
      <c r="D342" s="439"/>
      <c r="E342" s="439"/>
      <c r="F342" s="439"/>
      <c r="G342" s="439"/>
      <c r="H342" s="439"/>
      <c r="I342" s="439"/>
      <c r="J342" s="439"/>
      <c r="K342" s="439"/>
      <c r="L342" s="439"/>
      <c r="M342" s="439"/>
      <c r="N342" s="439"/>
      <c r="O342" s="579"/>
      <c r="P342" s="576" t="s">
        <v>37</v>
      </c>
      <c r="Q342" s="577"/>
      <c r="R342" s="577"/>
      <c r="S342" s="577"/>
      <c r="T342" s="577"/>
      <c r="U342" s="577"/>
      <c r="V342" s="578"/>
      <c r="W342" s="42" t="s">
        <v>20</v>
      </c>
      <c r="X342" s="43">
        <f>IFERROR(X23+X31+X38+X49+X54+X59+X63+X68+X74+X80+X86+X92+X108+X115+X125+X129+X135+X142+X151+X156+X161+X166+X171+X177+X185+X190+X198+X202+X208+X215+X222+X232+X240+X245+X250+X256+X262+X268+X275+X281+X285+X293+X297+X302+X308+X331+X336,"0")</f>
        <v>0</v>
      </c>
      <c r="Y342" s="43">
        <f>IFERROR(Y23+Y31+Y38+Y49+Y54+Y59+Y63+Y68+Y74+Y80+Y86+Y92+Y108+Y115+Y125+Y129+Y135+Y142+Y151+Y156+Y161+Y166+Y171+Y177+Y185+Y190+Y198+Y202+Y208+Y215+Y222+Y232+Y240+Y245+Y250+Y256+Y262+Y268+Y275+Y281+Y285+Y293+Y297+Y302+Y308+Y331+Y336,"0")</f>
        <v>0</v>
      </c>
      <c r="Z342" s="42"/>
      <c r="AA342" s="67"/>
      <c r="AB342" s="67"/>
      <c r="AC342" s="67"/>
    </row>
    <row r="343" spans="1:35" ht="14.25" x14ac:dyDescent="0.2">
      <c r="A343" s="439"/>
      <c r="B343" s="439"/>
      <c r="C343" s="439"/>
      <c r="D343" s="439"/>
      <c r="E343" s="439"/>
      <c r="F343" s="439"/>
      <c r="G343" s="439"/>
      <c r="H343" s="439"/>
      <c r="I343" s="439"/>
      <c r="J343" s="439"/>
      <c r="K343" s="439"/>
      <c r="L343" s="439"/>
      <c r="M343" s="439"/>
      <c r="N343" s="439"/>
      <c r="O343" s="579"/>
      <c r="P343" s="576" t="s">
        <v>38</v>
      </c>
      <c r="Q343" s="577"/>
      <c r="R343" s="577"/>
      <c r="S343" s="577"/>
      <c r="T343" s="577"/>
      <c r="U343" s="577"/>
      <c r="V343" s="578"/>
      <c r="W343" s="45" t="s">
        <v>52</v>
      </c>
      <c r="X343" s="42"/>
      <c r="Y343" s="42"/>
      <c r="Z343" s="42">
        <f>IFERROR(Z23+Z31+Z38+Z49+Z54+Z59+Z63+Z68+Z74+Z80+Z86+Z92+Z108+Z115+Z125+Z129+Z135+Z142+Z151+Z156+Z161+Z166+Z171+Z177+Z185+Z190+Z198+Z202+Z208+Z215+Z222+Z232+Z240+Z245+Z250+Z256+Z262+Z268+Z275+Z281+Z285+Z293+Z297+Z302+Z308+Z331+Z336,"0")</f>
        <v>0</v>
      </c>
      <c r="AA343" s="67"/>
      <c r="AB343" s="67"/>
      <c r="AC343" s="67"/>
    </row>
    <row r="344" spans="1:35" ht="13.5" thickBot="1" x14ac:dyDescent="0.25"/>
    <row r="345" spans="1:35" ht="27" thickTop="1" thickBot="1" x14ac:dyDescent="0.25">
      <c r="A345" s="46" t="s">
        <v>9</v>
      </c>
      <c r="B345" s="88" t="s">
        <v>79</v>
      </c>
      <c r="C345" s="580" t="s">
        <v>45</v>
      </c>
      <c r="D345" s="580" t="s">
        <v>45</v>
      </c>
      <c r="E345" s="580" t="s">
        <v>45</v>
      </c>
      <c r="F345" s="580" t="s">
        <v>45</v>
      </c>
      <c r="G345" s="580" t="s">
        <v>45</v>
      </c>
      <c r="H345" s="580" t="s">
        <v>45</v>
      </c>
      <c r="I345" s="580" t="s">
        <v>45</v>
      </c>
      <c r="J345" s="580" t="s">
        <v>45</v>
      </c>
      <c r="K345" s="580" t="s">
        <v>45</v>
      </c>
      <c r="L345" s="580" t="s">
        <v>45</v>
      </c>
      <c r="M345" s="580" t="s">
        <v>45</v>
      </c>
      <c r="N345" s="581"/>
      <c r="O345" s="580" t="s">
        <v>45</v>
      </c>
      <c r="P345" s="580" t="s">
        <v>45</v>
      </c>
      <c r="Q345" s="580" t="s">
        <v>45</v>
      </c>
      <c r="R345" s="580" t="s">
        <v>45</v>
      </c>
      <c r="S345" s="580" t="s">
        <v>45</v>
      </c>
      <c r="T345" s="580" t="s">
        <v>45</v>
      </c>
      <c r="U345" s="580" t="s">
        <v>279</v>
      </c>
      <c r="V345" s="580" t="s">
        <v>279</v>
      </c>
      <c r="W345" s="88" t="s">
        <v>305</v>
      </c>
      <c r="X345" s="580" t="s">
        <v>324</v>
      </c>
      <c r="Y345" s="580" t="s">
        <v>324</v>
      </c>
      <c r="Z345" s="580" t="s">
        <v>324</v>
      </c>
      <c r="AA345" s="580" t="s">
        <v>324</v>
      </c>
      <c r="AB345" s="580" t="s">
        <v>324</v>
      </c>
      <c r="AC345" s="580" t="s">
        <v>324</v>
      </c>
      <c r="AD345" s="580" t="s">
        <v>324</v>
      </c>
      <c r="AE345" s="88" t="s">
        <v>400</v>
      </c>
      <c r="AF345" s="88" t="s">
        <v>405</v>
      </c>
      <c r="AG345" s="88" t="s">
        <v>412</v>
      </c>
      <c r="AH345" s="580" t="s">
        <v>280</v>
      </c>
      <c r="AI345" s="580" t="s">
        <v>280</v>
      </c>
    </row>
    <row r="346" spans="1:35" ht="14.25" customHeight="1" thickTop="1" x14ac:dyDescent="0.2">
      <c r="A346" s="582" t="s">
        <v>10</v>
      </c>
      <c r="B346" s="580" t="s">
        <v>79</v>
      </c>
      <c r="C346" s="580" t="s">
        <v>88</v>
      </c>
      <c r="D346" s="580" t="s">
        <v>99</v>
      </c>
      <c r="E346" s="580" t="s">
        <v>109</v>
      </c>
      <c r="F346" s="580" t="s">
        <v>126</v>
      </c>
      <c r="G346" s="580" t="s">
        <v>153</v>
      </c>
      <c r="H346" s="580" t="s">
        <v>160</v>
      </c>
      <c r="I346" s="580" t="s">
        <v>166</v>
      </c>
      <c r="J346" s="580" t="s">
        <v>174</v>
      </c>
      <c r="K346" s="580" t="s">
        <v>206</v>
      </c>
      <c r="L346" s="580" t="s">
        <v>215</v>
      </c>
      <c r="M346" s="580" t="s">
        <v>232</v>
      </c>
      <c r="N346" s="1"/>
      <c r="O346" s="580" t="s">
        <v>238</v>
      </c>
      <c r="P346" s="580" t="s">
        <v>248</v>
      </c>
      <c r="Q346" s="580" t="s">
        <v>262</v>
      </c>
      <c r="R346" s="580" t="s">
        <v>266</v>
      </c>
      <c r="S346" s="580" t="s">
        <v>269</v>
      </c>
      <c r="T346" s="580" t="s">
        <v>275</v>
      </c>
      <c r="U346" s="580" t="s">
        <v>280</v>
      </c>
      <c r="V346" s="580" t="s">
        <v>284</v>
      </c>
      <c r="W346" s="580" t="s">
        <v>306</v>
      </c>
      <c r="X346" s="580" t="s">
        <v>325</v>
      </c>
      <c r="Y346" s="580" t="s">
        <v>342</v>
      </c>
      <c r="Z346" s="580" t="s">
        <v>352</v>
      </c>
      <c r="AA346" s="580" t="s">
        <v>367</v>
      </c>
      <c r="AB346" s="580" t="s">
        <v>378</v>
      </c>
      <c r="AC346" s="580" t="s">
        <v>383</v>
      </c>
      <c r="AD346" s="580" t="s">
        <v>394</v>
      </c>
      <c r="AE346" s="580" t="s">
        <v>401</v>
      </c>
      <c r="AF346" s="580" t="s">
        <v>406</v>
      </c>
      <c r="AG346" s="580" t="s">
        <v>413</v>
      </c>
      <c r="AH346" s="580" t="s">
        <v>280</v>
      </c>
      <c r="AI346" s="580" t="s">
        <v>512</v>
      </c>
    </row>
    <row r="347" spans="1:35" ht="13.5" thickBot="1" x14ac:dyDescent="0.25">
      <c r="A347" s="583"/>
      <c r="B347" s="580"/>
      <c r="C347" s="580"/>
      <c r="D347" s="580"/>
      <c r="E347" s="580"/>
      <c r="F347" s="580"/>
      <c r="G347" s="580"/>
      <c r="H347" s="580"/>
      <c r="I347" s="580"/>
      <c r="J347" s="580"/>
      <c r="K347" s="580"/>
      <c r="L347" s="580"/>
      <c r="M347" s="580"/>
      <c r="N347" s="1"/>
      <c r="O347" s="580"/>
      <c r="P347" s="580"/>
      <c r="Q347" s="580"/>
      <c r="R347" s="580"/>
      <c r="S347" s="580"/>
      <c r="T347" s="580"/>
      <c r="U347" s="580"/>
      <c r="V347" s="580"/>
      <c r="W347" s="580"/>
      <c r="X347" s="580"/>
      <c r="Y347" s="580"/>
      <c r="Z347" s="580"/>
      <c r="AA347" s="580"/>
      <c r="AB347" s="580"/>
      <c r="AC347" s="580"/>
      <c r="AD347" s="580"/>
      <c r="AE347" s="580"/>
      <c r="AF347" s="580"/>
      <c r="AG347" s="580"/>
      <c r="AH347" s="580"/>
      <c r="AI347" s="580"/>
    </row>
    <row r="348" spans="1:35" ht="18" thickTop="1" thickBot="1" x14ac:dyDescent="0.25">
      <c r="A348" s="46" t="s">
        <v>13</v>
      </c>
      <c r="B348" s="52">
        <f>IFERROR(X22*H22,"0")</f>
        <v>0</v>
      </c>
      <c r="C348" s="52">
        <f>IFERROR(X28*H28,"0")+IFERROR(X29*H29,"0")+IFERROR(X30*H30,"0")</f>
        <v>0</v>
      </c>
      <c r="D348" s="52">
        <f>IFERROR(X35*H35,"0")+IFERROR(X36*H36,"0")+IFERROR(X37*H37,"0")</f>
        <v>0</v>
      </c>
      <c r="E348" s="52">
        <f>IFERROR(X42*H42,"0")+IFERROR(X43*H43,"0")+IFERROR(X44*H44,"0")+IFERROR(X45*H45,"0")+IFERROR(X46*H46,"0")+IFERROR(X47*H47,"0")+IFERROR(X48*H48,"0")</f>
        <v>0</v>
      </c>
      <c r="F348" s="52">
        <f>IFERROR(X53*H53,"0")+IFERROR(X57*H57,"0")+IFERROR(X58*H58,"0")+IFERROR(X62*H62,"0")+IFERROR(X66*H66,"0")+IFERROR(X67*H67,"0")+IFERROR(X71*H71,"0")+IFERROR(X72*H72,"0")+IFERROR(X73*H73,"0")</f>
        <v>0</v>
      </c>
      <c r="G348" s="52">
        <f>IFERROR(X78*H78,"0")+IFERROR(X79*H79,"0")</f>
        <v>0</v>
      </c>
      <c r="H348" s="52">
        <f>IFERROR(X84*H84,"0")+IFERROR(X85*H85,"0")</f>
        <v>0</v>
      </c>
      <c r="I348" s="52">
        <f>IFERROR(X90*H90,"0")+IFERROR(X91*H91,"0")</f>
        <v>0</v>
      </c>
      <c r="J348" s="52">
        <f>IFERROR(X96*H96,"0")+IFERROR(X97*H97,"0")+IFERROR(X98*H98,"0")+IFERROR(X99*H99,"0")+IFERROR(X100*H100,"0")+IFERROR(X101*H101,"0")+IFERROR(X102*H102,"0")+IFERROR(X103*H103,"0")+IFERROR(X104*H104,"0")+IFERROR(X105*H105,"0")+IFERROR(X106*H106,"0")+IFERROR(X107*H107,"0")</f>
        <v>0</v>
      </c>
      <c r="K348" s="52">
        <f>IFERROR(X112*H112,"0")+IFERROR(X113*H113,"0")+IFERROR(X114*H114,"0")</f>
        <v>0</v>
      </c>
      <c r="L348" s="52">
        <f>IFERROR(X119*H119,"0")+IFERROR(X120*H120,"0")+IFERROR(X121*H121,"0")+IFERROR(X122*H122,"0")+IFERROR(X123*H123,"0")+IFERROR(X124*H124,"0")+IFERROR(X128*H128,"0")</f>
        <v>0</v>
      </c>
      <c r="M348" s="52">
        <f>IFERROR(X133*H133,"0")+IFERROR(X134*H134,"0")</f>
        <v>0</v>
      </c>
      <c r="N348" s="1"/>
      <c r="O348" s="52">
        <f>IFERROR(X139*H139,"0")+IFERROR(X140*H140,"0")+IFERROR(X141*H141,"0")</f>
        <v>0</v>
      </c>
      <c r="P348" s="52">
        <f>IFERROR(X146*H146,"0")+IFERROR(X147*H147,"0")+IFERROR(X148*H148,"0")+IFERROR(X149*H149,"0")+IFERROR(X150*H150,"0")</f>
        <v>0</v>
      </c>
      <c r="Q348" s="52">
        <f>IFERROR(X155*H155,"0")</f>
        <v>0</v>
      </c>
      <c r="R348" s="52">
        <f>IFERROR(X160*H160,"0")</f>
        <v>0</v>
      </c>
      <c r="S348" s="52">
        <f>IFERROR(X165*H165,"0")</f>
        <v>0</v>
      </c>
      <c r="T348" s="52">
        <f>IFERROR(X170*H170,"0")</f>
        <v>0</v>
      </c>
      <c r="U348" s="52">
        <f>IFERROR(X176*H176,"0")</f>
        <v>0</v>
      </c>
      <c r="V348" s="52">
        <f>IFERROR(X181*H181,"0")+IFERROR(X182*H182,"0")+IFERROR(X183*H183,"0")+IFERROR(X184*H184,"0")+IFERROR(X188*H188,"0")+IFERROR(X189*H189,"0")</f>
        <v>0</v>
      </c>
      <c r="W348" s="52">
        <f>IFERROR(X195*H195,"0")+IFERROR(X196*H196,"0")+IFERROR(X197*H197,"0")+IFERROR(X201*H201,"0")</f>
        <v>0</v>
      </c>
      <c r="X348" s="52">
        <f>IFERROR(X207*H207,"0")+IFERROR(X211*H211,"0")+IFERROR(X212*H212,"0")+IFERROR(X213*H213,"0")+IFERROR(X214*H214,"0")</f>
        <v>0</v>
      </c>
      <c r="Y348" s="52">
        <f>IFERROR(X219*H219,"0")+IFERROR(X220*H220,"0")+IFERROR(X221*H221,"0")</f>
        <v>0</v>
      </c>
      <c r="Z348" s="52">
        <f>IFERROR(X226*H226,"0")+IFERROR(X227*H227,"0")+IFERROR(X228*H228,"0")+IFERROR(X229*H229,"0")+IFERROR(X230*H230,"0")+IFERROR(X231*H231,"0")</f>
        <v>0</v>
      </c>
      <c r="AA348" s="52">
        <f>IFERROR(X236*H236,"0")+IFERROR(X237*H237,"0")+IFERROR(X238*H238,"0")+IFERROR(X239*H239,"0")</f>
        <v>0</v>
      </c>
      <c r="AB348" s="52">
        <f>IFERROR(X244*H244,"0")</f>
        <v>0</v>
      </c>
      <c r="AC348" s="52">
        <f>IFERROR(X249*H249,"0")+IFERROR(X253*H253,"0")+IFERROR(X254*H254,"0")+IFERROR(X255*H255,"0")</f>
        <v>0</v>
      </c>
      <c r="AD348" s="52">
        <f>IFERROR(X260*H260,"0")+IFERROR(X261*H261,"0")</f>
        <v>0</v>
      </c>
      <c r="AE348" s="52">
        <f>IFERROR(X267*H267,"0")</f>
        <v>0</v>
      </c>
      <c r="AF348" s="52">
        <f>IFERROR(X273*H273,"0")+IFERROR(X274*H274,"0")</f>
        <v>0</v>
      </c>
      <c r="AG348" s="52">
        <f>IFERROR(X280*H280,"0")+IFERROR(X284*H284,"0")</f>
        <v>0</v>
      </c>
      <c r="AH348" s="52">
        <f>IFERROR(X290*H290,"0")+IFERROR(X291*H291,"0")+IFERROR(X292*H292,"0")+IFERROR(X296*H296,"0")+IFERROR(X300*H300,"0")+IFERROR(X301*H301,"0")+IFERROR(X305*H305,"0")+IFERROR(X306*H306,"0")+IFERROR(X307*H307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0</v>
      </c>
      <c r="AI348" s="52">
        <f>IFERROR(X335*H335,"0")</f>
        <v>0</v>
      </c>
    </row>
    <row r="349" spans="1:35" ht="13.5" thickTop="1" x14ac:dyDescent="0.2">
      <c r="C349" s="1"/>
    </row>
    <row r="350" spans="1:35" ht="19.5" customHeight="1" x14ac:dyDescent="0.2">
      <c r="A350" s="70" t="s">
        <v>62</v>
      </c>
      <c r="B350" s="70" t="s">
        <v>63</v>
      </c>
      <c r="C350" s="70" t="s">
        <v>65</v>
      </c>
    </row>
    <row r="351" spans="1:35" x14ac:dyDescent="0.2">
      <c r="A351" s="71">
        <f>SUMPRODUCT(--(BB:BB="ЗПФ"),--(W:W="кор"),H:H,Y:Y)+SUMPRODUCT(--(BB:BB="ЗПФ"),--(W:W="кг"),Y:Y)</f>
        <v>0</v>
      </c>
      <c r="B351" s="72">
        <f>SUMPRODUCT(--(BB:BB="ПГП"),--(W:W="кор"),H:H,Y:Y)+SUMPRODUCT(--(BB:BB="ПГП"),--(W:W="кг"),Y:Y)</f>
        <v>0</v>
      </c>
      <c r="C351" s="72">
        <f>SUMPRODUCT(--(BB:BB="КИЗ"),--(W:W="кор"),H:H,Y:Y)+SUMPRODUCT(--(BB:BB="КИЗ"),--(W:W="кг"),Y:Y)</f>
        <v>0</v>
      </c>
    </row>
  </sheetData>
  <sheetProtection algorithmName="SHA-512" hashValue="s3MfbbeAcYKPi9Cd5WPqOxgXbH1aqLeAOPRd6pt74U6wT4df7677M8HEEBx43lAAQMc0dQX6t56vHl+kEZHEjw==" saltValue="Y5sk0k59bfzN0W9M3/UrX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13">
    <mergeCell ref="AE346:AE347"/>
    <mergeCell ref="AF346:AF347"/>
    <mergeCell ref="AG346:AG347"/>
    <mergeCell ref="AH346:AH347"/>
    <mergeCell ref="AI346:AI347"/>
    <mergeCell ref="V346:V347"/>
    <mergeCell ref="W346:W347"/>
    <mergeCell ref="X346:X347"/>
    <mergeCell ref="Y346:Y347"/>
    <mergeCell ref="Z346:Z347"/>
    <mergeCell ref="AA346:AA347"/>
    <mergeCell ref="AB346:AB347"/>
    <mergeCell ref="AC346:AC347"/>
    <mergeCell ref="AD346:AD347"/>
    <mergeCell ref="C345:T345"/>
    <mergeCell ref="U345:V345"/>
    <mergeCell ref="X345:AD345"/>
    <mergeCell ref="AH345:AI345"/>
    <mergeCell ref="A346:A347"/>
    <mergeCell ref="B346:B347"/>
    <mergeCell ref="C346:C347"/>
    <mergeCell ref="D346:D347"/>
    <mergeCell ref="E346:E347"/>
    <mergeCell ref="F346:F347"/>
    <mergeCell ref="G346:G347"/>
    <mergeCell ref="H346:H347"/>
    <mergeCell ref="I346:I347"/>
    <mergeCell ref="J346:J347"/>
    <mergeCell ref="K346:K347"/>
    <mergeCell ref="L346:L347"/>
    <mergeCell ref="M346:M347"/>
    <mergeCell ref="O346:O347"/>
    <mergeCell ref="P346:P347"/>
    <mergeCell ref="Q346:Q347"/>
    <mergeCell ref="R346:R347"/>
    <mergeCell ref="S346:S347"/>
    <mergeCell ref="T346:T347"/>
    <mergeCell ref="U346:U347"/>
    <mergeCell ref="A333:Z333"/>
    <mergeCell ref="A334:Z334"/>
    <mergeCell ref="D335:E335"/>
    <mergeCell ref="P335:T335"/>
    <mergeCell ref="P336:V336"/>
    <mergeCell ref="A336:O337"/>
    <mergeCell ref="P337:V337"/>
    <mergeCell ref="P338:V338"/>
    <mergeCell ref="A338:O343"/>
    <mergeCell ref="P339:V339"/>
    <mergeCell ref="P340:V340"/>
    <mergeCell ref="P341:V341"/>
    <mergeCell ref="P342:V342"/>
    <mergeCell ref="P343:V343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D312:E312"/>
    <mergeCell ref="P312:T312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A295:Z295"/>
    <mergeCell ref="D296:E296"/>
    <mergeCell ref="P296:T296"/>
    <mergeCell ref="P297:V297"/>
    <mergeCell ref="A297:O298"/>
    <mergeCell ref="P298:V298"/>
    <mergeCell ref="A299:Z299"/>
    <mergeCell ref="D300:E300"/>
    <mergeCell ref="P300:T300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A289:Z289"/>
    <mergeCell ref="P275:V275"/>
    <mergeCell ref="A275:O276"/>
    <mergeCell ref="P276:V276"/>
    <mergeCell ref="A277:Z277"/>
    <mergeCell ref="A278:Z278"/>
    <mergeCell ref="A279:Z279"/>
    <mergeCell ref="D280:E280"/>
    <mergeCell ref="P280:T280"/>
    <mergeCell ref="P281:V281"/>
    <mergeCell ref="A281:O282"/>
    <mergeCell ref="P282:V282"/>
    <mergeCell ref="P268:V268"/>
    <mergeCell ref="A268:O269"/>
    <mergeCell ref="P269:V269"/>
    <mergeCell ref="A270:Z270"/>
    <mergeCell ref="A271:Z271"/>
    <mergeCell ref="A272:Z272"/>
    <mergeCell ref="D273:E273"/>
    <mergeCell ref="P273:T273"/>
    <mergeCell ref="D274:E274"/>
    <mergeCell ref="P274:T274"/>
    <mergeCell ref="D261:E261"/>
    <mergeCell ref="P261:T261"/>
    <mergeCell ref="P262:V262"/>
    <mergeCell ref="A262:O263"/>
    <mergeCell ref="P263:V263"/>
    <mergeCell ref="A264:Z264"/>
    <mergeCell ref="A265:Z265"/>
    <mergeCell ref="A266:Z266"/>
    <mergeCell ref="D267:E267"/>
    <mergeCell ref="P267:T267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49:E249"/>
    <mergeCell ref="P249:T249"/>
    <mergeCell ref="P250:V250"/>
    <mergeCell ref="A250:O251"/>
    <mergeCell ref="P251:V251"/>
    <mergeCell ref="A252:Z252"/>
    <mergeCell ref="D253:E253"/>
    <mergeCell ref="P253:T253"/>
    <mergeCell ref="D254:E254"/>
    <mergeCell ref="P254:T254"/>
    <mergeCell ref="A242:Z242"/>
    <mergeCell ref="A243:Z243"/>
    <mergeCell ref="D244:E244"/>
    <mergeCell ref="P244:T244"/>
    <mergeCell ref="P245:V245"/>
    <mergeCell ref="A245:O246"/>
    <mergeCell ref="P246:V246"/>
    <mergeCell ref="A247:Z247"/>
    <mergeCell ref="A248:Z248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A235:Z235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A217:Z217"/>
    <mergeCell ref="A218:Z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04:Z204"/>
    <mergeCell ref="A205:Z205"/>
    <mergeCell ref="A206:Z206"/>
    <mergeCell ref="D207:E207"/>
    <mergeCell ref="P207:T207"/>
    <mergeCell ref="P208:V208"/>
    <mergeCell ref="A208:O209"/>
    <mergeCell ref="P209:V209"/>
    <mergeCell ref="A210:Z210"/>
    <mergeCell ref="P198:V198"/>
    <mergeCell ref="A198:O199"/>
    <mergeCell ref="P199:V199"/>
    <mergeCell ref="A200:Z200"/>
    <mergeCell ref="D201:E201"/>
    <mergeCell ref="P201:T201"/>
    <mergeCell ref="P202:V202"/>
    <mergeCell ref="A202:O203"/>
    <mergeCell ref="P203:V203"/>
    <mergeCell ref="A192:Z192"/>
    <mergeCell ref="A193:Z193"/>
    <mergeCell ref="A194:Z194"/>
    <mergeCell ref="D195:E195"/>
    <mergeCell ref="P195:T195"/>
    <mergeCell ref="D196:E196"/>
    <mergeCell ref="P196:T196"/>
    <mergeCell ref="D197:E197"/>
    <mergeCell ref="P197:T197"/>
    <mergeCell ref="P185:V185"/>
    <mergeCell ref="A185:O186"/>
    <mergeCell ref="P186:V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80:Z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A173:Z173"/>
    <mergeCell ref="A174:Z174"/>
    <mergeCell ref="A175:Z175"/>
    <mergeCell ref="D176:E176"/>
    <mergeCell ref="P176:T176"/>
    <mergeCell ref="P177:V177"/>
    <mergeCell ref="A177:O178"/>
    <mergeCell ref="P178:V178"/>
    <mergeCell ref="A179:Z179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D160:E160"/>
    <mergeCell ref="P160:T160"/>
    <mergeCell ref="P161:V161"/>
    <mergeCell ref="A161:O162"/>
    <mergeCell ref="P162:V162"/>
    <mergeCell ref="A163:Z163"/>
    <mergeCell ref="A164:Z164"/>
    <mergeCell ref="D165:E165"/>
    <mergeCell ref="P165:T165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A159:Z159"/>
    <mergeCell ref="D147:E147"/>
    <mergeCell ref="P147:T147"/>
    <mergeCell ref="D148:E148"/>
    <mergeCell ref="P148:T148"/>
    <mergeCell ref="D149:E149"/>
    <mergeCell ref="P149:T149"/>
    <mergeCell ref="D150:E150"/>
    <mergeCell ref="P150:T150"/>
    <mergeCell ref="P151:V151"/>
    <mergeCell ref="A151:O152"/>
    <mergeCell ref="P152:V152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35:V135"/>
    <mergeCell ref="A135:O136"/>
    <mergeCell ref="P136:V136"/>
    <mergeCell ref="A137:Z137"/>
    <mergeCell ref="A138:Z138"/>
    <mergeCell ref="D139:E139"/>
    <mergeCell ref="P139:T139"/>
    <mergeCell ref="D140:E140"/>
    <mergeCell ref="P140:T140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D123:E123"/>
    <mergeCell ref="P123:T123"/>
    <mergeCell ref="D124:E124"/>
    <mergeCell ref="P124:T124"/>
    <mergeCell ref="P125:V125"/>
    <mergeCell ref="A125:O126"/>
    <mergeCell ref="P126:V126"/>
    <mergeCell ref="A127:Z127"/>
    <mergeCell ref="D128:E128"/>
    <mergeCell ref="P128:T128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A110:Z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A94:Z94"/>
    <mergeCell ref="A95:Z95"/>
    <mergeCell ref="D96:E96"/>
    <mergeCell ref="P96:T96"/>
    <mergeCell ref="D97:E97"/>
    <mergeCell ref="P97:T97"/>
    <mergeCell ref="D98:E98"/>
    <mergeCell ref="P98:T98"/>
    <mergeCell ref="D99:E99"/>
    <mergeCell ref="P99:T99"/>
    <mergeCell ref="A88:Z88"/>
    <mergeCell ref="A89:Z89"/>
    <mergeCell ref="D90:E90"/>
    <mergeCell ref="P90:T90"/>
    <mergeCell ref="D91:E91"/>
    <mergeCell ref="P91:T91"/>
    <mergeCell ref="P92:V92"/>
    <mergeCell ref="A92:O93"/>
    <mergeCell ref="P93:V93"/>
    <mergeCell ref="A82:Z82"/>
    <mergeCell ref="A83:Z83"/>
    <mergeCell ref="D84:E84"/>
    <mergeCell ref="P84:T84"/>
    <mergeCell ref="D85:E85"/>
    <mergeCell ref="P85:T85"/>
    <mergeCell ref="P86:V86"/>
    <mergeCell ref="A86:O87"/>
    <mergeCell ref="P87:V87"/>
    <mergeCell ref="A76:Z76"/>
    <mergeCell ref="A77:Z77"/>
    <mergeCell ref="D78:E78"/>
    <mergeCell ref="P78:T78"/>
    <mergeCell ref="D79:E79"/>
    <mergeCell ref="P79:T79"/>
    <mergeCell ref="P80:V80"/>
    <mergeCell ref="A80:O81"/>
    <mergeCell ref="P81:V81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65:Z65"/>
    <mergeCell ref="D66:E66"/>
    <mergeCell ref="P66:T66"/>
    <mergeCell ref="D67:E67"/>
    <mergeCell ref="P67:T67"/>
    <mergeCell ref="P68:V68"/>
    <mergeCell ref="A68:O69"/>
    <mergeCell ref="P69:V69"/>
    <mergeCell ref="A70:Z70"/>
    <mergeCell ref="D58:E58"/>
    <mergeCell ref="P58:T58"/>
    <mergeCell ref="P59:V59"/>
    <mergeCell ref="A59:O60"/>
    <mergeCell ref="P60:V60"/>
    <mergeCell ref="A61:Z61"/>
    <mergeCell ref="D62:E62"/>
    <mergeCell ref="P62:T62"/>
    <mergeCell ref="P63:V63"/>
    <mergeCell ref="A63:O64"/>
    <mergeCell ref="P64:V64"/>
    <mergeCell ref="A51:Z51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D46:E46"/>
    <mergeCell ref="P46:T46"/>
    <mergeCell ref="D47:E47"/>
    <mergeCell ref="P47:T47"/>
    <mergeCell ref="D48:E48"/>
    <mergeCell ref="P48:T48"/>
    <mergeCell ref="P49:V49"/>
    <mergeCell ref="A49:O50"/>
    <mergeCell ref="P50:V50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35 X311:X330 X305:X307 X300:X301 X296 X290:X292 X284 X280 X273:X274 X267 X260:X261 X253:X255 X249 X244 X236:X239 X226:X231 X219:X221 X211:X214 X207 X201 X195:X197 X188:X189 X181:X184 X176 X170 X165 X160 X155 X146:X150 X139:X141 X133:X134 X128 X119:X124 X112:X114 X96:X107 X90:X91 X84:X85 X78:X79 X71:X73 X66:X67 X62 X57:X58 X53 X42:X48 X35:X37 X28:X30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517</v>
      </c>
      <c r="H1" s="9"/>
    </row>
    <row r="3" spans="2:8" x14ac:dyDescent="0.2">
      <c r="B3" s="53" t="s">
        <v>518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519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520</v>
      </c>
      <c r="C6" s="53" t="s">
        <v>521</v>
      </c>
      <c r="D6" s="53" t="s">
        <v>522</v>
      </c>
      <c r="E6" s="53" t="s">
        <v>46</v>
      </c>
    </row>
    <row r="7" spans="2:8" x14ac:dyDescent="0.2">
      <c r="B7" s="53" t="s">
        <v>523</v>
      </c>
      <c r="C7" s="53" t="s">
        <v>524</v>
      </c>
      <c r="D7" s="53" t="s">
        <v>525</v>
      </c>
      <c r="E7" s="53" t="s">
        <v>46</v>
      </c>
    </row>
    <row r="9" spans="2:8" x14ac:dyDescent="0.2">
      <c r="B9" s="53" t="s">
        <v>526</v>
      </c>
      <c r="C9" s="53" t="s">
        <v>521</v>
      </c>
      <c r="D9" s="53" t="s">
        <v>46</v>
      </c>
      <c r="E9" s="53" t="s">
        <v>46</v>
      </c>
    </row>
    <row r="11" spans="2:8" x14ac:dyDescent="0.2">
      <c r="B11" s="53" t="s">
        <v>527</v>
      </c>
      <c r="C11" s="53" t="s">
        <v>524</v>
      </c>
      <c r="D11" s="53" t="s">
        <v>46</v>
      </c>
      <c r="E11" s="53" t="s">
        <v>46</v>
      </c>
    </row>
    <row r="13" spans="2:8" x14ac:dyDescent="0.2">
      <c r="B13" s="53" t="s">
        <v>528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529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530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531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532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533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534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535</v>
      </c>
      <c r="C20" s="53" t="s">
        <v>46</v>
      </c>
      <c r="D20" s="53" t="s">
        <v>46</v>
      </c>
      <c r="E20" s="53" t="s">
        <v>46</v>
      </c>
    </row>
    <row r="21" spans="2:5" x14ac:dyDescent="0.2">
      <c r="B21" s="53" t="s">
        <v>536</v>
      </c>
      <c r="C21" s="53" t="s">
        <v>46</v>
      </c>
      <c r="D21" s="53" t="s">
        <v>46</v>
      </c>
      <c r="E21" s="53" t="s">
        <v>46</v>
      </c>
    </row>
    <row r="22" spans="2:5" x14ac:dyDescent="0.2">
      <c r="B22" s="53" t="s">
        <v>537</v>
      </c>
      <c r="C22" s="53" t="s">
        <v>46</v>
      </c>
      <c r="D22" s="53" t="s">
        <v>46</v>
      </c>
      <c r="E22" s="53" t="s">
        <v>46</v>
      </c>
    </row>
    <row r="23" spans="2:5" x14ac:dyDescent="0.2">
      <c r="B23" s="53" t="s">
        <v>538</v>
      </c>
      <c r="C23" s="53" t="s">
        <v>46</v>
      </c>
      <c r="D23" s="53" t="s">
        <v>46</v>
      </c>
      <c r="E23" s="53" t="s">
        <v>46</v>
      </c>
    </row>
  </sheetData>
  <sheetProtection algorithmName="SHA-512" hashValue="YGM1n6dkb/8y54AOMppDwI2N0oA1emZvHUX9VvXTVxAH0Zq4jxbc732VWPl/y4c1JTRqVvBw6zyrYH7m3GuCCQ==" saltValue="UeZfZqb/+ilg92uM1U2Fy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588</vt:i4>
      </vt:variant>
    </vt:vector>
  </HeadingPairs>
  <TitlesOfParts>
    <vt:vector size="59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2025-05-28T06:51:57Z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