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56369FA7-E438-4369-ACD2-4DE1AE25EB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Y332" i="1"/>
  <c r="X332" i="1"/>
  <c r="BP331" i="1"/>
  <c r="BO331" i="1"/>
  <c r="BN331" i="1"/>
  <c r="BM331" i="1"/>
  <c r="Z331" i="1"/>
  <c r="Z332" i="1" s="1"/>
  <c r="Y331" i="1"/>
  <c r="Y333" i="1" s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Z327" i="1" s="1"/>
  <c r="Y309" i="1"/>
  <c r="P309" i="1"/>
  <c r="BO308" i="1"/>
  <c r="BM308" i="1"/>
  <c r="Z308" i="1"/>
  <c r="Y308" i="1"/>
  <c r="BO307" i="1"/>
  <c r="BM307" i="1"/>
  <c r="Z307" i="1"/>
  <c r="Y307" i="1"/>
  <c r="X305" i="1"/>
  <c r="X304" i="1"/>
  <c r="BP303" i="1"/>
  <c r="BO303" i="1"/>
  <c r="BN303" i="1"/>
  <c r="BM303" i="1"/>
  <c r="Z303" i="1"/>
  <c r="Y303" i="1"/>
  <c r="P303" i="1"/>
  <c r="BO302" i="1"/>
  <c r="BM302" i="1"/>
  <c r="Z302" i="1"/>
  <c r="Y302" i="1"/>
  <c r="P302" i="1"/>
  <c r="BP301" i="1"/>
  <c r="BO301" i="1"/>
  <c r="BN301" i="1"/>
  <c r="BM301" i="1"/>
  <c r="Z301" i="1"/>
  <c r="Z304" i="1" s="1"/>
  <c r="Y301" i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P296" i="1"/>
  <c r="X294" i="1"/>
  <c r="Z293" i="1"/>
  <c r="X293" i="1"/>
  <c r="BO292" i="1"/>
  <c r="BM292" i="1"/>
  <c r="Z292" i="1"/>
  <c r="Y292" i="1"/>
  <c r="P292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Z271" i="1" s="1"/>
  <c r="Y269" i="1"/>
  <c r="P269" i="1"/>
  <c r="X265" i="1"/>
  <c r="Z264" i="1"/>
  <c r="X264" i="1"/>
  <c r="BO263" i="1"/>
  <c r="BM263" i="1"/>
  <c r="Z263" i="1"/>
  <c r="Y263" i="1"/>
  <c r="P263" i="1"/>
  <c r="Y259" i="1"/>
  <c r="X259" i="1"/>
  <c r="Z258" i="1"/>
  <c r="X258" i="1"/>
  <c r="BO257" i="1"/>
  <c r="BM257" i="1"/>
  <c r="Z257" i="1"/>
  <c r="Y257" i="1"/>
  <c r="P257" i="1"/>
  <c r="BP256" i="1"/>
  <c r="BO256" i="1"/>
  <c r="BN256" i="1"/>
  <c r="BM256" i="1"/>
  <c r="Z256" i="1"/>
  <c r="Y256" i="1"/>
  <c r="Y258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P249" i="1"/>
  <c r="BO249" i="1"/>
  <c r="BN249" i="1"/>
  <c r="BM249" i="1"/>
  <c r="Z249" i="1"/>
  <c r="Z252" i="1" s="1"/>
  <c r="Y249" i="1"/>
  <c r="Y253" i="1" s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P234" i="1"/>
  <c r="BO233" i="1"/>
  <c r="BM233" i="1"/>
  <c r="Z233" i="1"/>
  <c r="Y233" i="1"/>
  <c r="P233" i="1"/>
  <c r="BP232" i="1"/>
  <c r="BO232" i="1"/>
  <c r="BN232" i="1"/>
  <c r="BM232" i="1"/>
  <c r="Z232" i="1"/>
  <c r="Z236" i="1" s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Z228" i="1" s="1"/>
  <c r="Y222" i="1"/>
  <c r="Y229" i="1" s="1"/>
  <c r="P222" i="1"/>
  <c r="X219" i="1"/>
  <c r="X218" i="1"/>
  <c r="BO217" i="1"/>
  <c r="BM217" i="1"/>
  <c r="Z217" i="1"/>
  <c r="Y217" i="1"/>
  <c r="BP217" i="1" s="1"/>
  <c r="P217" i="1"/>
  <c r="BP216" i="1"/>
  <c r="BO216" i="1"/>
  <c r="BN216" i="1"/>
  <c r="BM216" i="1"/>
  <c r="Z216" i="1"/>
  <c r="Z218" i="1" s="1"/>
  <c r="Y216" i="1"/>
  <c r="P216" i="1"/>
  <c r="BO215" i="1"/>
  <c r="BM215" i="1"/>
  <c r="Z215" i="1"/>
  <c r="Y215" i="1"/>
  <c r="Y218" i="1" s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1" i="1" s="1"/>
  <c r="Y207" i="1"/>
  <c r="Y211" i="1" s="1"/>
  <c r="P207" i="1"/>
  <c r="X205" i="1"/>
  <c r="Y204" i="1"/>
  <c r="X204" i="1"/>
  <c r="BP203" i="1"/>
  <c r="BO203" i="1"/>
  <c r="BN203" i="1"/>
  <c r="BM203" i="1"/>
  <c r="Z203" i="1"/>
  <c r="Z204" i="1" s="1"/>
  <c r="Y203" i="1"/>
  <c r="Y205" i="1" s="1"/>
  <c r="X199" i="1"/>
  <c r="Z198" i="1"/>
  <c r="X198" i="1"/>
  <c r="BO197" i="1"/>
  <c r="BM197" i="1"/>
  <c r="Z197" i="1"/>
  <c r="Y197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Z194" i="1" s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Y182" i="1"/>
  <c r="X182" i="1"/>
  <c r="Z181" i="1"/>
  <c r="X181" i="1"/>
  <c r="BO180" i="1"/>
  <c r="BM180" i="1"/>
  <c r="Z180" i="1"/>
  <c r="Y180" i="1"/>
  <c r="P180" i="1"/>
  <c r="BP179" i="1"/>
  <c r="BO179" i="1"/>
  <c r="BN179" i="1"/>
  <c r="BM179" i="1"/>
  <c r="Z179" i="1"/>
  <c r="Y179" i="1"/>
  <c r="P179" i="1"/>
  <c r="BO178" i="1"/>
  <c r="BM178" i="1"/>
  <c r="Z178" i="1"/>
  <c r="Y178" i="1"/>
  <c r="BO177" i="1"/>
  <c r="BM177" i="1"/>
  <c r="Z177" i="1"/>
  <c r="Y177" i="1"/>
  <c r="X174" i="1"/>
  <c r="Y173" i="1"/>
  <c r="X173" i="1"/>
  <c r="BP172" i="1"/>
  <c r="BO172" i="1"/>
  <c r="BN172" i="1"/>
  <c r="BM172" i="1"/>
  <c r="Z172" i="1"/>
  <c r="Z173" i="1" s="1"/>
  <c r="Y172" i="1"/>
  <c r="Y174" i="1" s="1"/>
  <c r="X168" i="1"/>
  <c r="Z167" i="1"/>
  <c r="X167" i="1"/>
  <c r="BO166" i="1"/>
  <c r="BM166" i="1"/>
  <c r="Z166" i="1"/>
  <c r="Y166" i="1"/>
  <c r="P166" i="1"/>
  <c r="Y163" i="1"/>
  <c r="X163" i="1"/>
  <c r="Z162" i="1"/>
  <c r="X162" i="1"/>
  <c r="BO161" i="1"/>
  <c r="BM161" i="1"/>
  <c r="Z161" i="1"/>
  <c r="Y161" i="1"/>
  <c r="P161" i="1"/>
  <c r="X158" i="1"/>
  <c r="Z157" i="1"/>
  <c r="X157" i="1"/>
  <c r="BO156" i="1"/>
  <c r="BM156" i="1"/>
  <c r="Z156" i="1"/>
  <c r="Y156" i="1"/>
  <c r="P156" i="1"/>
  <c r="Y153" i="1"/>
  <c r="X153" i="1"/>
  <c r="Z152" i="1"/>
  <c r="X152" i="1"/>
  <c r="BO151" i="1"/>
  <c r="BM151" i="1"/>
  <c r="Z151" i="1"/>
  <c r="Y151" i="1"/>
  <c r="P151" i="1"/>
  <c r="X148" i="1"/>
  <c r="X147" i="1"/>
  <c r="BO146" i="1"/>
  <c r="BM146" i="1"/>
  <c r="Z146" i="1"/>
  <c r="Y146" i="1"/>
  <c r="P146" i="1"/>
  <c r="BP145" i="1"/>
  <c r="BO145" i="1"/>
  <c r="BN145" i="1"/>
  <c r="BM145" i="1"/>
  <c r="Z145" i="1"/>
  <c r="Z147" i="1" s="1"/>
  <c r="Y145" i="1"/>
  <c r="P145" i="1"/>
  <c r="BO144" i="1"/>
  <c r="BM144" i="1"/>
  <c r="Z144" i="1"/>
  <c r="Y144" i="1"/>
  <c r="P144" i="1"/>
  <c r="Y141" i="1"/>
  <c r="X141" i="1"/>
  <c r="Z140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P132" i="1"/>
  <c r="BP131" i="1"/>
  <c r="BO131" i="1"/>
  <c r="BN131" i="1"/>
  <c r="BM131" i="1"/>
  <c r="Z131" i="1"/>
  <c r="Z133" i="1" s="1"/>
  <c r="Y131" i="1"/>
  <c r="P131" i="1"/>
  <c r="X128" i="1"/>
  <c r="Y127" i="1"/>
  <c r="X127" i="1"/>
  <c r="BP126" i="1"/>
  <c r="BO126" i="1"/>
  <c r="BN126" i="1"/>
  <c r="BM126" i="1"/>
  <c r="Z126" i="1"/>
  <c r="Z127" i="1" s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23" i="1" s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Z112" i="1" s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5" i="1" s="1"/>
  <c r="Y96" i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Y79" i="1"/>
  <c r="P79" i="1"/>
  <c r="BP78" i="1"/>
  <c r="BO78" i="1"/>
  <c r="BN78" i="1"/>
  <c r="BM78" i="1"/>
  <c r="Z78" i="1"/>
  <c r="Z80" i="1" s="1"/>
  <c r="Y78" i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P72" i="1"/>
  <c r="BP71" i="1"/>
  <c r="BO71" i="1"/>
  <c r="BN71" i="1"/>
  <c r="BM71" i="1"/>
  <c r="Z71" i="1"/>
  <c r="Z74" i="1" s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P66" i="1"/>
  <c r="Y64" i="1"/>
  <c r="X64" i="1"/>
  <c r="Z63" i="1"/>
  <c r="X63" i="1"/>
  <c r="BO62" i="1"/>
  <c r="BM62" i="1"/>
  <c r="Z62" i="1"/>
  <c r="Y62" i="1"/>
  <c r="P62" i="1"/>
  <c r="X60" i="1"/>
  <c r="X59" i="1"/>
  <c r="BO58" i="1"/>
  <c r="BM58" i="1"/>
  <c r="Z58" i="1"/>
  <c r="Y58" i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9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BP35" i="1"/>
  <c r="BO35" i="1"/>
  <c r="BN35" i="1"/>
  <c r="BM35" i="1"/>
  <c r="Z35" i="1"/>
  <c r="Z38" i="1" s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335" i="1" s="1"/>
  <c r="X337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X334" i="1" s="1"/>
  <c r="Y23" i="1"/>
  <c r="X23" i="1"/>
  <c r="X338" i="1" s="1"/>
  <c r="BP22" i="1"/>
  <c r="BO22" i="1"/>
  <c r="X336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36" i="1" s="1"/>
  <c r="BN29" i="1"/>
  <c r="Y31" i="1"/>
  <c r="Y338" i="1" s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99" i="1"/>
  <c r="BN99" i="1"/>
  <c r="BP100" i="1"/>
  <c r="BN100" i="1"/>
  <c r="BP102" i="1"/>
  <c r="BN102" i="1"/>
  <c r="BP103" i="1"/>
  <c r="BN103" i="1"/>
  <c r="Y105" i="1"/>
  <c r="BP110" i="1"/>
  <c r="BN110" i="1"/>
  <c r="Y112" i="1"/>
  <c r="BP117" i="1"/>
  <c r="BN117" i="1"/>
  <c r="BP119" i="1"/>
  <c r="BN119" i="1"/>
  <c r="BP121" i="1"/>
  <c r="BN121" i="1"/>
  <c r="Y123" i="1"/>
  <c r="BP132" i="1"/>
  <c r="BN132" i="1"/>
  <c r="Y147" i="1"/>
  <c r="BP144" i="1"/>
  <c r="BN144" i="1"/>
  <c r="BP146" i="1"/>
  <c r="BN146" i="1"/>
  <c r="Y157" i="1"/>
  <c r="BP156" i="1"/>
  <c r="BN156" i="1"/>
  <c r="Y167" i="1"/>
  <c r="BP166" i="1"/>
  <c r="BN166" i="1"/>
  <c r="Y187" i="1"/>
  <c r="BP184" i="1"/>
  <c r="BN184" i="1"/>
  <c r="Y186" i="1"/>
  <c r="BP192" i="1"/>
  <c r="BN192" i="1"/>
  <c r="Y194" i="1"/>
  <c r="Y198" i="1"/>
  <c r="BP197" i="1"/>
  <c r="BN197" i="1"/>
  <c r="Y199" i="1"/>
  <c r="Y32" i="1"/>
  <c r="Y39" i="1"/>
  <c r="Y334" i="1" s="1"/>
  <c r="B347" i="1" s="1"/>
  <c r="Y50" i="1"/>
  <c r="Y59" i="1"/>
  <c r="Y60" i="1"/>
  <c r="Y63" i="1"/>
  <c r="BP62" i="1"/>
  <c r="BN62" i="1"/>
  <c r="Y335" i="1" s="1"/>
  <c r="Y337" i="1" s="1"/>
  <c r="Z68" i="1"/>
  <c r="Z339" i="1" s="1"/>
  <c r="Y75" i="1"/>
  <c r="Y80" i="1"/>
  <c r="Y81" i="1"/>
  <c r="Y87" i="1"/>
  <c r="BP84" i="1"/>
  <c r="BN84" i="1"/>
  <c r="Y86" i="1"/>
  <c r="BP91" i="1"/>
  <c r="BN91" i="1"/>
  <c r="Y106" i="1"/>
  <c r="Y113" i="1"/>
  <c r="Y124" i="1"/>
  <c r="Y133" i="1"/>
  <c r="Y134" i="1"/>
  <c r="Y140" i="1"/>
  <c r="BP137" i="1"/>
  <c r="BN137" i="1"/>
  <c r="BP139" i="1"/>
  <c r="BN139" i="1"/>
  <c r="Y148" i="1"/>
  <c r="Y152" i="1"/>
  <c r="BP151" i="1"/>
  <c r="BN151" i="1"/>
  <c r="Y158" i="1"/>
  <c r="Y162" i="1"/>
  <c r="BP161" i="1"/>
  <c r="BN161" i="1"/>
  <c r="Y168" i="1"/>
  <c r="Y181" i="1"/>
  <c r="BP177" i="1"/>
  <c r="BN177" i="1"/>
  <c r="BP178" i="1"/>
  <c r="BN178" i="1"/>
  <c r="BP180" i="1"/>
  <c r="BN180" i="1"/>
  <c r="Z186" i="1"/>
  <c r="Y195" i="1"/>
  <c r="Y212" i="1"/>
  <c r="Y219" i="1"/>
  <c r="Y228" i="1"/>
  <c r="BP233" i="1"/>
  <c r="BN233" i="1"/>
  <c r="BP235" i="1"/>
  <c r="BN235" i="1"/>
  <c r="Y264" i="1"/>
  <c r="BP263" i="1"/>
  <c r="BN263" i="1"/>
  <c r="Y293" i="1"/>
  <c r="BP292" i="1"/>
  <c r="BN292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H9" i="1"/>
  <c r="BN208" i="1"/>
  <c r="BN210" i="1"/>
  <c r="BN215" i="1"/>
  <c r="BP215" i="1"/>
  <c r="BN217" i="1"/>
  <c r="BN222" i="1"/>
  <c r="BP222" i="1"/>
  <c r="BN224" i="1"/>
  <c r="BN226" i="1"/>
  <c r="Y236" i="1"/>
  <c r="C347" i="1" s="1"/>
  <c r="Y237" i="1"/>
  <c r="BP250" i="1"/>
  <c r="BN250" i="1"/>
  <c r="Y252" i="1"/>
  <c r="BP257" i="1"/>
  <c r="BN257" i="1"/>
  <c r="Y265" i="1"/>
  <c r="Y272" i="1"/>
  <c r="BP269" i="1"/>
  <c r="BN269" i="1"/>
  <c r="Y271" i="1"/>
  <c r="Y289" i="1"/>
  <c r="BP286" i="1"/>
  <c r="BN286" i="1"/>
  <c r="BP287" i="1"/>
  <c r="BN287" i="1"/>
  <c r="BP288" i="1"/>
  <c r="BN288" i="1"/>
  <c r="Y294" i="1"/>
  <c r="Y298" i="1"/>
  <c r="BP296" i="1"/>
  <c r="BN296" i="1"/>
  <c r="BP297" i="1"/>
  <c r="BN297" i="1"/>
  <c r="Y305" i="1"/>
  <c r="Y328" i="1"/>
  <c r="A347" i="1" l="1"/>
</calcChain>
</file>

<file path=xl/sharedStrings.xml><?xml version="1.0" encoding="utf-8"?>
<sst xmlns="http://schemas.openxmlformats.org/spreadsheetml/2006/main" count="1640" uniqueCount="527">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</sst>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4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0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4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topLeftCell="A324" zoomScaleNormal="100" zoomScaleSheetLayoutView="100" workbookViewId="0">
      <selection activeCell="AA340" sqref="AA340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7" customWidth="1"/>
    <col min="19" max="19" width="6.140625" style="33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7" customWidth="1"/>
    <col min="25" max="25" width="11" style="337" customWidth="1"/>
    <col min="26" max="26" width="10" style="337" customWidth="1"/>
    <col min="27" max="27" width="11.5703125" style="337" customWidth="1"/>
    <col min="28" max="28" width="10.42578125" style="337" customWidth="1"/>
    <col min="29" max="29" width="30" style="33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7" customWidth="1"/>
    <col min="34" max="34" width="9.140625" style="337" customWidth="1"/>
    <col min="35" max="16384" width="9.140625" style="337"/>
  </cols>
  <sheetData>
    <row r="1" spans="1:32" s="341" customFormat="1" ht="45" customHeight="1" x14ac:dyDescent="0.2">
      <c r="A1" s="41"/>
      <c r="B1" s="41"/>
      <c r="C1" s="41"/>
      <c r="D1" s="401" t="s">
        <v>0</v>
      </c>
      <c r="E1" s="370"/>
      <c r="F1" s="370"/>
      <c r="G1" s="12" t="s">
        <v>1</v>
      </c>
      <c r="H1" s="401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1" customFormat="1" ht="23.45" customHeight="1" x14ac:dyDescent="0.2">
      <c r="A5" s="435" t="s">
        <v>8</v>
      </c>
      <c r="B5" s="410"/>
      <c r="C5" s="411"/>
      <c r="D5" s="404"/>
      <c r="E5" s="405"/>
      <c r="F5" s="544" t="s">
        <v>9</v>
      </c>
      <c r="G5" s="411"/>
      <c r="H5" s="404"/>
      <c r="I5" s="512"/>
      <c r="J5" s="512"/>
      <c r="K5" s="512"/>
      <c r="L5" s="512"/>
      <c r="M5" s="405"/>
      <c r="N5" s="61"/>
      <c r="P5" s="24" t="s">
        <v>10</v>
      </c>
      <c r="Q5" s="554">
        <v>45807</v>
      </c>
      <c r="R5" s="434"/>
      <c r="T5" s="462" t="s">
        <v>11</v>
      </c>
      <c r="U5" s="368"/>
      <c r="V5" s="463" t="s">
        <v>12</v>
      </c>
      <c r="W5" s="434"/>
      <c r="AB5" s="51"/>
      <c r="AC5" s="51"/>
      <c r="AD5" s="51"/>
      <c r="AE5" s="51"/>
    </row>
    <row r="6" spans="1:32" s="341" customFormat="1" ht="24" customHeight="1" x14ac:dyDescent="0.2">
      <c r="A6" s="435" t="s">
        <v>13</v>
      </c>
      <c r="B6" s="410"/>
      <c r="C6" s="411"/>
      <c r="D6" s="515" t="s">
        <v>14</v>
      </c>
      <c r="E6" s="516"/>
      <c r="F6" s="516"/>
      <c r="G6" s="516"/>
      <c r="H6" s="516"/>
      <c r="I6" s="516"/>
      <c r="J6" s="516"/>
      <c r="K6" s="516"/>
      <c r="L6" s="516"/>
      <c r="M6" s="434"/>
      <c r="N6" s="62"/>
      <c r="P6" s="24" t="s">
        <v>15</v>
      </c>
      <c r="Q6" s="558" t="str">
        <f>IF(Q5=0," ",CHOOSE(WEEKDAY(Q5,2),"Понедельник","Вторник","Среда","Четверг","Пятница","Суббота","Воскресенье"))</f>
        <v>Пятница</v>
      </c>
      <c r="R6" s="361"/>
      <c r="T6" s="466" t="s">
        <v>16</v>
      </c>
      <c r="U6" s="368"/>
      <c r="V6" s="496" t="s">
        <v>17</v>
      </c>
      <c r="W6" s="384"/>
      <c r="AB6" s="51"/>
      <c r="AC6" s="51"/>
      <c r="AD6" s="51"/>
      <c r="AE6" s="51"/>
    </row>
    <row r="7" spans="1:32" s="341" customFormat="1" ht="21.75" hidden="1" customHeight="1" x14ac:dyDescent="0.2">
      <c r="A7" s="55"/>
      <c r="B7" s="55"/>
      <c r="C7" s="55"/>
      <c r="D7" s="391" t="str">
        <f>IFERROR(VLOOKUP(DeliveryAddress,Table,3,0),1)</f>
        <v>1</v>
      </c>
      <c r="E7" s="392"/>
      <c r="F7" s="392"/>
      <c r="G7" s="392"/>
      <c r="H7" s="392"/>
      <c r="I7" s="392"/>
      <c r="J7" s="392"/>
      <c r="K7" s="392"/>
      <c r="L7" s="392"/>
      <c r="M7" s="393"/>
      <c r="N7" s="63"/>
      <c r="P7" s="24"/>
      <c r="Q7" s="42"/>
      <c r="R7" s="42"/>
      <c r="T7" s="359"/>
      <c r="U7" s="368"/>
      <c r="V7" s="497"/>
      <c r="W7" s="498"/>
      <c r="AB7" s="51"/>
      <c r="AC7" s="51"/>
      <c r="AD7" s="51"/>
      <c r="AE7" s="51"/>
    </row>
    <row r="8" spans="1:32" s="341" customFormat="1" ht="25.5" customHeight="1" x14ac:dyDescent="0.2">
      <c r="A8" s="565" t="s">
        <v>18</v>
      </c>
      <c r="B8" s="356"/>
      <c r="C8" s="357"/>
      <c r="D8" s="396" t="s">
        <v>19</v>
      </c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20</v>
      </c>
      <c r="Q8" s="439">
        <v>0.375</v>
      </c>
      <c r="R8" s="393"/>
      <c r="T8" s="359"/>
      <c r="U8" s="368"/>
      <c r="V8" s="497"/>
      <c r="W8" s="498"/>
      <c r="AB8" s="51"/>
      <c r="AC8" s="51"/>
      <c r="AD8" s="51"/>
      <c r="AE8" s="51"/>
    </row>
    <row r="9" spans="1:32" s="341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4"/>
      <c r="E9" s="363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342"/>
      <c r="P9" s="26" t="s">
        <v>21</v>
      </c>
      <c r="Q9" s="429"/>
      <c r="R9" s="430"/>
      <c r="T9" s="359"/>
      <c r="U9" s="368"/>
      <c r="V9" s="499"/>
      <c r="W9" s="500"/>
      <c r="X9" s="43"/>
      <c r="Y9" s="43"/>
      <c r="Z9" s="43"/>
      <c r="AA9" s="43"/>
      <c r="AB9" s="51"/>
      <c r="AC9" s="51"/>
      <c r="AD9" s="51"/>
      <c r="AE9" s="51"/>
    </row>
    <row r="10" spans="1:32" s="341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4"/>
      <c r="E10" s="363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90" t="str">
        <f>IFERROR(VLOOKUP($D$10,Proxy,2,FALSE),"")</f>
        <v/>
      </c>
      <c r="I10" s="359"/>
      <c r="J10" s="359"/>
      <c r="K10" s="359"/>
      <c r="L10" s="359"/>
      <c r="M10" s="359"/>
      <c r="N10" s="340"/>
      <c r="P10" s="26" t="s">
        <v>22</v>
      </c>
      <c r="Q10" s="467"/>
      <c r="R10" s="468"/>
      <c r="U10" s="24" t="s">
        <v>23</v>
      </c>
      <c r="V10" s="383" t="s">
        <v>24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3"/>
      <c r="R11" s="434"/>
      <c r="U11" s="24" t="s">
        <v>27</v>
      </c>
      <c r="V11" s="527" t="s">
        <v>28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41" customFormat="1" ht="18.600000000000001" customHeight="1" x14ac:dyDescent="0.2">
      <c r="A12" s="459" t="s">
        <v>29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30</v>
      </c>
      <c r="Q12" s="439"/>
      <c r="R12" s="393"/>
      <c r="S12" s="23"/>
      <c r="U12" s="24"/>
      <c r="V12" s="370"/>
      <c r="W12" s="359"/>
      <c r="AB12" s="51"/>
      <c r="AC12" s="51"/>
      <c r="AD12" s="51"/>
      <c r="AE12" s="51"/>
    </row>
    <row r="13" spans="1:32" s="341" customFormat="1" ht="23.25" customHeight="1" x14ac:dyDescent="0.2">
      <c r="A13" s="459" t="s">
        <v>31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32</v>
      </c>
      <c r="Q13" s="527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1" customFormat="1" ht="18.600000000000001" customHeight="1" x14ac:dyDescent="0.2">
      <c r="A14" s="459" t="s">
        <v>33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1" customFormat="1" ht="22.5" customHeight="1" x14ac:dyDescent="0.2">
      <c r="A15" s="476" t="s">
        <v>34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2" t="s">
        <v>35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3"/>
      <c r="Q16" s="453"/>
      <c r="R16" s="453"/>
      <c r="S16" s="453"/>
      <c r="T16" s="4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1" t="s">
        <v>36</v>
      </c>
      <c r="B17" s="381" t="s">
        <v>37</v>
      </c>
      <c r="C17" s="442" t="s">
        <v>38</v>
      </c>
      <c r="D17" s="381" t="s">
        <v>39</v>
      </c>
      <c r="E17" s="419"/>
      <c r="F17" s="381" t="s">
        <v>40</v>
      </c>
      <c r="G17" s="381" t="s">
        <v>41</v>
      </c>
      <c r="H17" s="381" t="s">
        <v>42</v>
      </c>
      <c r="I17" s="381" t="s">
        <v>43</v>
      </c>
      <c r="J17" s="381" t="s">
        <v>44</v>
      </c>
      <c r="K17" s="381" t="s">
        <v>45</v>
      </c>
      <c r="L17" s="381" t="s">
        <v>46</v>
      </c>
      <c r="M17" s="381" t="s">
        <v>47</v>
      </c>
      <c r="N17" s="381" t="s">
        <v>48</v>
      </c>
      <c r="O17" s="381" t="s">
        <v>49</v>
      </c>
      <c r="P17" s="381" t="s">
        <v>50</v>
      </c>
      <c r="Q17" s="418"/>
      <c r="R17" s="418"/>
      <c r="S17" s="418"/>
      <c r="T17" s="419"/>
      <c r="U17" s="562" t="s">
        <v>51</v>
      </c>
      <c r="V17" s="411"/>
      <c r="W17" s="381" t="s">
        <v>52</v>
      </c>
      <c r="X17" s="381" t="s">
        <v>53</v>
      </c>
      <c r="Y17" s="563" t="s">
        <v>54</v>
      </c>
      <c r="Z17" s="510" t="s">
        <v>55</v>
      </c>
      <c r="AA17" s="491" t="s">
        <v>56</v>
      </c>
      <c r="AB17" s="491" t="s">
        <v>57</v>
      </c>
      <c r="AC17" s="491" t="s">
        <v>58</v>
      </c>
      <c r="AD17" s="491" t="s">
        <v>59</v>
      </c>
      <c r="AE17" s="539"/>
      <c r="AF17" s="540"/>
      <c r="AG17" s="69"/>
      <c r="BD17" s="68" t="s">
        <v>60</v>
      </c>
    </row>
    <row r="18" spans="1:68" ht="14.25" customHeight="1" x14ac:dyDescent="0.2">
      <c r="A18" s="382"/>
      <c r="B18" s="382"/>
      <c r="C18" s="382"/>
      <c r="D18" s="420"/>
      <c r="E18" s="42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420"/>
      <c r="Q18" s="421"/>
      <c r="R18" s="421"/>
      <c r="S18" s="421"/>
      <c r="T18" s="422"/>
      <c r="U18" s="70" t="s">
        <v>61</v>
      </c>
      <c r="V18" s="70" t="s">
        <v>62</v>
      </c>
      <c r="W18" s="382"/>
      <c r="X18" s="382"/>
      <c r="Y18" s="564"/>
      <c r="Z18" s="511"/>
      <c r="AA18" s="492"/>
      <c r="AB18" s="492"/>
      <c r="AC18" s="492"/>
      <c r="AD18" s="541"/>
      <c r="AE18" s="542"/>
      <c r="AF18" s="543"/>
      <c r="AG18" s="69"/>
      <c r="BD18" s="68"/>
    </row>
    <row r="19" spans="1:68" ht="27.75" customHeight="1" x14ac:dyDescent="0.2">
      <c r="A19" s="376" t="s">
        <v>63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48"/>
      <c r="AB19" s="48"/>
      <c r="AC19" s="48"/>
    </row>
    <row r="20" spans="1:68" ht="16.5" customHeight="1" x14ac:dyDescent="0.25">
      <c r="A20" s="388" t="s">
        <v>63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8"/>
      <c r="AB20" s="338"/>
      <c r="AC20" s="338"/>
    </row>
    <row r="21" spans="1:68" ht="14.25" customHeight="1" x14ac:dyDescent="0.25">
      <c r="A21" s="358" t="s">
        <v>64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39"/>
      <c r="AB21" s="339"/>
      <c r="AC21" s="33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60">
        <v>4607111035752</v>
      </c>
      <c r="E22" s="361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70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4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5"/>
      <c r="P23" s="355" t="s">
        <v>73</v>
      </c>
      <c r="Q23" s="356"/>
      <c r="R23" s="356"/>
      <c r="S23" s="356"/>
      <c r="T23" s="356"/>
      <c r="U23" s="356"/>
      <c r="V23" s="357"/>
      <c r="W23" s="37" t="s">
        <v>70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5"/>
      <c r="P24" s="355" t="s">
        <v>73</v>
      </c>
      <c r="Q24" s="356"/>
      <c r="R24" s="356"/>
      <c r="S24" s="356"/>
      <c r="T24" s="356"/>
      <c r="U24" s="356"/>
      <c r="V24" s="357"/>
      <c r="W24" s="37" t="s">
        <v>74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customHeight="1" x14ac:dyDescent="0.2">
      <c r="A25" s="376" t="s">
        <v>75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48"/>
      <c r="AB25" s="48"/>
      <c r="AC25" s="48"/>
    </row>
    <row r="26" spans="1:68" ht="16.5" customHeight="1" x14ac:dyDescent="0.25">
      <c r="A26" s="388" t="s">
        <v>76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8"/>
      <c r="AB26" s="338"/>
      <c r="AC26" s="338"/>
    </row>
    <row r="27" spans="1:68" ht="14.25" customHeight="1" x14ac:dyDescent="0.25">
      <c r="A27" s="358" t="s">
        <v>77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39"/>
      <c r="AB27" s="339"/>
      <c r="AC27" s="339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60">
        <v>4607111036520</v>
      </c>
      <c r="E28" s="361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2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9"/>
      <c r="R28" s="349"/>
      <c r="S28" s="349"/>
      <c r="T28" s="350"/>
      <c r="U28" s="34"/>
      <c r="V28" s="34"/>
      <c r="W28" s="35" t="s">
        <v>70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0">
        <v>4607111036537</v>
      </c>
      <c r="E29" s="361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9"/>
      <c r="R29" s="349"/>
      <c r="S29" s="349"/>
      <c r="T29" s="350"/>
      <c r="U29" s="34"/>
      <c r="V29" s="34"/>
      <c r="W29" s="35" t="s">
        <v>70</v>
      </c>
      <c r="X29" s="344">
        <v>126</v>
      </c>
      <c r="Y29" s="345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customHeight="1" x14ac:dyDescent="0.25">
      <c r="A30" s="54" t="s">
        <v>85</v>
      </c>
      <c r="B30" s="54" t="s">
        <v>86</v>
      </c>
      <c r="C30" s="31">
        <v>4301132183</v>
      </c>
      <c r="D30" s="360">
        <v>4607111036605</v>
      </c>
      <c r="E30" s="361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9"/>
      <c r="R30" s="349"/>
      <c r="S30" s="349"/>
      <c r="T30" s="350"/>
      <c r="U30" s="34"/>
      <c r="V30" s="34"/>
      <c r="W30" s="35" t="s">
        <v>70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64"/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65"/>
      <c r="P31" s="355" t="s">
        <v>73</v>
      </c>
      <c r="Q31" s="356"/>
      <c r="R31" s="356"/>
      <c r="S31" s="356"/>
      <c r="T31" s="356"/>
      <c r="U31" s="356"/>
      <c r="V31" s="357"/>
      <c r="W31" s="37" t="s">
        <v>70</v>
      </c>
      <c r="X31" s="346">
        <f>IFERROR(SUM(X28:X30),"0")</f>
        <v>126</v>
      </c>
      <c r="Y31" s="346">
        <f>IFERROR(SUM(Y28:Y30),"0")</f>
        <v>126</v>
      </c>
      <c r="Z31" s="346">
        <f>IFERROR(IF(Z28="",0,Z28),"0")+IFERROR(IF(Z29="",0,Z29),"0")+IFERROR(IF(Z30="",0,Z30),"0")</f>
        <v>1.1856599999999999</v>
      </c>
      <c r="AA31" s="347"/>
      <c r="AB31" s="347"/>
      <c r="AC31" s="347"/>
    </row>
    <row r="32" spans="1:68" x14ac:dyDescent="0.2">
      <c r="A32" s="359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65"/>
      <c r="P32" s="355" t="s">
        <v>73</v>
      </c>
      <c r="Q32" s="356"/>
      <c r="R32" s="356"/>
      <c r="S32" s="356"/>
      <c r="T32" s="356"/>
      <c r="U32" s="356"/>
      <c r="V32" s="357"/>
      <c r="W32" s="37" t="s">
        <v>74</v>
      </c>
      <c r="X32" s="346">
        <f>IFERROR(SUMPRODUCT(X28:X30*H28:H30),"0")</f>
        <v>189</v>
      </c>
      <c r="Y32" s="346">
        <f>IFERROR(SUMPRODUCT(Y28:Y30*H28:H30),"0")</f>
        <v>189</v>
      </c>
      <c r="Z32" s="37"/>
      <c r="AA32" s="347"/>
      <c r="AB32" s="347"/>
      <c r="AC32" s="347"/>
    </row>
    <row r="33" spans="1:68" ht="16.5" customHeight="1" x14ac:dyDescent="0.25">
      <c r="A33" s="388" t="s">
        <v>87</v>
      </c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38"/>
      <c r="AB33" s="338"/>
      <c r="AC33" s="338"/>
    </row>
    <row r="34" spans="1:68" ht="14.25" customHeight="1" x14ac:dyDescent="0.25">
      <c r="A34" s="358" t="s">
        <v>64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9"/>
      <c r="AB34" s="339"/>
      <c r="AC34" s="339"/>
    </row>
    <row r="35" spans="1:68" ht="27" customHeight="1" x14ac:dyDescent="0.25">
      <c r="A35" s="54" t="s">
        <v>88</v>
      </c>
      <c r="B35" s="54" t="s">
        <v>89</v>
      </c>
      <c r="C35" s="31">
        <v>4301071090</v>
      </c>
      <c r="D35" s="360">
        <v>4620207490075</v>
      </c>
      <c r="E35" s="361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2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9"/>
      <c r="R35" s="349"/>
      <c r="S35" s="349"/>
      <c r="T35" s="350"/>
      <c r="U35" s="34"/>
      <c r="V35" s="34"/>
      <c r="W35" s="35" t="s">
        <v>70</v>
      </c>
      <c r="X35" s="344">
        <v>0</v>
      </c>
      <c r="Y35" s="34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4301071092</v>
      </c>
      <c r="D36" s="360">
        <v>4620207490174</v>
      </c>
      <c r="E36" s="361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9"/>
      <c r="R36" s="349"/>
      <c r="S36" s="349"/>
      <c r="T36" s="350"/>
      <c r="U36" s="34"/>
      <c r="V36" s="34"/>
      <c r="W36" s="35" t="s">
        <v>70</v>
      </c>
      <c r="X36" s="344">
        <v>48</v>
      </c>
      <c r="Y36" s="345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ht="27" customHeight="1" x14ac:dyDescent="0.25">
      <c r="A37" s="54" t="s">
        <v>94</v>
      </c>
      <c r="B37" s="54" t="s">
        <v>95</v>
      </c>
      <c r="C37" s="31">
        <v>4301071091</v>
      </c>
      <c r="D37" s="360">
        <v>4620207490044</v>
      </c>
      <c r="E37" s="361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9"/>
      <c r="R37" s="349"/>
      <c r="S37" s="349"/>
      <c r="T37" s="350"/>
      <c r="U37" s="34"/>
      <c r="V37" s="34"/>
      <c r="W37" s="35" t="s">
        <v>70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64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59"/>
      <c r="N38" s="359"/>
      <c r="O38" s="365"/>
      <c r="P38" s="355" t="s">
        <v>73</v>
      </c>
      <c r="Q38" s="356"/>
      <c r="R38" s="356"/>
      <c r="S38" s="356"/>
      <c r="T38" s="356"/>
      <c r="U38" s="356"/>
      <c r="V38" s="357"/>
      <c r="W38" s="37" t="s">
        <v>70</v>
      </c>
      <c r="X38" s="346">
        <f>IFERROR(SUM(X35:X37),"0")</f>
        <v>48</v>
      </c>
      <c r="Y38" s="346">
        <f>IFERROR(SUM(Y35:Y37),"0")</f>
        <v>48</v>
      </c>
      <c r="Z38" s="346">
        <f>IFERROR(IF(Z35="",0,Z35),"0")+IFERROR(IF(Z36="",0,Z36),"0")+IFERROR(IF(Z37="",0,Z37),"0")</f>
        <v>0.74399999999999999</v>
      </c>
      <c r="AA38" s="347"/>
      <c r="AB38" s="347"/>
      <c r="AC38" s="347"/>
    </row>
    <row r="39" spans="1:68" x14ac:dyDescent="0.2">
      <c r="A39" s="359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65"/>
      <c r="P39" s="355" t="s">
        <v>73</v>
      </c>
      <c r="Q39" s="356"/>
      <c r="R39" s="356"/>
      <c r="S39" s="356"/>
      <c r="T39" s="356"/>
      <c r="U39" s="356"/>
      <c r="V39" s="357"/>
      <c r="W39" s="37" t="s">
        <v>74</v>
      </c>
      <c r="X39" s="346">
        <f>IFERROR(SUMPRODUCT(X35:X37*H35:H37),"0")</f>
        <v>268.79999999999995</v>
      </c>
      <c r="Y39" s="346">
        <f>IFERROR(SUMPRODUCT(Y35:Y37*H35:H37),"0")</f>
        <v>268.79999999999995</v>
      </c>
      <c r="Z39" s="37"/>
      <c r="AA39" s="347"/>
      <c r="AB39" s="347"/>
      <c r="AC39" s="347"/>
    </row>
    <row r="40" spans="1:68" ht="16.5" customHeight="1" x14ac:dyDescent="0.25">
      <c r="A40" s="388" t="s">
        <v>97</v>
      </c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38"/>
      <c r="AB40" s="338"/>
      <c r="AC40" s="338"/>
    </row>
    <row r="41" spans="1:68" ht="14.25" customHeight="1" x14ac:dyDescent="0.25">
      <c r="A41" s="358" t="s">
        <v>64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9"/>
      <c r="AB41" s="339"/>
      <c r="AC41" s="339"/>
    </row>
    <row r="42" spans="1:68" ht="27" customHeight="1" x14ac:dyDescent="0.25">
      <c r="A42" s="54" t="s">
        <v>98</v>
      </c>
      <c r="B42" s="54" t="s">
        <v>99</v>
      </c>
      <c r="C42" s="31">
        <v>4301071032</v>
      </c>
      <c r="D42" s="360">
        <v>4607111038999</v>
      </c>
      <c r="E42" s="361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4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9"/>
      <c r="R42" s="349"/>
      <c r="S42" s="349"/>
      <c r="T42" s="350"/>
      <c r="U42" s="34"/>
      <c r="V42" s="34"/>
      <c r="W42" s="35" t="s">
        <v>70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4301070972</v>
      </c>
      <c r="D43" s="360">
        <v>4607111037183</v>
      </c>
      <c r="E43" s="361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45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9"/>
      <c r="R43" s="349"/>
      <c r="S43" s="349"/>
      <c r="T43" s="350"/>
      <c r="U43" s="34"/>
      <c r="V43" s="34"/>
      <c r="W43" s="35" t="s">
        <v>70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4301071044</v>
      </c>
      <c r="D44" s="360">
        <v>4607111039385</v>
      </c>
      <c r="E44" s="361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9"/>
      <c r="R44" s="349"/>
      <c r="S44" s="349"/>
      <c r="T44" s="350"/>
      <c r="U44" s="34"/>
      <c r="V44" s="34"/>
      <c r="W44" s="35" t="s">
        <v>70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109</v>
      </c>
      <c r="B45" s="54" t="s">
        <v>110</v>
      </c>
      <c r="C45" s="31">
        <v>4301071031</v>
      </c>
      <c r="D45" s="360">
        <v>4607111038982</v>
      </c>
      <c r="E45" s="361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9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9"/>
      <c r="R45" s="349"/>
      <c r="S45" s="349"/>
      <c r="T45" s="350"/>
      <c r="U45" s="34"/>
      <c r="V45" s="34"/>
      <c r="W45" s="35" t="s">
        <v>70</v>
      </c>
      <c r="X45" s="344">
        <v>36</v>
      </c>
      <c r="Y45" s="345">
        <f t="shared" si="0"/>
        <v>36</v>
      </c>
      <c r="Z45" s="36">
        <f t="shared" si="1"/>
        <v>0.55800000000000005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262.29599999999999</v>
      </c>
      <c r="BN45" s="67">
        <f t="shared" si="3"/>
        <v>262.29599999999999</v>
      </c>
      <c r="BO45" s="67">
        <f t="shared" si="4"/>
        <v>0.42857142857142855</v>
      </c>
      <c r="BP45" s="67">
        <f t="shared" si="5"/>
        <v>0.42857142857142855</v>
      </c>
    </row>
    <row r="46" spans="1:68" ht="27" customHeight="1" x14ac:dyDescent="0.25">
      <c r="A46" s="54" t="s">
        <v>112</v>
      </c>
      <c r="B46" s="54" t="s">
        <v>113</v>
      </c>
      <c r="C46" s="31">
        <v>4301071046</v>
      </c>
      <c r="D46" s="360">
        <v>4607111039354</v>
      </c>
      <c r="E46" s="361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5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9"/>
      <c r="R46" s="349"/>
      <c r="S46" s="349"/>
      <c r="T46" s="350"/>
      <c r="U46" s="34"/>
      <c r="V46" s="34"/>
      <c r="W46" s="35" t="s">
        <v>70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4301070968</v>
      </c>
      <c r="D47" s="360">
        <v>4607111036889</v>
      </c>
      <c r="E47" s="361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4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49"/>
      <c r="R47" s="349"/>
      <c r="S47" s="349"/>
      <c r="T47" s="350"/>
      <c r="U47" s="34"/>
      <c r="V47" s="34"/>
      <c r="W47" s="35" t="s">
        <v>70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4301071047</v>
      </c>
      <c r="D48" s="360">
        <v>4607111039330</v>
      </c>
      <c r="E48" s="361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5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49"/>
      <c r="R48" s="349"/>
      <c r="S48" s="349"/>
      <c r="T48" s="350"/>
      <c r="U48" s="34"/>
      <c r="V48" s="34"/>
      <c r="W48" s="35" t="s">
        <v>70</v>
      </c>
      <c r="X48" s="344">
        <v>180</v>
      </c>
      <c r="Y48" s="345">
        <f t="shared" si="0"/>
        <v>180</v>
      </c>
      <c r="Z48" s="36">
        <f t="shared" si="1"/>
        <v>2.79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1314</v>
      </c>
      <c r="BN48" s="67">
        <f t="shared" si="3"/>
        <v>1314</v>
      </c>
      <c r="BO48" s="67">
        <f t="shared" si="4"/>
        <v>2.1428571428571428</v>
      </c>
      <c r="BP48" s="67">
        <f t="shared" si="5"/>
        <v>2.1428571428571428</v>
      </c>
    </row>
    <row r="49" spans="1:68" x14ac:dyDescent="0.2">
      <c r="A49" s="364"/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65"/>
      <c r="P49" s="355" t="s">
        <v>73</v>
      </c>
      <c r="Q49" s="356"/>
      <c r="R49" s="356"/>
      <c r="S49" s="356"/>
      <c r="T49" s="356"/>
      <c r="U49" s="356"/>
      <c r="V49" s="357"/>
      <c r="W49" s="37" t="s">
        <v>70</v>
      </c>
      <c r="X49" s="346">
        <f>IFERROR(SUM(X42:X48),"0")</f>
        <v>216</v>
      </c>
      <c r="Y49" s="346">
        <f>IFERROR(SUM(Y42:Y48),"0")</f>
        <v>216</v>
      </c>
      <c r="Z49" s="346">
        <f>IFERROR(IF(Z42="",0,Z42),"0")+IFERROR(IF(Z43="",0,Z43),"0")+IFERROR(IF(Z44="",0,Z44),"0")+IFERROR(IF(Z45="",0,Z45),"0")+IFERROR(IF(Z46="",0,Z46),"0")+IFERROR(IF(Z47="",0,Z47),"0")+IFERROR(IF(Z48="",0,Z48),"0")</f>
        <v>3.3479999999999999</v>
      </c>
      <c r="AA49" s="347"/>
      <c r="AB49" s="347"/>
      <c r="AC49" s="347"/>
    </row>
    <row r="50" spans="1:68" x14ac:dyDescent="0.2">
      <c r="A50" s="359"/>
      <c r="B50" s="359"/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65"/>
      <c r="P50" s="355" t="s">
        <v>73</v>
      </c>
      <c r="Q50" s="356"/>
      <c r="R50" s="356"/>
      <c r="S50" s="356"/>
      <c r="T50" s="356"/>
      <c r="U50" s="356"/>
      <c r="V50" s="357"/>
      <c r="W50" s="37" t="s">
        <v>74</v>
      </c>
      <c r="X50" s="346">
        <f>IFERROR(SUMPRODUCT(X42:X48*H42:H48),"0")</f>
        <v>1512</v>
      </c>
      <c r="Y50" s="346">
        <f>IFERROR(SUMPRODUCT(Y42:Y48*H42:H48),"0")</f>
        <v>1512</v>
      </c>
      <c r="Z50" s="37"/>
      <c r="AA50" s="347"/>
      <c r="AB50" s="347"/>
      <c r="AC50" s="347"/>
    </row>
    <row r="51" spans="1:68" ht="16.5" customHeight="1" x14ac:dyDescent="0.25">
      <c r="A51" s="388" t="s">
        <v>118</v>
      </c>
      <c r="B51" s="359"/>
      <c r="C51" s="359"/>
      <c r="D51" s="359"/>
      <c r="E51" s="359"/>
      <c r="F51" s="359"/>
      <c r="G51" s="35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  <c r="AA51" s="338"/>
      <c r="AB51" s="338"/>
      <c r="AC51" s="338"/>
    </row>
    <row r="52" spans="1:68" ht="14.25" customHeight="1" x14ac:dyDescent="0.25">
      <c r="A52" s="358" t="s">
        <v>64</v>
      </c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39"/>
      <c r="AB52" s="339"/>
      <c r="AC52" s="339"/>
    </row>
    <row r="53" spans="1:68" ht="16.5" customHeight="1" x14ac:dyDescent="0.25">
      <c r="A53" s="54" t="s">
        <v>119</v>
      </c>
      <c r="B53" s="54" t="s">
        <v>120</v>
      </c>
      <c r="C53" s="31">
        <v>4301071073</v>
      </c>
      <c r="D53" s="360">
        <v>4620207490822</v>
      </c>
      <c r="E53" s="361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67</v>
      </c>
      <c r="L53" s="32" t="s">
        <v>68</v>
      </c>
      <c r="M53" s="33" t="s">
        <v>69</v>
      </c>
      <c r="N53" s="33"/>
      <c r="O53" s="32">
        <v>365</v>
      </c>
      <c r="P53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9"/>
      <c r="R53" s="349"/>
      <c r="S53" s="349"/>
      <c r="T53" s="350"/>
      <c r="U53" s="34"/>
      <c r="V53" s="34"/>
      <c r="W53" s="35" t="s">
        <v>70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121</v>
      </c>
      <c r="AG53" s="67"/>
      <c r="AJ53" s="71" t="s">
        <v>72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64"/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65"/>
      <c r="P54" s="355" t="s">
        <v>73</v>
      </c>
      <c r="Q54" s="356"/>
      <c r="R54" s="356"/>
      <c r="S54" s="356"/>
      <c r="T54" s="356"/>
      <c r="U54" s="356"/>
      <c r="V54" s="357"/>
      <c r="W54" s="37" t="s">
        <v>70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x14ac:dyDescent="0.2">
      <c r="A55" s="359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65"/>
      <c r="P55" s="355" t="s">
        <v>73</v>
      </c>
      <c r="Q55" s="356"/>
      <c r="R55" s="356"/>
      <c r="S55" s="356"/>
      <c r="T55" s="356"/>
      <c r="U55" s="356"/>
      <c r="V55" s="357"/>
      <c r="W55" s="37" t="s">
        <v>74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customHeight="1" x14ac:dyDescent="0.25">
      <c r="A56" s="358" t="s">
        <v>122</v>
      </c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  <c r="AA56" s="339"/>
      <c r="AB56" s="339"/>
      <c r="AC56" s="339"/>
    </row>
    <row r="57" spans="1:68" ht="16.5" customHeight="1" x14ac:dyDescent="0.25">
      <c r="A57" s="54" t="s">
        <v>123</v>
      </c>
      <c r="B57" s="54" t="s">
        <v>124</v>
      </c>
      <c r="C57" s="31">
        <v>4301100087</v>
      </c>
      <c r="D57" s="360">
        <v>4607111039743</v>
      </c>
      <c r="E57" s="361"/>
      <c r="F57" s="343">
        <v>0.18</v>
      </c>
      <c r="G57" s="32">
        <v>6</v>
      </c>
      <c r="H57" s="343">
        <v>1.08</v>
      </c>
      <c r="I57" s="343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4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49"/>
      <c r="R57" s="349"/>
      <c r="S57" s="349"/>
      <c r="T57" s="350"/>
      <c r="U57" s="34"/>
      <c r="V57" s="34"/>
      <c r="W57" s="35" t="s">
        <v>70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125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126</v>
      </c>
      <c r="B58" s="54" t="s">
        <v>127</v>
      </c>
      <c r="C58" s="31">
        <v>4301100088</v>
      </c>
      <c r="D58" s="360">
        <v>4607111037077</v>
      </c>
      <c r="E58" s="361"/>
      <c r="F58" s="343">
        <v>0.2</v>
      </c>
      <c r="G58" s="32">
        <v>6</v>
      </c>
      <c r="H58" s="343">
        <v>1.2</v>
      </c>
      <c r="I58" s="343">
        <v>1.38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7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49"/>
      <c r="R58" s="349"/>
      <c r="S58" s="349"/>
      <c r="T58" s="350"/>
      <c r="U58" s="34"/>
      <c r="V58" s="34"/>
      <c r="W58" s="35" t="s">
        <v>70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125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4"/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65"/>
      <c r="P59" s="355" t="s">
        <v>73</v>
      </c>
      <c r="Q59" s="356"/>
      <c r="R59" s="356"/>
      <c r="S59" s="356"/>
      <c r="T59" s="356"/>
      <c r="U59" s="356"/>
      <c r="V59" s="357"/>
      <c r="W59" s="37" t="s">
        <v>70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x14ac:dyDescent="0.2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65"/>
      <c r="P60" s="355" t="s">
        <v>73</v>
      </c>
      <c r="Q60" s="356"/>
      <c r="R60" s="356"/>
      <c r="S60" s="356"/>
      <c r="T60" s="356"/>
      <c r="U60" s="356"/>
      <c r="V60" s="357"/>
      <c r="W60" s="37" t="s">
        <v>74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customHeight="1" x14ac:dyDescent="0.25">
      <c r="A61" s="358" t="s">
        <v>77</v>
      </c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39"/>
      <c r="AB61" s="339"/>
      <c r="AC61" s="339"/>
    </row>
    <row r="62" spans="1:68" ht="16.5" customHeight="1" x14ac:dyDescent="0.25">
      <c r="A62" s="54" t="s">
        <v>128</v>
      </c>
      <c r="B62" s="54" t="s">
        <v>129</v>
      </c>
      <c r="C62" s="31">
        <v>4301132194</v>
      </c>
      <c r="D62" s="360">
        <v>4607111039712</v>
      </c>
      <c r="E62" s="361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3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9"/>
      <c r="R62" s="349"/>
      <c r="S62" s="349"/>
      <c r="T62" s="350"/>
      <c r="U62" s="34"/>
      <c r="V62" s="34"/>
      <c r="W62" s="35" t="s">
        <v>70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4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65"/>
      <c r="P63" s="355" t="s">
        <v>73</v>
      </c>
      <c r="Q63" s="356"/>
      <c r="R63" s="356"/>
      <c r="S63" s="356"/>
      <c r="T63" s="356"/>
      <c r="U63" s="356"/>
      <c r="V63" s="357"/>
      <c r="W63" s="37" t="s">
        <v>70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x14ac:dyDescent="0.2">
      <c r="A64" s="359"/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65"/>
      <c r="P64" s="355" t="s">
        <v>73</v>
      </c>
      <c r="Q64" s="356"/>
      <c r="R64" s="356"/>
      <c r="S64" s="356"/>
      <c r="T64" s="356"/>
      <c r="U64" s="356"/>
      <c r="V64" s="357"/>
      <c r="W64" s="37" t="s">
        <v>74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customHeight="1" x14ac:dyDescent="0.25">
      <c r="A65" s="358" t="s">
        <v>131</v>
      </c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  <c r="AA65" s="339"/>
      <c r="AB65" s="339"/>
      <c r="AC65" s="339"/>
    </row>
    <row r="66" spans="1:68" ht="16.5" customHeight="1" x14ac:dyDescent="0.25">
      <c r="A66" s="54" t="s">
        <v>132</v>
      </c>
      <c r="B66" s="54" t="s">
        <v>133</v>
      </c>
      <c r="C66" s="31">
        <v>4301136018</v>
      </c>
      <c r="D66" s="360">
        <v>4607111037008</v>
      </c>
      <c r="E66" s="361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9"/>
      <c r="R66" s="349"/>
      <c r="S66" s="349"/>
      <c r="T66" s="350"/>
      <c r="U66" s="34"/>
      <c r="V66" s="34"/>
      <c r="W66" s="35" t="s">
        <v>70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135</v>
      </c>
      <c r="B67" s="54" t="s">
        <v>136</v>
      </c>
      <c r="C67" s="31">
        <v>4301136015</v>
      </c>
      <c r="D67" s="360">
        <v>4607111037398</v>
      </c>
      <c r="E67" s="361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9"/>
      <c r="R67" s="349"/>
      <c r="S67" s="349"/>
      <c r="T67" s="350"/>
      <c r="U67" s="34"/>
      <c r="V67" s="34"/>
      <c r="W67" s="35" t="s">
        <v>70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4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65"/>
      <c r="P68" s="355" t="s">
        <v>73</v>
      </c>
      <c r="Q68" s="356"/>
      <c r="R68" s="356"/>
      <c r="S68" s="356"/>
      <c r="T68" s="356"/>
      <c r="U68" s="356"/>
      <c r="V68" s="357"/>
      <c r="W68" s="37" t="s">
        <v>70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x14ac:dyDescent="0.2">
      <c r="A69" s="359"/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65"/>
      <c r="P69" s="355" t="s">
        <v>73</v>
      </c>
      <c r="Q69" s="356"/>
      <c r="R69" s="356"/>
      <c r="S69" s="356"/>
      <c r="T69" s="356"/>
      <c r="U69" s="356"/>
      <c r="V69" s="357"/>
      <c r="W69" s="37" t="s">
        <v>74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customHeight="1" x14ac:dyDescent="0.25">
      <c r="A70" s="358" t="s">
        <v>137</v>
      </c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359"/>
      <c r="O70" s="359"/>
      <c r="P70" s="359"/>
      <c r="Q70" s="359"/>
      <c r="R70" s="359"/>
      <c r="S70" s="359"/>
      <c r="T70" s="359"/>
      <c r="U70" s="359"/>
      <c r="V70" s="359"/>
      <c r="W70" s="359"/>
      <c r="X70" s="359"/>
      <c r="Y70" s="359"/>
      <c r="Z70" s="359"/>
      <c r="AA70" s="339"/>
      <c r="AB70" s="339"/>
      <c r="AC70" s="339"/>
    </row>
    <row r="71" spans="1:68" ht="16.5" customHeight="1" x14ac:dyDescent="0.25">
      <c r="A71" s="54" t="s">
        <v>138</v>
      </c>
      <c r="B71" s="54" t="s">
        <v>139</v>
      </c>
      <c r="C71" s="31">
        <v>4301135664</v>
      </c>
      <c r="D71" s="360">
        <v>4607111039705</v>
      </c>
      <c r="E71" s="361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9"/>
      <c r="R71" s="349"/>
      <c r="S71" s="349"/>
      <c r="T71" s="350"/>
      <c r="U71" s="34"/>
      <c r="V71" s="34"/>
      <c r="W71" s="35" t="s">
        <v>70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4301135665</v>
      </c>
      <c r="D72" s="360">
        <v>4607111039729</v>
      </c>
      <c r="E72" s="361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9"/>
      <c r="R72" s="349"/>
      <c r="S72" s="349"/>
      <c r="T72" s="350"/>
      <c r="U72" s="34"/>
      <c r="V72" s="34"/>
      <c r="W72" s="35" t="s">
        <v>70</v>
      </c>
      <c r="X72" s="344">
        <v>28</v>
      </c>
      <c r="Y72" s="345">
        <f>IFERROR(IF(X72="","",X72),"")</f>
        <v>28</v>
      </c>
      <c r="Z72" s="36">
        <f>IFERROR(IF(X72="","",X72*0.00941),"")</f>
        <v>0.26347999999999999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ht="27" customHeight="1" x14ac:dyDescent="0.25">
      <c r="A73" s="54" t="s">
        <v>143</v>
      </c>
      <c r="B73" s="54" t="s">
        <v>144</v>
      </c>
      <c r="C73" s="31">
        <v>4301135702</v>
      </c>
      <c r="D73" s="360">
        <v>4620207490228</v>
      </c>
      <c r="E73" s="361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9"/>
      <c r="R73" s="349"/>
      <c r="S73" s="349"/>
      <c r="T73" s="350"/>
      <c r="U73" s="34"/>
      <c r="V73" s="34"/>
      <c r="W73" s="35" t="s">
        <v>70</v>
      </c>
      <c r="X73" s="344">
        <v>28</v>
      </c>
      <c r="Y73" s="345">
        <f>IFERROR(IF(X73="","",X73),"")</f>
        <v>28</v>
      </c>
      <c r="Z73" s="36">
        <f>IFERROR(IF(X73="","",X73*0.00941),"")</f>
        <v>0.26347999999999999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43.68</v>
      </c>
      <c r="BN73" s="67">
        <f>IFERROR(Y73*I73,"0")</f>
        <v>43.68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364"/>
      <c r="B74" s="359"/>
      <c r="C74" s="359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65"/>
      <c r="P74" s="355" t="s">
        <v>73</v>
      </c>
      <c r="Q74" s="356"/>
      <c r="R74" s="356"/>
      <c r="S74" s="356"/>
      <c r="T74" s="356"/>
      <c r="U74" s="356"/>
      <c r="V74" s="357"/>
      <c r="W74" s="37" t="s">
        <v>70</v>
      </c>
      <c r="X74" s="346">
        <f>IFERROR(SUM(X71:X73),"0")</f>
        <v>56</v>
      </c>
      <c r="Y74" s="346">
        <f>IFERROR(SUM(Y71:Y73),"0")</f>
        <v>56</v>
      </c>
      <c r="Z74" s="346">
        <f>IFERROR(IF(Z71="",0,Z71),"0")+IFERROR(IF(Z72="",0,Z72),"0")+IFERROR(IF(Z73="",0,Z73),"0")</f>
        <v>0.52695999999999998</v>
      </c>
      <c r="AA74" s="347"/>
      <c r="AB74" s="347"/>
      <c r="AC74" s="347"/>
    </row>
    <row r="75" spans="1:68" x14ac:dyDescent="0.2">
      <c r="A75" s="359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65"/>
      <c r="P75" s="355" t="s">
        <v>73</v>
      </c>
      <c r="Q75" s="356"/>
      <c r="R75" s="356"/>
      <c r="S75" s="356"/>
      <c r="T75" s="356"/>
      <c r="U75" s="356"/>
      <c r="V75" s="357"/>
      <c r="W75" s="37" t="s">
        <v>74</v>
      </c>
      <c r="X75" s="346">
        <f>IFERROR(SUMPRODUCT(X71:X73*H71:H73),"0")</f>
        <v>67.2</v>
      </c>
      <c r="Y75" s="346">
        <f>IFERROR(SUMPRODUCT(Y71:Y73*H71:H73),"0")</f>
        <v>67.2</v>
      </c>
      <c r="Z75" s="37"/>
      <c r="AA75" s="347"/>
      <c r="AB75" s="347"/>
      <c r="AC75" s="347"/>
    </row>
    <row r="76" spans="1:68" ht="16.5" customHeight="1" x14ac:dyDescent="0.25">
      <c r="A76" s="388" t="s">
        <v>145</v>
      </c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38"/>
      <c r="AB76" s="338"/>
      <c r="AC76" s="338"/>
    </row>
    <row r="77" spans="1:68" ht="14.25" customHeight="1" x14ac:dyDescent="0.25">
      <c r="A77" s="358" t="s">
        <v>64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9"/>
      <c r="AB77" s="339"/>
      <c r="AC77" s="339"/>
    </row>
    <row r="78" spans="1:68" ht="27" customHeight="1" x14ac:dyDescent="0.25">
      <c r="A78" s="54" t="s">
        <v>146</v>
      </c>
      <c r="B78" s="54" t="s">
        <v>147</v>
      </c>
      <c r="C78" s="31">
        <v>4301070977</v>
      </c>
      <c r="D78" s="360">
        <v>4607111037411</v>
      </c>
      <c r="E78" s="361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4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9"/>
      <c r="R78" s="349"/>
      <c r="S78" s="349"/>
      <c r="T78" s="350"/>
      <c r="U78" s="34"/>
      <c r="V78" s="34"/>
      <c r="W78" s="35" t="s">
        <v>70</v>
      </c>
      <c r="X78" s="344">
        <v>0</v>
      </c>
      <c r="Y78" s="345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60">
        <v>4607111036728</v>
      </c>
      <c r="E79" s="361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3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9"/>
      <c r="R79" s="349"/>
      <c r="S79" s="349"/>
      <c r="T79" s="350"/>
      <c r="U79" s="34"/>
      <c r="V79" s="34"/>
      <c r="W79" s="35" t="s">
        <v>70</v>
      </c>
      <c r="X79" s="344">
        <v>84</v>
      </c>
      <c r="Y79" s="345">
        <f>IFERROR(IF(X79="","",X79),"")</f>
        <v>84</v>
      </c>
      <c r="Z79" s="36">
        <f>IFERROR(IF(X79="","",X79*0.00866),"")</f>
        <v>0.72743999999999998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437.90879999999999</v>
      </c>
      <c r="BN79" s="67">
        <f>IFERROR(Y79*I79,"0")</f>
        <v>437.90879999999999</v>
      </c>
      <c r="BO79" s="67">
        <f>IFERROR(X79/J79,"0")</f>
        <v>0.58333333333333337</v>
      </c>
      <c r="BP79" s="67">
        <f>IFERROR(Y79/J79,"0")</f>
        <v>0.58333333333333337</v>
      </c>
    </row>
    <row r="80" spans="1:68" x14ac:dyDescent="0.2">
      <c r="A80" s="364"/>
      <c r="B80" s="359"/>
      <c r="C80" s="359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65"/>
      <c r="P80" s="355" t="s">
        <v>73</v>
      </c>
      <c r="Q80" s="356"/>
      <c r="R80" s="356"/>
      <c r="S80" s="356"/>
      <c r="T80" s="356"/>
      <c r="U80" s="356"/>
      <c r="V80" s="357"/>
      <c r="W80" s="37" t="s">
        <v>70</v>
      </c>
      <c r="X80" s="346">
        <f>IFERROR(SUM(X78:X79),"0")</f>
        <v>84</v>
      </c>
      <c r="Y80" s="346">
        <f>IFERROR(SUM(Y78:Y79),"0")</f>
        <v>84</v>
      </c>
      <c r="Z80" s="346">
        <f>IFERROR(IF(Z78="",0,Z78),"0")+IFERROR(IF(Z79="",0,Z79),"0")</f>
        <v>0.72743999999999998</v>
      </c>
      <c r="AA80" s="347"/>
      <c r="AB80" s="347"/>
      <c r="AC80" s="347"/>
    </row>
    <row r="81" spans="1:68" x14ac:dyDescent="0.2">
      <c r="A81" s="359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65"/>
      <c r="P81" s="355" t="s">
        <v>73</v>
      </c>
      <c r="Q81" s="356"/>
      <c r="R81" s="356"/>
      <c r="S81" s="356"/>
      <c r="T81" s="356"/>
      <c r="U81" s="356"/>
      <c r="V81" s="357"/>
      <c r="W81" s="37" t="s">
        <v>74</v>
      </c>
      <c r="X81" s="346">
        <f>IFERROR(SUMPRODUCT(X78:X79*H78:H79),"0")</f>
        <v>420</v>
      </c>
      <c r="Y81" s="346">
        <f>IFERROR(SUMPRODUCT(Y78:Y79*H78:H79),"0")</f>
        <v>420</v>
      </c>
      <c r="Z81" s="37"/>
      <c r="AA81" s="347"/>
      <c r="AB81" s="347"/>
      <c r="AC81" s="347"/>
    </row>
    <row r="82" spans="1:68" ht="16.5" customHeight="1" x14ac:dyDescent="0.25">
      <c r="A82" s="388" t="s">
        <v>152</v>
      </c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38"/>
      <c r="AB82" s="338"/>
      <c r="AC82" s="338"/>
    </row>
    <row r="83" spans="1:68" ht="14.25" customHeight="1" x14ac:dyDescent="0.25">
      <c r="A83" s="358" t="s">
        <v>137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9"/>
      <c r="AB83" s="339"/>
      <c r="AC83" s="339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60">
        <v>4607111033659</v>
      </c>
      <c r="E84" s="361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5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9"/>
      <c r="R84" s="349"/>
      <c r="S84" s="349"/>
      <c r="T84" s="350"/>
      <c r="U84" s="34"/>
      <c r="V84" s="34"/>
      <c r="W84" s="35" t="s">
        <v>70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156</v>
      </c>
      <c r="B85" s="54" t="s">
        <v>157</v>
      </c>
      <c r="C85" s="31">
        <v>4301135586</v>
      </c>
      <c r="D85" s="360">
        <v>4607111033659</v>
      </c>
      <c r="E85" s="361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6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9"/>
      <c r="R85" s="349"/>
      <c r="S85" s="349"/>
      <c r="T85" s="350"/>
      <c r="U85" s="34"/>
      <c r="V85" s="34"/>
      <c r="W85" s="35" t="s">
        <v>70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155</v>
      </c>
      <c r="AG85" s="67"/>
      <c r="AJ85" s="71" t="s">
        <v>72</v>
      </c>
      <c r="AK85" s="71">
        <v>1</v>
      </c>
      <c r="BB85" s="125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4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65"/>
      <c r="P86" s="355" t="s">
        <v>73</v>
      </c>
      <c r="Q86" s="356"/>
      <c r="R86" s="356"/>
      <c r="S86" s="356"/>
      <c r="T86" s="356"/>
      <c r="U86" s="356"/>
      <c r="V86" s="357"/>
      <c r="W86" s="37" t="s">
        <v>70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65"/>
      <c r="P87" s="355" t="s">
        <v>73</v>
      </c>
      <c r="Q87" s="356"/>
      <c r="R87" s="356"/>
      <c r="S87" s="356"/>
      <c r="T87" s="356"/>
      <c r="U87" s="356"/>
      <c r="V87" s="357"/>
      <c r="W87" s="37" t="s">
        <v>74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customHeight="1" x14ac:dyDescent="0.25">
      <c r="A88" s="388" t="s">
        <v>158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8"/>
      <c r="AB88" s="338"/>
      <c r="AC88" s="338"/>
    </row>
    <row r="89" spans="1:68" ht="14.25" customHeight="1" x14ac:dyDescent="0.25">
      <c r="A89" s="358" t="s">
        <v>159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39"/>
      <c r="AB89" s="339"/>
      <c r="AC89" s="339"/>
    </row>
    <row r="90" spans="1:68" ht="27" customHeight="1" x14ac:dyDescent="0.25">
      <c r="A90" s="54" t="s">
        <v>160</v>
      </c>
      <c r="B90" s="54" t="s">
        <v>161</v>
      </c>
      <c r="C90" s="31">
        <v>4301131041</v>
      </c>
      <c r="D90" s="360">
        <v>4607111034120</v>
      </c>
      <c r="E90" s="361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9"/>
      <c r="R90" s="349"/>
      <c r="S90" s="349"/>
      <c r="T90" s="350"/>
      <c r="U90" s="34"/>
      <c r="V90" s="34"/>
      <c r="W90" s="35" t="s">
        <v>70</v>
      </c>
      <c r="X90" s="344">
        <v>28</v>
      </c>
      <c r="Y90" s="345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162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customHeight="1" x14ac:dyDescent="0.25">
      <c r="A91" s="54" t="s">
        <v>163</v>
      </c>
      <c r="B91" s="54" t="s">
        <v>164</v>
      </c>
      <c r="C91" s="31">
        <v>4301131042</v>
      </c>
      <c r="D91" s="360">
        <v>4607111034137</v>
      </c>
      <c r="E91" s="361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9"/>
      <c r="R91" s="349"/>
      <c r="S91" s="349"/>
      <c r="T91" s="350"/>
      <c r="U91" s="34"/>
      <c r="V91" s="34"/>
      <c r="W91" s="35" t="s">
        <v>70</v>
      </c>
      <c r="X91" s="344">
        <v>14</v>
      </c>
      <c r="Y91" s="345">
        <f>IFERROR(IF(X91="","",X91),"")</f>
        <v>14</v>
      </c>
      <c r="Z91" s="36">
        <f>IFERROR(IF(X91="","",X91*0.01788),"")</f>
        <v>0.25031999999999999</v>
      </c>
      <c r="AA91" s="56"/>
      <c r="AB91" s="57"/>
      <c r="AC91" s="128" t="s">
        <v>165</v>
      </c>
      <c r="AG91" s="67"/>
      <c r="AJ91" s="71" t="s">
        <v>72</v>
      </c>
      <c r="AK91" s="71">
        <v>1</v>
      </c>
      <c r="BB91" s="129" t="s">
        <v>82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64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65"/>
      <c r="P92" s="355" t="s">
        <v>73</v>
      </c>
      <c r="Q92" s="356"/>
      <c r="R92" s="356"/>
      <c r="S92" s="356"/>
      <c r="T92" s="356"/>
      <c r="U92" s="356"/>
      <c r="V92" s="357"/>
      <c r="W92" s="37" t="s">
        <v>70</v>
      </c>
      <c r="X92" s="346">
        <f>IFERROR(SUM(X90:X91),"0")</f>
        <v>42</v>
      </c>
      <c r="Y92" s="346">
        <f>IFERROR(SUM(Y90:Y91),"0")</f>
        <v>42</v>
      </c>
      <c r="Z92" s="346">
        <f>IFERROR(IF(Z90="",0,Z90),"0")+IFERROR(IF(Z91="",0,Z91),"0")</f>
        <v>0.75095999999999996</v>
      </c>
      <c r="AA92" s="347"/>
      <c r="AB92" s="347"/>
      <c r="AC92" s="347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65"/>
      <c r="P93" s="355" t="s">
        <v>73</v>
      </c>
      <c r="Q93" s="356"/>
      <c r="R93" s="356"/>
      <c r="S93" s="356"/>
      <c r="T93" s="356"/>
      <c r="U93" s="356"/>
      <c r="V93" s="357"/>
      <c r="W93" s="37" t="s">
        <v>74</v>
      </c>
      <c r="X93" s="346">
        <f>IFERROR(SUMPRODUCT(X90:X91*H90:H91),"0")</f>
        <v>151.19999999999999</v>
      </c>
      <c r="Y93" s="346">
        <f>IFERROR(SUMPRODUCT(Y90:Y91*H90:H91),"0")</f>
        <v>151.19999999999999</v>
      </c>
      <c r="Z93" s="37"/>
      <c r="AA93" s="347"/>
      <c r="AB93" s="347"/>
      <c r="AC93" s="347"/>
    </row>
    <row r="94" spans="1:68" ht="16.5" customHeight="1" x14ac:dyDescent="0.25">
      <c r="A94" s="388" t="s">
        <v>166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8"/>
      <c r="AB94" s="338"/>
      <c r="AC94" s="338"/>
    </row>
    <row r="95" spans="1:68" ht="14.25" customHeight="1" x14ac:dyDescent="0.25">
      <c r="A95" s="358" t="s">
        <v>137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39"/>
      <c r="AB95" s="339"/>
      <c r="AC95" s="339"/>
    </row>
    <row r="96" spans="1:68" ht="27" customHeight="1" x14ac:dyDescent="0.25">
      <c r="A96" s="54" t="s">
        <v>167</v>
      </c>
      <c r="B96" s="54" t="s">
        <v>168</v>
      </c>
      <c r="C96" s="31">
        <v>4301135763</v>
      </c>
      <c r="D96" s="360">
        <v>4620207491027</v>
      </c>
      <c r="E96" s="361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83" t="s">
        <v>169</v>
      </c>
      <c r="Q96" s="349"/>
      <c r="R96" s="349"/>
      <c r="S96" s="349"/>
      <c r="T96" s="350"/>
      <c r="U96" s="34"/>
      <c r="V96" s="34"/>
      <c r="W96" s="35" t="s">
        <v>70</v>
      </c>
      <c r="X96" s="344">
        <v>14</v>
      </c>
      <c r="Y96" s="345">
        <f t="shared" ref="Y96:Y104" si="6">IFERROR(IF(X96="","",X96),"")</f>
        <v>14</v>
      </c>
      <c r="Z96" s="36">
        <f>IFERROR(IF(X96="","",X96*0.01788),"")</f>
        <v>0.25031999999999999</v>
      </c>
      <c r="AA96" s="56"/>
      <c r="AB96" s="57"/>
      <c r="AC96" s="130" t="s">
        <v>155</v>
      </c>
      <c r="AG96" s="67"/>
      <c r="AJ96" s="71" t="s">
        <v>72</v>
      </c>
      <c r="AK96" s="71">
        <v>1</v>
      </c>
      <c r="BB96" s="131" t="s">
        <v>82</v>
      </c>
      <c r="BM96" s="67">
        <f t="shared" ref="BM96:BM104" si="7">IFERROR(X96*I96,"0")</f>
        <v>50.170400000000001</v>
      </c>
      <c r="BN96" s="67">
        <f t="shared" ref="BN96:BN104" si="8">IFERROR(Y96*I96,"0")</f>
        <v>50.170400000000001</v>
      </c>
      <c r="BO96" s="67">
        <f t="shared" ref="BO96:BO104" si="9">IFERROR(X96/J96,"0")</f>
        <v>0.2</v>
      </c>
      <c r="BP96" s="67">
        <f t="shared" ref="BP96:BP104" si="10">IFERROR(Y96/J96,"0")</f>
        <v>0.2</v>
      </c>
    </row>
    <row r="97" spans="1:68" ht="27" customHeight="1" x14ac:dyDescent="0.25">
      <c r="A97" s="54" t="s">
        <v>170</v>
      </c>
      <c r="B97" s="54" t="s">
        <v>171</v>
      </c>
      <c r="C97" s="31">
        <v>4301135568</v>
      </c>
      <c r="D97" s="360">
        <v>4607111033451</v>
      </c>
      <c r="E97" s="361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1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70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155</v>
      </c>
      <c r="AG97" s="67"/>
      <c r="AJ97" s="71" t="s">
        <v>72</v>
      </c>
      <c r="AK97" s="71">
        <v>1</v>
      </c>
      <c r="BB97" s="133" t="s">
        <v>82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4301135565</v>
      </c>
      <c r="D98" s="360">
        <v>4607111033451</v>
      </c>
      <c r="E98" s="361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51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9"/>
      <c r="R98" s="349"/>
      <c r="S98" s="349"/>
      <c r="T98" s="350"/>
      <c r="U98" s="34"/>
      <c r="V98" s="34"/>
      <c r="W98" s="35" t="s">
        <v>70</v>
      </c>
      <c r="X98" s="344">
        <v>126</v>
      </c>
      <c r="Y98" s="345">
        <f t="shared" si="6"/>
        <v>126</v>
      </c>
      <c r="Z98" s="36">
        <f>IFERROR(IF(X98="","",X98*0.01788),"")</f>
        <v>2.2528800000000002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7"/>
        <v>542.25360000000001</v>
      </c>
      <c r="BN98" s="67">
        <f t="shared" si="8"/>
        <v>542.25360000000001</v>
      </c>
      <c r="BO98" s="67">
        <f t="shared" si="9"/>
        <v>1.8</v>
      </c>
      <c r="BP98" s="67">
        <f t="shared" si="10"/>
        <v>1.8</v>
      </c>
    </row>
    <row r="99" spans="1:68" ht="27" customHeight="1" x14ac:dyDescent="0.25">
      <c r="A99" s="54" t="s">
        <v>174</v>
      </c>
      <c r="B99" s="54" t="s">
        <v>175</v>
      </c>
      <c r="C99" s="31">
        <v>4301135595</v>
      </c>
      <c r="D99" s="360">
        <v>4607111035141</v>
      </c>
      <c r="E99" s="361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85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49"/>
      <c r="R99" s="349"/>
      <c r="S99" s="349"/>
      <c r="T99" s="350"/>
      <c r="U99" s="34"/>
      <c r="V99" s="34"/>
      <c r="W99" s="35" t="s">
        <v>70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176</v>
      </c>
      <c r="AG99" s="67"/>
      <c r="AJ99" s="71" t="s">
        <v>72</v>
      </c>
      <c r="AK99" s="71">
        <v>1</v>
      </c>
      <c r="BB99" s="137" t="s">
        <v>82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177</v>
      </c>
      <c r="B100" s="54" t="s">
        <v>178</v>
      </c>
      <c r="C100" s="31">
        <v>4301135768</v>
      </c>
      <c r="D100" s="360">
        <v>4620207491034</v>
      </c>
      <c r="E100" s="361"/>
      <c r="F100" s="343">
        <v>0.24</v>
      </c>
      <c r="G100" s="32">
        <v>12</v>
      </c>
      <c r="H100" s="343">
        <v>2.88</v>
      </c>
      <c r="I100" s="343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5" t="s">
        <v>179</v>
      </c>
      <c r="Q100" s="349"/>
      <c r="R100" s="349"/>
      <c r="S100" s="349"/>
      <c r="T100" s="350"/>
      <c r="U100" s="34"/>
      <c r="V100" s="34"/>
      <c r="W100" s="35" t="s">
        <v>70</v>
      </c>
      <c r="X100" s="344">
        <v>0</v>
      </c>
      <c r="Y100" s="345">
        <f t="shared" si="6"/>
        <v>0</v>
      </c>
      <c r="Z100" s="36">
        <f>IFERROR(IF(X100="","",X100*0.01788),"")</f>
        <v>0</v>
      </c>
      <c r="AA100" s="56"/>
      <c r="AB100" s="57"/>
      <c r="AC100" s="138" t="s">
        <v>176</v>
      </c>
      <c r="AG100" s="67"/>
      <c r="AJ100" s="71" t="s">
        <v>72</v>
      </c>
      <c r="AK100" s="71">
        <v>1</v>
      </c>
      <c r="BB100" s="139" t="s">
        <v>82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180</v>
      </c>
      <c r="B101" s="54" t="s">
        <v>181</v>
      </c>
      <c r="C101" s="31">
        <v>4301135567</v>
      </c>
      <c r="D101" s="360">
        <v>4607111033444</v>
      </c>
      <c r="E101" s="361"/>
      <c r="F101" s="343">
        <v>0.3</v>
      </c>
      <c r="G101" s="32">
        <v>6</v>
      </c>
      <c r="H101" s="343">
        <v>1.8</v>
      </c>
      <c r="I101" s="343">
        <v>2.2218</v>
      </c>
      <c r="J101" s="32">
        <v>140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34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49"/>
      <c r="R101" s="349"/>
      <c r="S101" s="349"/>
      <c r="T101" s="350"/>
      <c r="U101" s="34"/>
      <c r="V101" s="34"/>
      <c r="W101" s="35" t="s">
        <v>70</v>
      </c>
      <c r="X101" s="344">
        <v>0</v>
      </c>
      <c r="Y101" s="345">
        <f t="shared" si="6"/>
        <v>0</v>
      </c>
      <c r="Z101" s="36">
        <f>IFERROR(IF(X101="","",X101*0.00941),"")</f>
        <v>0</v>
      </c>
      <c r="AA101" s="56"/>
      <c r="AB101" s="57"/>
      <c r="AC101" s="140" t="s">
        <v>155</v>
      </c>
      <c r="AG101" s="67"/>
      <c r="AJ101" s="71" t="s">
        <v>72</v>
      </c>
      <c r="AK101" s="71">
        <v>1</v>
      </c>
      <c r="BB101" s="141" t="s">
        <v>82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182</v>
      </c>
      <c r="B102" s="54" t="s">
        <v>183</v>
      </c>
      <c r="C102" s="31">
        <v>4301135578</v>
      </c>
      <c r="D102" s="360">
        <v>4607111033444</v>
      </c>
      <c r="E102" s="361"/>
      <c r="F102" s="343">
        <v>0.3</v>
      </c>
      <c r="G102" s="32">
        <v>12</v>
      </c>
      <c r="H102" s="343">
        <v>3.6</v>
      </c>
      <c r="I102" s="343">
        <v>4.3036000000000003</v>
      </c>
      <c r="J102" s="32">
        <v>70</v>
      </c>
      <c r="K102" s="32" t="s">
        <v>80</v>
      </c>
      <c r="L102" s="32" t="s">
        <v>105</v>
      </c>
      <c r="M102" s="33" t="s">
        <v>69</v>
      </c>
      <c r="N102" s="33"/>
      <c r="O102" s="32">
        <v>180</v>
      </c>
      <c r="P102" s="53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9"/>
      <c r="R102" s="349"/>
      <c r="S102" s="349"/>
      <c r="T102" s="350"/>
      <c r="U102" s="34"/>
      <c r="V102" s="34"/>
      <c r="W102" s="35" t="s">
        <v>70</v>
      </c>
      <c r="X102" s="344">
        <v>126</v>
      </c>
      <c r="Y102" s="345">
        <f t="shared" si="6"/>
        <v>126</v>
      </c>
      <c r="Z102" s="36">
        <f>IFERROR(IF(X102="","",X102*0.01788),"")</f>
        <v>2.2528800000000002</v>
      </c>
      <c r="AA102" s="56"/>
      <c r="AB102" s="57"/>
      <c r="AC102" s="142" t="s">
        <v>155</v>
      </c>
      <c r="AG102" s="67"/>
      <c r="AJ102" s="71" t="s">
        <v>106</v>
      </c>
      <c r="AK102" s="71">
        <v>70</v>
      </c>
      <c r="BB102" s="143" t="s">
        <v>82</v>
      </c>
      <c r="BM102" s="67">
        <f t="shared" si="7"/>
        <v>542.25360000000001</v>
      </c>
      <c r="BN102" s="67">
        <f t="shared" si="8"/>
        <v>542.25360000000001</v>
      </c>
      <c r="BO102" s="67">
        <f t="shared" si="9"/>
        <v>1.8</v>
      </c>
      <c r="BP102" s="67">
        <f t="shared" si="10"/>
        <v>1.8</v>
      </c>
    </row>
    <row r="103" spans="1:68" ht="27" customHeight="1" x14ac:dyDescent="0.25">
      <c r="A103" s="54" t="s">
        <v>184</v>
      </c>
      <c r="B103" s="54" t="s">
        <v>185</v>
      </c>
      <c r="C103" s="31">
        <v>4301135571</v>
      </c>
      <c r="D103" s="360">
        <v>4607111035028</v>
      </c>
      <c r="E103" s="361"/>
      <c r="F103" s="343">
        <v>0.48</v>
      </c>
      <c r="G103" s="32">
        <v>8</v>
      </c>
      <c r="H103" s="343">
        <v>3.84</v>
      </c>
      <c r="I103" s="343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14" t="s">
        <v>186</v>
      </c>
      <c r="Q103" s="349"/>
      <c r="R103" s="349"/>
      <c r="S103" s="349"/>
      <c r="T103" s="350"/>
      <c r="U103" s="34"/>
      <c r="V103" s="34"/>
      <c r="W103" s="35" t="s">
        <v>70</v>
      </c>
      <c r="X103" s="344">
        <v>0</v>
      </c>
      <c r="Y103" s="345">
        <f t="shared" si="6"/>
        <v>0</v>
      </c>
      <c r="Z103" s="36">
        <f>IFERROR(IF(X103="","",X103*0.01788),"")</f>
        <v>0</v>
      </c>
      <c r="AA103" s="56"/>
      <c r="AB103" s="57"/>
      <c r="AC103" s="144" t="s">
        <v>155</v>
      </c>
      <c r="AG103" s="67"/>
      <c r="AJ103" s="71" t="s">
        <v>72</v>
      </c>
      <c r="AK103" s="71">
        <v>1</v>
      </c>
      <c r="BB103" s="145" t="s">
        <v>82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187</v>
      </c>
      <c r="B104" s="54" t="s">
        <v>188</v>
      </c>
      <c r="C104" s="31">
        <v>4301135285</v>
      </c>
      <c r="D104" s="360">
        <v>4607111036407</v>
      </c>
      <c r="E104" s="361"/>
      <c r="F104" s="343">
        <v>0.3</v>
      </c>
      <c r="G104" s="32">
        <v>14</v>
      </c>
      <c r="H104" s="343">
        <v>4.2</v>
      </c>
      <c r="I104" s="343">
        <v>4.5292000000000003</v>
      </c>
      <c r="J104" s="32">
        <v>70</v>
      </c>
      <c r="K104" s="32" t="s">
        <v>80</v>
      </c>
      <c r="L104" s="32" t="s">
        <v>100</v>
      </c>
      <c r="M104" s="33" t="s">
        <v>69</v>
      </c>
      <c r="N104" s="33"/>
      <c r="O104" s="32">
        <v>180</v>
      </c>
      <c r="P104" s="38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9"/>
      <c r="R104" s="349"/>
      <c r="S104" s="349"/>
      <c r="T104" s="350"/>
      <c r="U104" s="34"/>
      <c r="V104" s="34"/>
      <c r="W104" s="35" t="s">
        <v>70</v>
      </c>
      <c r="X104" s="344">
        <v>0</v>
      </c>
      <c r="Y104" s="345">
        <f t="shared" si="6"/>
        <v>0</v>
      </c>
      <c r="Z104" s="36">
        <f>IFERROR(IF(X104="","",X104*0.01788),"")</f>
        <v>0</v>
      </c>
      <c r="AA104" s="56"/>
      <c r="AB104" s="57"/>
      <c r="AC104" s="146" t="s">
        <v>189</v>
      </c>
      <c r="AG104" s="67"/>
      <c r="AJ104" s="71" t="s">
        <v>102</v>
      </c>
      <c r="AK104" s="71">
        <v>14</v>
      </c>
      <c r="BB104" s="147" t="s">
        <v>82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x14ac:dyDescent="0.2">
      <c r="A105" s="364"/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65"/>
      <c r="P105" s="355" t="s">
        <v>73</v>
      </c>
      <c r="Q105" s="356"/>
      <c r="R105" s="356"/>
      <c r="S105" s="356"/>
      <c r="T105" s="356"/>
      <c r="U105" s="356"/>
      <c r="V105" s="357"/>
      <c r="W105" s="37" t="s">
        <v>70</v>
      </c>
      <c r="X105" s="346">
        <f>IFERROR(SUM(X96:X104),"0")</f>
        <v>266</v>
      </c>
      <c r="Y105" s="346">
        <f>IFERROR(SUM(Y96:Y104),"0")</f>
        <v>266</v>
      </c>
      <c r="Z105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4.7560800000000008</v>
      </c>
      <c r="AA105" s="347"/>
      <c r="AB105" s="347"/>
      <c r="AC105" s="347"/>
    </row>
    <row r="106" spans="1:68" x14ac:dyDescent="0.2">
      <c r="A106" s="359"/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359"/>
      <c r="O106" s="365"/>
      <c r="P106" s="355" t="s">
        <v>73</v>
      </c>
      <c r="Q106" s="356"/>
      <c r="R106" s="356"/>
      <c r="S106" s="356"/>
      <c r="T106" s="356"/>
      <c r="U106" s="356"/>
      <c r="V106" s="357"/>
      <c r="W106" s="37" t="s">
        <v>74</v>
      </c>
      <c r="X106" s="346">
        <f>IFERROR(SUMPRODUCT(X96:X104*H96:H104),"0")</f>
        <v>947.52</v>
      </c>
      <c r="Y106" s="346">
        <f>IFERROR(SUMPRODUCT(Y96:Y104*H96:H104),"0")</f>
        <v>947.52</v>
      </c>
      <c r="Z106" s="37"/>
      <c r="AA106" s="347"/>
      <c r="AB106" s="347"/>
      <c r="AC106" s="347"/>
    </row>
    <row r="107" spans="1:68" ht="16.5" customHeight="1" x14ac:dyDescent="0.25">
      <c r="A107" s="388" t="s">
        <v>190</v>
      </c>
      <c r="B107" s="359"/>
      <c r="C107" s="359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59"/>
      <c r="V107" s="359"/>
      <c r="W107" s="359"/>
      <c r="X107" s="359"/>
      <c r="Y107" s="359"/>
      <c r="Z107" s="359"/>
      <c r="AA107" s="338"/>
      <c r="AB107" s="338"/>
      <c r="AC107" s="338"/>
    </row>
    <row r="108" spans="1:68" ht="14.25" customHeight="1" x14ac:dyDescent="0.25">
      <c r="A108" s="358" t="s">
        <v>131</v>
      </c>
      <c r="B108" s="359"/>
      <c r="C108" s="359"/>
      <c r="D108" s="359"/>
      <c r="E108" s="359"/>
      <c r="F108" s="359"/>
      <c r="G108" s="359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359"/>
      <c r="V108" s="359"/>
      <c r="W108" s="359"/>
      <c r="X108" s="359"/>
      <c r="Y108" s="359"/>
      <c r="Z108" s="359"/>
      <c r="AA108" s="339"/>
      <c r="AB108" s="339"/>
      <c r="AC108" s="339"/>
    </row>
    <row r="109" spans="1:68" ht="27" customHeight="1" x14ac:dyDescent="0.25">
      <c r="A109" s="54" t="s">
        <v>191</v>
      </c>
      <c r="B109" s="54" t="s">
        <v>192</v>
      </c>
      <c r="C109" s="31">
        <v>4301136042</v>
      </c>
      <c r="D109" s="360">
        <v>4607025784012</v>
      </c>
      <c r="E109" s="361"/>
      <c r="F109" s="343">
        <v>0.09</v>
      </c>
      <c r="G109" s="32">
        <v>24</v>
      </c>
      <c r="H109" s="343">
        <v>2.16</v>
      </c>
      <c r="I109" s="343">
        <v>2.4912000000000001</v>
      </c>
      <c r="J109" s="32">
        <v>126</v>
      </c>
      <c r="K109" s="32" t="s">
        <v>80</v>
      </c>
      <c r="L109" s="32" t="s">
        <v>100</v>
      </c>
      <c r="M109" s="33" t="s">
        <v>69</v>
      </c>
      <c r="N109" s="33"/>
      <c r="O109" s="32">
        <v>180</v>
      </c>
      <c r="P109" s="50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9"/>
      <c r="R109" s="349"/>
      <c r="S109" s="349"/>
      <c r="T109" s="350"/>
      <c r="U109" s="34"/>
      <c r="V109" s="34"/>
      <c r="W109" s="35" t="s">
        <v>70</v>
      </c>
      <c r="X109" s="344">
        <v>0</v>
      </c>
      <c r="Y109" s="345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193</v>
      </c>
      <c r="AG109" s="67"/>
      <c r="AJ109" s="71" t="s">
        <v>102</v>
      </c>
      <c r="AK109" s="71">
        <v>14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194</v>
      </c>
      <c r="B110" s="54" t="s">
        <v>195</v>
      </c>
      <c r="C110" s="31">
        <v>4301136077</v>
      </c>
      <c r="D110" s="360">
        <v>4607025784319</v>
      </c>
      <c r="E110" s="361"/>
      <c r="F110" s="343">
        <v>0.36</v>
      </c>
      <c r="G110" s="32">
        <v>10</v>
      </c>
      <c r="H110" s="343">
        <v>3.6</v>
      </c>
      <c r="I110" s="343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5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49"/>
      <c r="R110" s="349"/>
      <c r="S110" s="349"/>
      <c r="T110" s="350"/>
      <c r="U110" s="34"/>
      <c r="V110" s="34"/>
      <c r="W110" s="35" t="s">
        <v>70</v>
      </c>
      <c r="X110" s="344">
        <v>0</v>
      </c>
      <c r="Y110" s="345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155</v>
      </c>
      <c r="AG110" s="67"/>
      <c r="AJ110" s="71" t="s">
        <v>72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196</v>
      </c>
      <c r="B111" s="54" t="s">
        <v>197</v>
      </c>
      <c r="C111" s="31">
        <v>4301136039</v>
      </c>
      <c r="D111" s="360">
        <v>4607111035370</v>
      </c>
      <c r="E111" s="361"/>
      <c r="F111" s="343">
        <v>0.14000000000000001</v>
      </c>
      <c r="G111" s="32">
        <v>22</v>
      </c>
      <c r="H111" s="343">
        <v>3.08</v>
      </c>
      <c r="I111" s="343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2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9"/>
      <c r="R111" s="349"/>
      <c r="S111" s="349"/>
      <c r="T111" s="350"/>
      <c r="U111" s="34"/>
      <c r="V111" s="34"/>
      <c r="W111" s="35" t="s">
        <v>70</v>
      </c>
      <c r="X111" s="344">
        <v>0</v>
      </c>
      <c r="Y111" s="345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198</v>
      </c>
      <c r="AG111" s="67"/>
      <c r="AJ111" s="71" t="s">
        <v>72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64"/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65"/>
      <c r="P112" s="355" t="s">
        <v>73</v>
      </c>
      <c r="Q112" s="356"/>
      <c r="R112" s="356"/>
      <c r="S112" s="356"/>
      <c r="T112" s="356"/>
      <c r="U112" s="356"/>
      <c r="V112" s="357"/>
      <c r="W112" s="37" t="s">
        <v>70</v>
      </c>
      <c r="X112" s="346">
        <f>IFERROR(SUM(X109:X111),"0")</f>
        <v>0</v>
      </c>
      <c r="Y112" s="346">
        <f>IFERROR(SUM(Y109:Y111),"0")</f>
        <v>0</v>
      </c>
      <c r="Z112" s="346">
        <f>IFERROR(IF(Z109="",0,Z109),"0")+IFERROR(IF(Z110="",0,Z110),"0")+IFERROR(IF(Z111="",0,Z111),"0")</f>
        <v>0</v>
      </c>
      <c r="AA112" s="347"/>
      <c r="AB112" s="347"/>
      <c r="AC112" s="347"/>
    </row>
    <row r="113" spans="1:68" x14ac:dyDescent="0.2">
      <c r="A113" s="359"/>
      <c r="B113" s="359"/>
      <c r="C113" s="359"/>
      <c r="D113" s="359"/>
      <c r="E113" s="359"/>
      <c r="F113" s="359"/>
      <c r="G113" s="359"/>
      <c r="H113" s="359"/>
      <c r="I113" s="359"/>
      <c r="J113" s="359"/>
      <c r="K113" s="359"/>
      <c r="L113" s="359"/>
      <c r="M113" s="359"/>
      <c r="N113" s="359"/>
      <c r="O113" s="365"/>
      <c r="P113" s="355" t="s">
        <v>73</v>
      </c>
      <c r="Q113" s="356"/>
      <c r="R113" s="356"/>
      <c r="S113" s="356"/>
      <c r="T113" s="356"/>
      <c r="U113" s="356"/>
      <c r="V113" s="357"/>
      <c r="W113" s="37" t="s">
        <v>74</v>
      </c>
      <c r="X113" s="346">
        <f>IFERROR(SUMPRODUCT(X109:X111*H109:H111),"0")</f>
        <v>0</v>
      </c>
      <c r="Y113" s="346">
        <f>IFERROR(SUMPRODUCT(Y109:Y111*H109:H111),"0")</f>
        <v>0</v>
      </c>
      <c r="Z113" s="37"/>
      <c r="AA113" s="347"/>
      <c r="AB113" s="347"/>
      <c r="AC113" s="347"/>
    </row>
    <row r="114" spans="1:68" ht="16.5" customHeight="1" x14ac:dyDescent="0.25">
      <c r="A114" s="388" t="s">
        <v>199</v>
      </c>
      <c r="B114" s="359"/>
      <c r="C114" s="359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59"/>
      <c r="X114" s="359"/>
      <c r="Y114" s="359"/>
      <c r="Z114" s="359"/>
      <c r="AA114" s="338"/>
      <c r="AB114" s="338"/>
      <c r="AC114" s="338"/>
    </row>
    <row r="115" spans="1:68" ht="14.25" customHeight="1" x14ac:dyDescent="0.25">
      <c r="A115" s="358" t="s">
        <v>64</v>
      </c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59"/>
      <c r="W115" s="359"/>
      <c r="X115" s="359"/>
      <c r="Y115" s="359"/>
      <c r="Z115" s="359"/>
      <c r="AA115" s="339"/>
      <c r="AB115" s="339"/>
      <c r="AC115" s="339"/>
    </row>
    <row r="116" spans="1:68" ht="27" customHeight="1" x14ac:dyDescent="0.25">
      <c r="A116" s="54" t="s">
        <v>200</v>
      </c>
      <c r="B116" s="54" t="s">
        <v>201</v>
      </c>
      <c r="C116" s="31">
        <v>4301071074</v>
      </c>
      <c r="D116" s="360">
        <v>4620207491157</v>
      </c>
      <c r="E116" s="361"/>
      <c r="F116" s="343">
        <v>0.7</v>
      </c>
      <c r="G116" s="32">
        <v>10</v>
      </c>
      <c r="H116" s="343">
        <v>7</v>
      </c>
      <c r="I116" s="343">
        <v>7.28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4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6" s="349"/>
      <c r="R116" s="349"/>
      <c r="S116" s="349"/>
      <c r="T116" s="350"/>
      <c r="U116" s="34"/>
      <c r="V116" s="34"/>
      <c r="W116" s="35" t="s">
        <v>70</v>
      </c>
      <c r="X116" s="344">
        <v>0</v>
      </c>
      <c r="Y116" s="345">
        <f t="shared" ref="Y116:Y122" si="11">IFERROR(IF(X116="","",X116),"")</f>
        <v>0</v>
      </c>
      <c r="Z116" s="36">
        <f t="shared" ref="Z116:Z122" si="12">IFERROR(IF(X116="","",X116*0.0155),"")</f>
        <v>0</v>
      </c>
      <c r="AA116" s="56"/>
      <c r="AB116" s="57"/>
      <c r="AC116" s="154" t="s">
        <v>202</v>
      </c>
      <c r="AG116" s="67"/>
      <c r="AJ116" s="71" t="s">
        <v>72</v>
      </c>
      <c r="AK116" s="71">
        <v>1</v>
      </c>
      <c r="BB116" s="155" t="s">
        <v>1</v>
      </c>
      <c r="BM116" s="67">
        <f t="shared" ref="BM116:BM122" si="13">IFERROR(X116*I116,"0")</f>
        <v>0</v>
      </c>
      <c r="BN116" s="67">
        <f t="shared" ref="BN116:BN122" si="14">IFERROR(Y116*I116,"0")</f>
        <v>0</v>
      </c>
      <c r="BO116" s="67">
        <f t="shared" ref="BO116:BO122" si="15">IFERROR(X116/J116,"0")</f>
        <v>0</v>
      </c>
      <c r="BP116" s="67">
        <f t="shared" ref="BP116:BP122" si="16">IFERROR(Y116/J116,"0")</f>
        <v>0</v>
      </c>
    </row>
    <row r="117" spans="1:68" ht="27" customHeight="1" x14ac:dyDescent="0.25">
      <c r="A117" s="54" t="s">
        <v>203</v>
      </c>
      <c r="B117" s="54" t="s">
        <v>204</v>
      </c>
      <c r="C117" s="31">
        <v>4301071051</v>
      </c>
      <c r="D117" s="360">
        <v>4607111039262</v>
      </c>
      <c r="E117" s="361"/>
      <c r="F117" s="343">
        <v>0.4</v>
      </c>
      <c r="G117" s="32">
        <v>16</v>
      </c>
      <c r="H117" s="343">
        <v>6.4</v>
      </c>
      <c r="I117" s="343">
        <v>6.7195999999999998</v>
      </c>
      <c r="J117" s="32">
        <v>84</v>
      </c>
      <c r="K117" s="32" t="s">
        <v>67</v>
      </c>
      <c r="L117" s="32" t="s">
        <v>100</v>
      </c>
      <c r="M117" s="33" t="s">
        <v>69</v>
      </c>
      <c r="N117" s="33"/>
      <c r="O117" s="32">
        <v>180</v>
      </c>
      <c r="P117" s="43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49"/>
      <c r="R117" s="349"/>
      <c r="S117" s="349"/>
      <c r="T117" s="350"/>
      <c r="U117" s="34"/>
      <c r="V117" s="34"/>
      <c r="W117" s="35" t="s">
        <v>70</v>
      </c>
      <c r="X117" s="344">
        <v>48</v>
      </c>
      <c r="Y117" s="345">
        <f t="shared" si="11"/>
        <v>48</v>
      </c>
      <c r="Z117" s="36">
        <f t="shared" si="12"/>
        <v>0.74399999999999999</v>
      </c>
      <c r="AA117" s="56"/>
      <c r="AB117" s="57"/>
      <c r="AC117" s="156" t="s">
        <v>149</v>
      </c>
      <c r="AG117" s="67"/>
      <c r="AJ117" s="71" t="s">
        <v>102</v>
      </c>
      <c r="AK117" s="71">
        <v>12</v>
      </c>
      <c r="BB117" s="157" t="s">
        <v>1</v>
      </c>
      <c r="BM117" s="67">
        <f t="shared" si="13"/>
        <v>322.54079999999999</v>
      </c>
      <c r="BN117" s="67">
        <f t="shared" si="14"/>
        <v>322.54079999999999</v>
      </c>
      <c r="BO117" s="67">
        <f t="shared" si="15"/>
        <v>0.5714285714285714</v>
      </c>
      <c r="BP117" s="67">
        <f t="shared" si="16"/>
        <v>0.5714285714285714</v>
      </c>
    </row>
    <row r="118" spans="1:68" ht="27" customHeight="1" x14ac:dyDescent="0.25">
      <c r="A118" s="54" t="s">
        <v>205</v>
      </c>
      <c r="B118" s="54" t="s">
        <v>206</v>
      </c>
      <c r="C118" s="31">
        <v>4301071038</v>
      </c>
      <c r="D118" s="360">
        <v>4607111039248</v>
      </c>
      <c r="E118" s="361"/>
      <c r="F118" s="343">
        <v>0.7</v>
      </c>
      <c r="G118" s="32">
        <v>10</v>
      </c>
      <c r="H118" s="343">
        <v>7</v>
      </c>
      <c r="I118" s="343">
        <v>7.3</v>
      </c>
      <c r="J118" s="32">
        <v>84</v>
      </c>
      <c r="K118" s="32" t="s">
        <v>67</v>
      </c>
      <c r="L118" s="32" t="s">
        <v>105</v>
      </c>
      <c r="M118" s="33" t="s">
        <v>69</v>
      </c>
      <c r="N118" s="33"/>
      <c r="O118" s="32">
        <v>180</v>
      </c>
      <c r="P118" s="4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9"/>
      <c r="R118" s="349"/>
      <c r="S118" s="349"/>
      <c r="T118" s="350"/>
      <c r="U118" s="34"/>
      <c r="V118" s="34"/>
      <c r="W118" s="35" t="s">
        <v>70</v>
      </c>
      <c r="X118" s="344">
        <v>240</v>
      </c>
      <c r="Y118" s="345">
        <f t="shared" si="11"/>
        <v>240</v>
      </c>
      <c r="Z118" s="36">
        <f t="shared" si="12"/>
        <v>3.7199999999999998</v>
      </c>
      <c r="AA118" s="56"/>
      <c r="AB118" s="57"/>
      <c r="AC118" s="158" t="s">
        <v>149</v>
      </c>
      <c r="AG118" s="67"/>
      <c r="AJ118" s="71" t="s">
        <v>106</v>
      </c>
      <c r="AK118" s="71">
        <v>84</v>
      </c>
      <c r="BB118" s="159" t="s">
        <v>1</v>
      </c>
      <c r="BM118" s="67">
        <f t="shared" si="13"/>
        <v>1752</v>
      </c>
      <c r="BN118" s="67">
        <f t="shared" si="14"/>
        <v>1752</v>
      </c>
      <c r="BO118" s="67">
        <f t="shared" si="15"/>
        <v>2.8571428571428572</v>
      </c>
      <c r="BP118" s="67">
        <f t="shared" si="16"/>
        <v>2.8571428571428572</v>
      </c>
    </row>
    <row r="119" spans="1:68" ht="27" customHeight="1" x14ac:dyDescent="0.25">
      <c r="A119" s="54" t="s">
        <v>207</v>
      </c>
      <c r="B119" s="54" t="s">
        <v>208</v>
      </c>
      <c r="C119" s="31">
        <v>4301070976</v>
      </c>
      <c r="D119" s="360">
        <v>4607111034144</v>
      </c>
      <c r="E119" s="361"/>
      <c r="F119" s="343">
        <v>0.9</v>
      </c>
      <c r="G119" s="32">
        <v>8</v>
      </c>
      <c r="H119" s="343">
        <v>7.2</v>
      </c>
      <c r="I119" s="343">
        <v>7.4859999999999998</v>
      </c>
      <c r="J119" s="32">
        <v>84</v>
      </c>
      <c r="K119" s="32" t="s">
        <v>67</v>
      </c>
      <c r="L119" s="32" t="s">
        <v>105</v>
      </c>
      <c r="M119" s="33" t="s">
        <v>69</v>
      </c>
      <c r="N119" s="33"/>
      <c r="O119" s="32">
        <v>180</v>
      </c>
      <c r="P119" s="44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49"/>
      <c r="R119" s="349"/>
      <c r="S119" s="349"/>
      <c r="T119" s="350"/>
      <c r="U119" s="34"/>
      <c r="V119" s="34"/>
      <c r="W119" s="35" t="s">
        <v>70</v>
      </c>
      <c r="X119" s="344">
        <v>0</v>
      </c>
      <c r="Y119" s="345">
        <f t="shared" si="11"/>
        <v>0</v>
      </c>
      <c r="Z119" s="36">
        <f t="shared" si="12"/>
        <v>0</v>
      </c>
      <c r="AA119" s="56"/>
      <c r="AB119" s="57"/>
      <c r="AC119" s="160" t="s">
        <v>149</v>
      </c>
      <c r="AG119" s="67"/>
      <c r="AJ119" s="71" t="s">
        <v>106</v>
      </c>
      <c r="AK119" s="71">
        <v>84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customHeight="1" x14ac:dyDescent="0.25">
      <c r="A120" s="54" t="s">
        <v>209</v>
      </c>
      <c r="B120" s="54" t="s">
        <v>210</v>
      </c>
      <c r="C120" s="31">
        <v>4301071049</v>
      </c>
      <c r="D120" s="360">
        <v>4607111039293</v>
      </c>
      <c r="E120" s="361"/>
      <c r="F120" s="343">
        <v>0.4</v>
      </c>
      <c r="G120" s="32">
        <v>16</v>
      </c>
      <c r="H120" s="343">
        <v>6.4</v>
      </c>
      <c r="I120" s="343">
        <v>6.7195999999999998</v>
      </c>
      <c r="J120" s="32">
        <v>84</v>
      </c>
      <c r="K120" s="32" t="s">
        <v>67</v>
      </c>
      <c r="L120" s="32" t="s">
        <v>100</v>
      </c>
      <c r="M120" s="33" t="s">
        <v>69</v>
      </c>
      <c r="N120" s="33"/>
      <c r="O120" s="32">
        <v>180</v>
      </c>
      <c r="P120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49"/>
      <c r="R120" s="349"/>
      <c r="S120" s="349"/>
      <c r="T120" s="350"/>
      <c r="U120" s="34"/>
      <c r="V120" s="34"/>
      <c r="W120" s="35" t="s">
        <v>70</v>
      </c>
      <c r="X120" s="344">
        <v>12</v>
      </c>
      <c r="Y120" s="345">
        <f t="shared" si="11"/>
        <v>12</v>
      </c>
      <c r="Z120" s="36">
        <f t="shared" si="12"/>
        <v>0.186</v>
      </c>
      <c r="AA120" s="56"/>
      <c r="AB120" s="57"/>
      <c r="AC120" s="162" t="s">
        <v>149</v>
      </c>
      <c r="AG120" s="67"/>
      <c r="AJ120" s="71" t="s">
        <v>102</v>
      </c>
      <c r="AK120" s="71">
        <v>12</v>
      </c>
      <c r="BB120" s="163" t="s">
        <v>1</v>
      </c>
      <c r="BM120" s="67">
        <f t="shared" si="13"/>
        <v>80.635199999999998</v>
      </c>
      <c r="BN120" s="67">
        <f t="shared" si="14"/>
        <v>80.635199999999998</v>
      </c>
      <c r="BO120" s="67">
        <f t="shared" si="15"/>
        <v>0.14285714285714285</v>
      </c>
      <c r="BP120" s="67">
        <f t="shared" si="16"/>
        <v>0.14285714285714285</v>
      </c>
    </row>
    <row r="121" spans="1:68" ht="27" customHeight="1" x14ac:dyDescent="0.25">
      <c r="A121" s="54" t="s">
        <v>211</v>
      </c>
      <c r="B121" s="54" t="s">
        <v>212</v>
      </c>
      <c r="C121" s="31">
        <v>4301071039</v>
      </c>
      <c r="D121" s="360">
        <v>4607111039279</v>
      </c>
      <c r="E121" s="361"/>
      <c r="F121" s="343">
        <v>0.7</v>
      </c>
      <c r="G121" s="32">
        <v>10</v>
      </c>
      <c r="H121" s="343">
        <v>7</v>
      </c>
      <c r="I121" s="343">
        <v>7.3</v>
      </c>
      <c r="J121" s="32">
        <v>84</v>
      </c>
      <c r="K121" s="32" t="s">
        <v>67</v>
      </c>
      <c r="L121" s="32" t="s">
        <v>105</v>
      </c>
      <c r="M121" s="33" t="s">
        <v>69</v>
      </c>
      <c r="N121" s="33"/>
      <c r="O121" s="32">
        <v>180</v>
      </c>
      <c r="P121" s="5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49"/>
      <c r="R121" s="349"/>
      <c r="S121" s="349"/>
      <c r="T121" s="350"/>
      <c r="U121" s="34"/>
      <c r="V121" s="34"/>
      <c r="W121" s="35" t="s">
        <v>70</v>
      </c>
      <c r="X121" s="344">
        <v>144</v>
      </c>
      <c r="Y121" s="345">
        <f t="shared" si="11"/>
        <v>144</v>
      </c>
      <c r="Z121" s="36">
        <f t="shared" si="12"/>
        <v>2.2320000000000002</v>
      </c>
      <c r="AA121" s="56"/>
      <c r="AB121" s="57"/>
      <c r="AC121" s="164" t="s">
        <v>149</v>
      </c>
      <c r="AG121" s="67"/>
      <c r="AJ121" s="71" t="s">
        <v>106</v>
      </c>
      <c r="AK121" s="71">
        <v>84</v>
      </c>
      <c r="BB121" s="165" t="s">
        <v>1</v>
      </c>
      <c r="BM121" s="67">
        <f t="shared" si="13"/>
        <v>1051.2</v>
      </c>
      <c r="BN121" s="67">
        <f t="shared" si="14"/>
        <v>1051.2</v>
      </c>
      <c r="BO121" s="67">
        <f t="shared" si="15"/>
        <v>1.7142857142857142</v>
      </c>
      <c r="BP121" s="67">
        <f t="shared" si="16"/>
        <v>1.7142857142857142</v>
      </c>
    </row>
    <row r="122" spans="1:68" ht="27" customHeight="1" x14ac:dyDescent="0.25">
      <c r="A122" s="54" t="s">
        <v>213</v>
      </c>
      <c r="B122" s="54" t="s">
        <v>214</v>
      </c>
      <c r="C122" s="31">
        <v>4301070958</v>
      </c>
      <c r="D122" s="360">
        <v>4607111038098</v>
      </c>
      <c r="E122" s="361"/>
      <c r="F122" s="343">
        <v>0.8</v>
      </c>
      <c r="G122" s="32">
        <v>8</v>
      </c>
      <c r="H122" s="343">
        <v>6.4</v>
      </c>
      <c r="I122" s="343">
        <v>6.6859999999999999</v>
      </c>
      <c r="J122" s="32">
        <v>84</v>
      </c>
      <c r="K122" s="32" t="s">
        <v>67</v>
      </c>
      <c r="L122" s="32" t="s">
        <v>100</v>
      </c>
      <c r="M122" s="33" t="s">
        <v>69</v>
      </c>
      <c r="N122" s="33"/>
      <c r="O122" s="32">
        <v>180</v>
      </c>
      <c r="P122" s="45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49"/>
      <c r="R122" s="349"/>
      <c r="S122" s="349"/>
      <c r="T122" s="350"/>
      <c r="U122" s="34"/>
      <c r="V122" s="34"/>
      <c r="W122" s="35" t="s">
        <v>70</v>
      </c>
      <c r="X122" s="344">
        <v>36</v>
      </c>
      <c r="Y122" s="345">
        <f t="shared" si="11"/>
        <v>36</v>
      </c>
      <c r="Z122" s="36">
        <f t="shared" si="12"/>
        <v>0.55800000000000005</v>
      </c>
      <c r="AA122" s="56"/>
      <c r="AB122" s="57"/>
      <c r="AC122" s="166" t="s">
        <v>215</v>
      </c>
      <c r="AG122" s="67"/>
      <c r="AJ122" s="71" t="s">
        <v>102</v>
      </c>
      <c r="AK122" s="71">
        <v>12</v>
      </c>
      <c r="BB122" s="167" t="s">
        <v>1</v>
      </c>
      <c r="BM122" s="67">
        <f t="shared" si="13"/>
        <v>240.696</v>
      </c>
      <c r="BN122" s="67">
        <f t="shared" si="14"/>
        <v>240.696</v>
      </c>
      <c r="BO122" s="67">
        <f t="shared" si="15"/>
        <v>0.42857142857142855</v>
      </c>
      <c r="BP122" s="67">
        <f t="shared" si="16"/>
        <v>0.42857142857142855</v>
      </c>
    </row>
    <row r="123" spans="1:68" x14ac:dyDescent="0.2">
      <c r="A123" s="364"/>
      <c r="B123" s="359"/>
      <c r="C123" s="359"/>
      <c r="D123" s="359"/>
      <c r="E123" s="359"/>
      <c r="F123" s="359"/>
      <c r="G123" s="359"/>
      <c r="H123" s="359"/>
      <c r="I123" s="359"/>
      <c r="J123" s="359"/>
      <c r="K123" s="359"/>
      <c r="L123" s="359"/>
      <c r="M123" s="359"/>
      <c r="N123" s="359"/>
      <c r="O123" s="365"/>
      <c r="P123" s="355" t="s">
        <v>73</v>
      </c>
      <c r="Q123" s="356"/>
      <c r="R123" s="356"/>
      <c r="S123" s="356"/>
      <c r="T123" s="356"/>
      <c r="U123" s="356"/>
      <c r="V123" s="357"/>
      <c r="W123" s="37" t="s">
        <v>70</v>
      </c>
      <c r="X123" s="346">
        <f>IFERROR(SUM(X116:X122),"0")</f>
        <v>480</v>
      </c>
      <c r="Y123" s="346">
        <f>IFERROR(SUM(Y116:Y122),"0")</f>
        <v>480</v>
      </c>
      <c r="Z123" s="346">
        <f>IFERROR(IF(Z116="",0,Z116),"0")+IFERROR(IF(Z117="",0,Z117),"0")+IFERROR(IF(Z118="",0,Z118),"0")+IFERROR(IF(Z119="",0,Z119),"0")+IFERROR(IF(Z120="",0,Z120),"0")+IFERROR(IF(Z121="",0,Z121),"0")+IFERROR(IF(Z122="",0,Z122),"0")</f>
        <v>7.4399999999999995</v>
      </c>
      <c r="AA123" s="347"/>
      <c r="AB123" s="347"/>
      <c r="AC123" s="347"/>
    </row>
    <row r="124" spans="1:68" x14ac:dyDescent="0.2">
      <c r="A124" s="359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65"/>
      <c r="P124" s="355" t="s">
        <v>73</v>
      </c>
      <c r="Q124" s="356"/>
      <c r="R124" s="356"/>
      <c r="S124" s="356"/>
      <c r="T124" s="356"/>
      <c r="U124" s="356"/>
      <c r="V124" s="357"/>
      <c r="W124" s="37" t="s">
        <v>74</v>
      </c>
      <c r="X124" s="346">
        <f>IFERROR(SUMPRODUCT(X116:X122*H116:H122),"0")</f>
        <v>3302.4</v>
      </c>
      <c r="Y124" s="346">
        <f>IFERROR(SUMPRODUCT(Y116:Y122*H116:H122),"0")</f>
        <v>3302.4</v>
      </c>
      <c r="Z124" s="37"/>
      <c r="AA124" s="347"/>
      <c r="AB124" s="347"/>
      <c r="AC124" s="347"/>
    </row>
    <row r="125" spans="1:68" ht="14.25" customHeight="1" x14ac:dyDescent="0.25">
      <c r="A125" s="358" t="s">
        <v>137</v>
      </c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39"/>
      <c r="AB125" s="339"/>
      <c r="AC125" s="339"/>
    </row>
    <row r="126" spans="1:68" ht="27" customHeight="1" x14ac:dyDescent="0.25">
      <c r="A126" s="54" t="s">
        <v>216</v>
      </c>
      <c r="B126" s="54" t="s">
        <v>217</v>
      </c>
      <c r="C126" s="31">
        <v>4301135670</v>
      </c>
      <c r="D126" s="360">
        <v>4620207490983</v>
      </c>
      <c r="E126" s="361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6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49"/>
      <c r="R126" s="349"/>
      <c r="S126" s="349"/>
      <c r="T126" s="350"/>
      <c r="U126" s="34"/>
      <c r="V126" s="34"/>
      <c r="W126" s="35" t="s">
        <v>70</v>
      </c>
      <c r="X126" s="344">
        <v>0</v>
      </c>
      <c r="Y126" s="345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218</v>
      </c>
      <c r="AG126" s="67"/>
      <c r="AJ126" s="71" t="s">
        <v>72</v>
      </c>
      <c r="AK126" s="71">
        <v>1</v>
      </c>
      <c r="BB126" s="169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64"/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65"/>
      <c r="P127" s="355" t="s">
        <v>73</v>
      </c>
      <c r="Q127" s="356"/>
      <c r="R127" s="356"/>
      <c r="S127" s="356"/>
      <c r="T127" s="356"/>
      <c r="U127" s="356"/>
      <c r="V127" s="357"/>
      <c r="W127" s="37" t="s">
        <v>70</v>
      </c>
      <c r="X127" s="346">
        <f>IFERROR(SUM(X126:X126),"0")</f>
        <v>0</v>
      </c>
      <c r="Y127" s="346">
        <f>IFERROR(SUM(Y126:Y126),"0")</f>
        <v>0</v>
      </c>
      <c r="Z127" s="346">
        <f>IFERROR(IF(Z126="",0,Z126),"0")</f>
        <v>0</v>
      </c>
      <c r="AA127" s="347"/>
      <c r="AB127" s="347"/>
      <c r="AC127" s="347"/>
    </row>
    <row r="128" spans="1:68" x14ac:dyDescent="0.2">
      <c r="A128" s="359"/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65"/>
      <c r="P128" s="355" t="s">
        <v>73</v>
      </c>
      <c r="Q128" s="356"/>
      <c r="R128" s="356"/>
      <c r="S128" s="356"/>
      <c r="T128" s="356"/>
      <c r="U128" s="356"/>
      <c r="V128" s="357"/>
      <c r="W128" s="37" t="s">
        <v>74</v>
      </c>
      <c r="X128" s="346">
        <f>IFERROR(SUMPRODUCT(X126:X126*H126:H126),"0")</f>
        <v>0</v>
      </c>
      <c r="Y128" s="346">
        <f>IFERROR(SUMPRODUCT(Y126:Y126*H126:H126),"0")</f>
        <v>0</v>
      </c>
      <c r="Z128" s="37"/>
      <c r="AA128" s="347"/>
      <c r="AB128" s="347"/>
      <c r="AC128" s="347"/>
    </row>
    <row r="129" spans="1:68" ht="16.5" customHeight="1" x14ac:dyDescent="0.25">
      <c r="A129" s="388" t="s">
        <v>219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359"/>
      <c r="Y129" s="359"/>
      <c r="Z129" s="359"/>
      <c r="AA129" s="338"/>
      <c r="AB129" s="338"/>
      <c r="AC129" s="338"/>
    </row>
    <row r="130" spans="1:68" ht="14.25" customHeight="1" x14ac:dyDescent="0.25">
      <c r="A130" s="358" t="s">
        <v>137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359"/>
      <c r="X130" s="359"/>
      <c r="Y130" s="359"/>
      <c r="Z130" s="359"/>
      <c r="AA130" s="339"/>
      <c r="AB130" s="339"/>
      <c r="AC130" s="339"/>
    </row>
    <row r="131" spans="1:68" ht="27" customHeight="1" x14ac:dyDescent="0.25">
      <c r="A131" s="54" t="s">
        <v>220</v>
      </c>
      <c r="B131" s="54" t="s">
        <v>221</v>
      </c>
      <c r="C131" s="31">
        <v>4301135533</v>
      </c>
      <c r="D131" s="360">
        <v>4607111034014</v>
      </c>
      <c r="E131" s="361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80</v>
      </c>
      <c r="L131" s="32" t="s">
        <v>105</v>
      </c>
      <c r="M131" s="33" t="s">
        <v>69</v>
      </c>
      <c r="N131" s="33"/>
      <c r="O131" s="32">
        <v>180</v>
      </c>
      <c r="P131" s="42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49"/>
      <c r="R131" s="349"/>
      <c r="S131" s="349"/>
      <c r="T131" s="350"/>
      <c r="U131" s="34"/>
      <c r="V131" s="34"/>
      <c r="W131" s="35" t="s">
        <v>70</v>
      </c>
      <c r="X131" s="344">
        <v>210</v>
      </c>
      <c r="Y131" s="345">
        <f>IFERROR(IF(X131="","",X131),"")</f>
        <v>210</v>
      </c>
      <c r="Z131" s="36">
        <f>IFERROR(IF(X131="","",X131*0.01788),"")</f>
        <v>3.7547999999999999</v>
      </c>
      <c r="AA131" s="56"/>
      <c r="AB131" s="57"/>
      <c r="AC131" s="170" t="s">
        <v>222</v>
      </c>
      <c r="AG131" s="67"/>
      <c r="AJ131" s="71" t="s">
        <v>106</v>
      </c>
      <c r="AK131" s="71">
        <v>70</v>
      </c>
      <c r="BB131" s="171" t="s">
        <v>82</v>
      </c>
      <c r="BM131" s="67">
        <f>IFERROR(X131*I131,"0")</f>
        <v>777.75599999999997</v>
      </c>
      <c r="BN131" s="67">
        <f>IFERROR(Y131*I131,"0")</f>
        <v>777.75599999999997</v>
      </c>
      <c r="BO131" s="67">
        <f>IFERROR(X131/J131,"0")</f>
        <v>3</v>
      </c>
      <c r="BP131" s="67">
        <f>IFERROR(Y131/J131,"0")</f>
        <v>3</v>
      </c>
    </row>
    <row r="132" spans="1:68" ht="27" customHeight="1" x14ac:dyDescent="0.25">
      <c r="A132" s="54" t="s">
        <v>223</v>
      </c>
      <c r="B132" s="54" t="s">
        <v>224</v>
      </c>
      <c r="C132" s="31">
        <v>4301135532</v>
      </c>
      <c r="D132" s="360">
        <v>4607111033994</v>
      </c>
      <c r="E132" s="361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80</v>
      </c>
      <c r="L132" s="32" t="s">
        <v>105</v>
      </c>
      <c r="M132" s="33" t="s">
        <v>69</v>
      </c>
      <c r="N132" s="33"/>
      <c r="O132" s="32">
        <v>180</v>
      </c>
      <c r="P132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49"/>
      <c r="R132" s="349"/>
      <c r="S132" s="349"/>
      <c r="T132" s="350"/>
      <c r="U132" s="34"/>
      <c r="V132" s="34"/>
      <c r="W132" s="35" t="s">
        <v>70</v>
      </c>
      <c r="X132" s="344">
        <v>308</v>
      </c>
      <c r="Y132" s="345">
        <f>IFERROR(IF(X132="","",X132),"")</f>
        <v>308</v>
      </c>
      <c r="Z132" s="36">
        <f>IFERROR(IF(X132="","",X132*0.01788),"")</f>
        <v>5.5070399999999999</v>
      </c>
      <c r="AA132" s="56"/>
      <c r="AB132" s="57"/>
      <c r="AC132" s="172" t="s">
        <v>155</v>
      </c>
      <c r="AG132" s="67"/>
      <c r="AJ132" s="71" t="s">
        <v>106</v>
      </c>
      <c r="AK132" s="71">
        <v>70</v>
      </c>
      <c r="BB132" s="173" t="s">
        <v>82</v>
      </c>
      <c r="BM132" s="67">
        <f>IFERROR(X132*I132,"0")</f>
        <v>1140.7087999999999</v>
      </c>
      <c r="BN132" s="67">
        <f>IFERROR(Y132*I132,"0")</f>
        <v>1140.7087999999999</v>
      </c>
      <c r="BO132" s="67">
        <f>IFERROR(X132/J132,"0")</f>
        <v>4.4000000000000004</v>
      </c>
      <c r="BP132" s="67">
        <f>IFERROR(Y132/J132,"0")</f>
        <v>4.4000000000000004</v>
      </c>
    </row>
    <row r="133" spans="1:68" x14ac:dyDescent="0.2">
      <c r="A133" s="364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65"/>
      <c r="P133" s="355" t="s">
        <v>73</v>
      </c>
      <c r="Q133" s="356"/>
      <c r="R133" s="356"/>
      <c r="S133" s="356"/>
      <c r="T133" s="356"/>
      <c r="U133" s="356"/>
      <c r="V133" s="357"/>
      <c r="W133" s="37" t="s">
        <v>70</v>
      </c>
      <c r="X133" s="346">
        <f>IFERROR(SUM(X131:X132),"0")</f>
        <v>518</v>
      </c>
      <c r="Y133" s="346">
        <f>IFERROR(SUM(Y131:Y132),"0")</f>
        <v>518</v>
      </c>
      <c r="Z133" s="346">
        <f>IFERROR(IF(Z131="",0,Z131),"0")+IFERROR(IF(Z132="",0,Z132),"0")</f>
        <v>9.2618399999999994</v>
      </c>
      <c r="AA133" s="347"/>
      <c r="AB133" s="347"/>
      <c r="AC133" s="347"/>
    </row>
    <row r="134" spans="1:68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65"/>
      <c r="P134" s="355" t="s">
        <v>73</v>
      </c>
      <c r="Q134" s="356"/>
      <c r="R134" s="356"/>
      <c r="S134" s="356"/>
      <c r="T134" s="356"/>
      <c r="U134" s="356"/>
      <c r="V134" s="357"/>
      <c r="W134" s="37" t="s">
        <v>74</v>
      </c>
      <c r="X134" s="346">
        <f>IFERROR(SUMPRODUCT(X131:X132*H131:H132),"0")</f>
        <v>1554</v>
      </c>
      <c r="Y134" s="346">
        <f>IFERROR(SUMPRODUCT(Y131:Y132*H131:H132),"0")</f>
        <v>1554</v>
      </c>
      <c r="Z134" s="37"/>
      <c r="AA134" s="347"/>
      <c r="AB134" s="347"/>
      <c r="AC134" s="347"/>
    </row>
    <row r="135" spans="1:68" ht="16.5" customHeight="1" x14ac:dyDescent="0.25">
      <c r="A135" s="388" t="s">
        <v>225</v>
      </c>
      <c r="B135" s="359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  <c r="AA135" s="338"/>
      <c r="AB135" s="338"/>
      <c r="AC135" s="338"/>
    </row>
    <row r="136" spans="1:68" ht="14.25" customHeight="1" x14ac:dyDescent="0.25">
      <c r="A136" s="358" t="s">
        <v>137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59"/>
      <c r="Z136" s="359"/>
      <c r="AA136" s="339"/>
      <c r="AB136" s="339"/>
      <c r="AC136" s="339"/>
    </row>
    <row r="137" spans="1:68" ht="27" customHeight="1" x14ac:dyDescent="0.25">
      <c r="A137" s="54" t="s">
        <v>226</v>
      </c>
      <c r="B137" s="54" t="s">
        <v>227</v>
      </c>
      <c r="C137" s="31">
        <v>4301135291</v>
      </c>
      <c r="D137" s="360">
        <v>4607111036414</v>
      </c>
      <c r="E137" s="361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45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49"/>
      <c r="R137" s="349"/>
      <c r="S137" s="349"/>
      <c r="T137" s="350"/>
      <c r="U137" s="34"/>
      <c r="V137" s="34"/>
      <c r="W137" s="35" t="s">
        <v>70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228</v>
      </c>
      <c r="AG137" s="67"/>
      <c r="AJ137" s="71" t="s">
        <v>72</v>
      </c>
      <c r="AK137" s="71">
        <v>1</v>
      </c>
      <c r="BB137" s="175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229</v>
      </c>
      <c r="B138" s="54" t="s">
        <v>230</v>
      </c>
      <c r="C138" s="31">
        <v>4301135311</v>
      </c>
      <c r="D138" s="360">
        <v>4607111039095</v>
      </c>
      <c r="E138" s="361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80</v>
      </c>
      <c r="L138" s="32" t="s">
        <v>100</v>
      </c>
      <c r="M138" s="33" t="s">
        <v>69</v>
      </c>
      <c r="N138" s="33"/>
      <c r="O138" s="32">
        <v>180</v>
      </c>
      <c r="P138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49"/>
      <c r="R138" s="349"/>
      <c r="S138" s="349"/>
      <c r="T138" s="350"/>
      <c r="U138" s="34"/>
      <c r="V138" s="34"/>
      <c r="W138" s="35" t="s">
        <v>70</v>
      </c>
      <c r="X138" s="344">
        <v>0</v>
      </c>
      <c r="Y138" s="345">
        <f>IFERROR(IF(X138="","",X138),"")</f>
        <v>0</v>
      </c>
      <c r="Z138" s="36">
        <f>IFERROR(IF(X138="","",X138*0.01788),"")</f>
        <v>0</v>
      </c>
      <c r="AA138" s="56"/>
      <c r="AB138" s="57"/>
      <c r="AC138" s="176" t="s">
        <v>231</v>
      </c>
      <c r="AG138" s="67"/>
      <c r="AJ138" s="71" t="s">
        <v>102</v>
      </c>
      <c r="AK138" s="71">
        <v>14</v>
      </c>
      <c r="BB138" s="177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16.5" customHeight="1" x14ac:dyDescent="0.25">
      <c r="A139" s="54" t="s">
        <v>232</v>
      </c>
      <c r="B139" s="54" t="s">
        <v>233</v>
      </c>
      <c r="C139" s="31">
        <v>4301135534</v>
      </c>
      <c r="D139" s="360">
        <v>4607111034199</v>
      </c>
      <c r="E139" s="361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2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49"/>
      <c r="R139" s="349"/>
      <c r="S139" s="349"/>
      <c r="T139" s="350"/>
      <c r="U139" s="34"/>
      <c r="V139" s="34"/>
      <c r="W139" s="35" t="s">
        <v>70</v>
      </c>
      <c r="X139" s="344">
        <v>98</v>
      </c>
      <c r="Y139" s="345">
        <f>IFERROR(IF(X139="","",X139),"")</f>
        <v>98</v>
      </c>
      <c r="Z139" s="36">
        <f>IFERROR(IF(X139="","",X139*0.01788),"")</f>
        <v>1.75224</v>
      </c>
      <c r="AA139" s="56"/>
      <c r="AB139" s="57"/>
      <c r="AC139" s="178" t="s">
        <v>234</v>
      </c>
      <c r="AG139" s="67"/>
      <c r="AJ139" s="71" t="s">
        <v>72</v>
      </c>
      <c r="AK139" s="71">
        <v>1</v>
      </c>
      <c r="BB139" s="179" t="s">
        <v>82</v>
      </c>
      <c r="BM139" s="67">
        <f>IFERROR(X139*I139,"0")</f>
        <v>362.95279999999997</v>
      </c>
      <c r="BN139" s="67">
        <f>IFERROR(Y139*I139,"0")</f>
        <v>362.95279999999997</v>
      </c>
      <c r="BO139" s="67">
        <f>IFERROR(X139/J139,"0")</f>
        <v>1.4</v>
      </c>
      <c r="BP139" s="67">
        <f>IFERROR(Y139/J139,"0")</f>
        <v>1.4</v>
      </c>
    </row>
    <row r="140" spans="1:68" x14ac:dyDescent="0.2">
      <c r="A140" s="364"/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65"/>
      <c r="P140" s="355" t="s">
        <v>73</v>
      </c>
      <c r="Q140" s="356"/>
      <c r="R140" s="356"/>
      <c r="S140" s="356"/>
      <c r="T140" s="356"/>
      <c r="U140" s="356"/>
      <c r="V140" s="357"/>
      <c r="W140" s="37" t="s">
        <v>70</v>
      </c>
      <c r="X140" s="346">
        <f>IFERROR(SUM(X137:X139),"0")</f>
        <v>98</v>
      </c>
      <c r="Y140" s="346">
        <f>IFERROR(SUM(Y137:Y139),"0")</f>
        <v>98</v>
      </c>
      <c r="Z140" s="346">
        <f>IFERROR(IF(Z137="",0,Z137),"0")+IFERROR(IF(Z138="",0,Z138),"0")+IFERROR(IF(Z139="",0,Z139),"0")</f>
        <v>1.75224</v>
      </c>
      <c r="AA140" s="347"/>
      <c r="AB140" s="347"/>
      <c r="AC140" s="347"/>
    </row>
    <row r="141" spans="1:68" x14ac:dyDescent="0.2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65"/>
      <c r="P141" s="355" t="s">
        <v>73</v>
      </c>
      <c r="Q141" s="356"/>
      <c r="R141" s="356"/>
      <c r="S141" s="356"/>
      <c r="T141" s="356"/>
      <c r="U141" s="356"/>
      <c r="V141" s="357"/>
      <c r="W141" s="37" t="s">
        <v>74</v>
      </c>
      <c r="X141" s="346">
        <f>IFERROR(SUMPRODUCT(X137:X139*H137:H139),"0")</f>
        <v>294</v>
      </c>
      <c r="Y141" s="346">
        <f>IFERROR(SUMPRODUCT(Y137:Y139*H137:H139),"0")</f>
        <v>294</v>
      </c>
      <c r="Z141" s="37"/>
      <c r="AA141" s="347"/>
      <c r="AB141" s="347"/>
      <c r="AC141" s="347"/>
    </row>
    <row r="142" spans="1:68" ht="16.5" customHeight="1" x14ac:dyDescent="0.25">
      <c r="A142" s="388" t="s">
        <v>235</v>
      </c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59"/>
      <c r="X142" s="359"/>
      <c r="Y142" s="359"/>
      <c r="Z142" s="359"/>
      <c r="AA142" s="338"/>
      <c r="AB142" s="338"/>
      <c r="AC142" s="338"/>
    </row>
    <row r="143" spans="1:68" ht="14.25" customHeight="1" x14ac:dyDescent="0.25">
      <c r="A143" s="358" t="s">
        <v>137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39"/>
      <c r="AB143" s="339"/>
      <c r="AC143" s="339"/>
    </row>
    <row r="144" spans="1:68" ht="27" customHeight="1" x14ac:dyDescent="0.25">
      <c r="A144" s="54" t="s">
        <v>236</v>
      </c>
      <c r="B144" s="54" t="s">
        <v>237</v>
      </c>
      <c r="C144" s="31">
        <v>4301135601</v>
      </c>
      <c r="D144" s="360">
        <v>4607111034380</v>
      </c>
      <c r="E144" s="361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52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49"/>
      <c r="R144" s="349"/>
      <c r="S144" s="349"/>
      <c r="T144" s="350"/>
      <c r="U144" s="34"/>
      <c r="V144" s="34"/>
      <c r="W144" s="35" t="s">
        <v>70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222</v>
      </c>
      <c r="AG144" s="67"/>
      <c r="AJ144" s="71" t="s">
        <v>72</v>
      </c>
      <c r="AK144" s="71">
        <v>1</v>
      </c>
      <c r="BB144" s="181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238</v>
      </c>
      <c r="B145" s="54" t="s">
        <v>239</v>
      </c>
      <c r="C145" s="31">
        <v>4301135275</v>
      </c>
      <c r="D145" s="360">
        <v>4607111034380</v>
      </c>
      <c r="E145" s="361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80</v>
      </c>
      <c r="L145" s="32" t="s">
        <v>100</v>
      </c>
      <c r="M145" s="33" t="s">
        <v>69</v>
      </c>
      <c r="N145" s="33"/>
      <c r="O145" s="32">
        <v>180</v>
      </c>
      <c r="P145" s="3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49"/>
      <c r="R145" s="349"/>
      <c r="S145" s="349"/>
      <c r="T145" s="350"/>
      <c r="U145" s="34"/>
      <c r="V145" s="34"/>
      <c r="W145" s="35" t="s">
        <v>70</v>
      </c>
      <c r="X145" s="344">
        <v>56</v>
      </c>
      <c r="Y145" s="345">
        <f>IFERROR(IF(X145="","",X145),"")</f>
        <v>56</v>
      </c>
      <c r="Z145" s="36">
        <f>IFERROR(IF(X145="","",X145*0.01788),"")</f>
        <v>1.0012799999999999</v>
      </c>
      <c r="AA145" s="56"/>
      <c r="AB145" s="57"/>
      <c r="AC145" s="182" t="s">
        <v>240</v>
      </c>
      <c r="AG145" s="67"/>
      <c r="AJ145" s="71" t="s">
        <v>102</v>
      </c>
      <c r="AK145" s="71">
        <v>14</v>
      </c>
      <c r="BB145" s="183" t="s">
        <v>82</v>
      </c>
      <c r="BM145" s="67">
        <f>IFERROR(X145*I145,"0")</f>
        <v>183.67999999999998</v>
      </c>
      <c r="BN145" s="67">
        <f>IFERROR(Y145*I145,"0")</f>
        <v>183.67999999999998</v>
      </c>
      <c r="BO145" s="67">
        <f>IFERROR(X145/J145,"0")</f>
        <v>0.8</v>
      </c>
      <c r="BP145" s="67">
        <f>IFERROR(Y145/J145,"0")</f>
        <v>0.8</v>
      </c>
    </row>
    <row r="146" spans="1:68" ht="27" customHeight="1" x14ac:dyDescent="0.25">
      <c r="A146" s="54" t="s">
        <v>241</v>
      </c>
      <c r="B146" s="54" t="s">
        <v>242</v>
      </c>
      <c r="C146" s="31">
        <v>4301135277</v>
      </c>
      <c r="D146" s="360">
        <v>4607111034397</v>
      </c>
      <c r="E146" s="361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80</v>
      </c>
      <c r="L146" s="32" t="s">
        <v>105</v>
      </c>
      <c r="M146" s="33" t="s">
        <v>69</v>
      </c>
      <c r="N146" s="33"/>
      <c r="O146" s="32">
        <v>180</v>
      </c>
      <c r="P146" s="5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49"/>
      <c r="R146" s="349"/>
      <c r="S146" s="349"/>
      <c r="T146" s="350"/>
      <c r="U146" s="34"/>
      <c r="V146" s="34"/>
      <c r="W146" s="35" t="s">
        <v>70</v>
      </c>
      <c r="X146" s="344">
        <v>56</v>
      </c>
      <c r="Y146" s="345">
        <f>IFERROR(IF(X146="","",X146),"")</f>
        <v>56</v>
      </c>
      <c r="Z146" s="36">
        <f>IFERROR(IF(X146="","",X146*0.01788),"")</f>
        <v>1.0012799999999999</v>
      </c>
      <c r="AA146" s="56"/>
      <c r="AB146" s="57"/>
      <c r="AC146" s="184" t="s">
        <v>222</v>
      </c>
      <c r="AG146" s="67"/>
      <c r="AJ146" s="71" t="s">
        <v>106</v>
      </c>
      <c r="AK146" s="71">
        <v>70</v>
      </c>
      <c r="BB146" s="185" t="s">
        <v>82</v>
      </c>
      <c r="BM146" s="67">
        <f>IFERROR(X146*I146,"0")</f>
        <v>183.67999999999998</v>
      </c>
      <c r="BN146" s="67">
        <f>IFERROR(Y146*I146,"0")</f>
        <v>183.67999999999998</v>
      </c>
      <c r="BO146" s="67">
        <f>IFERROR(X146/J146,"0")</f>
        <v>0.8</v>
      </c>
      <c r="BP146" s="67">
        <f>IFERROR(Y146/J146,"0")</f>
        <v>0.8</v>
      </c>
    </row>
    <row r="147" spans="1:68" x14ac:dyDescent="0.2">
      <c r="A147" s="364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65"/>
      <c r="P147" s="355" t="s">
        <v>73</v>
      </c>
      <c r="Q147" s="356"/>
      <c r="R147" s="356"/>
      <c r="S147" s="356"/>
      <c r="T147" s="356"/>
      <c r="U147" s="356"/>
      <c r="V147" s="357"/>
      <c r="W147" s="37" t="s">
        <v>70</v>
      </c>
      <c r="X147" s="346">
        <f>IFERROR(SUM(X144:X146),"0")</f>
        <v>112</v>
      </c>
      <c r="Y147" s="346">
        <f>IFERROR(SUM(Y144:Y146),"0")</f>
        <v>112</v>
      </c>
      <c r="Z147" s="346">
        <f>IFERROR(IF(Z144="",0,Z144),"0")+IFERROR(IF(Z145="",0,Z145),"0")+IFERROR(IF(Z146="",0,Z146),"0")</f>
        <v>2.0025599999999999</v>
      </c>
      <c r="AA147" s="347"/>
      <c r="AB147" s="347"/>
      <c r="AC147" s="347"/>
    </row>
    <row r="148" spans="1:68" x14ac:dyDescent="0.2">
      <c r="A148" s="35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65"/>
      <c r="P148" s="355" t="s">
        <v>73</v>
      </c>
      <c r="Q148" s="356"/>
      <c r="R148" s="356"/>
      <c r="S148" s="356"/>
      <c r="T148" s="356"/>
      <c r="U148" s="356"/>
      <c r="V148" s="357"/>
      <c r="W148" s="37" t="s">
        <v>74</v>
      </c>
      <c r="X148" s="346">
        <f>IFERROR(SUMPRODUCT(X144:X146*H144:H146),"0")</f>
        <v>336</v>
      </c>
      <c r="Y148" s="346">
        <f>IFERROR(SUMPRODUCT(Y144:Y146*H144:H146),"0")</f>
        <v>336</v>
      </c>
      <c r="Z148" s="37"/>
      <c r="AA148" s="347"/>
      <c r="AB148" s="347"/>
      <c r="AC148" s="347"/>
    </row>
    <row r="149" spans="1:68" ht="16.5" customHeight="1" x14ac:dyDescent="0.25">
      <c r="A149" s="388" t="s">
        <v>243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8"/>
      <c r="AB149" s="338"/>
      <c r="AC149" s="338"/>
    </row>
    <row r="150" spans="1:68" ht="14.25" customHeight="1" x14ac:dyDescent="0.25">
      <c r="A150" s="358" t="s">
        <v>137</v>
      </c>
      <c r="B150" s="359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39"/>
      <c r="AB150" s="339"/>
      <c r="AC150" s="339"/>
    </row>
    <row r="151" spans="1:68" ht="27" customHeight="1" x14ac:dyDescent="0.25">
      <c r="A151" s="54" t="s">
        <v>244</v>
      </c>
      <c r="B151" s="54" t="s">
        <v>245</v>
      </c>
      <c r="C151" s="31">
        <v>4301135570</v>
      </c>
      <c r="D151" s="360">
        <v>4607111035806</v>
      </c>
      <c r="E151" s="361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49"/>
      <c r="R151" s="349"/>
      <c r="S151" s="349"/>
      <c r="T151" s="350"/>
      <c r="U151" s="34"/>
      <c r="V151" s="34"/>
      <c r="W151" s="35" t="s">
        <v>70</v>
      </c>
      <c r="X151" s="344">
        <v>14</v>
      </c>
      <c r="Y151" s="345">
        <f>IFERROR(IF(X151="","",X151),"")</f>
        <v>14</v>
      </c>
      <c r="Z151" s="36">
        <f>IFERROR(IF(X151="","",X151*0.01788),"")</f>
        <v>0.25031999999999999</v>
      </c>
      <c r="AA151" s="56"/>
      <c r="AB151" s="57"/>
      <c r="AC151" s="186" t="s">
        <v>246</v>
      </c>
      <c r="AG151" s="67"/>
      <c r="AJ151" s="71" t="s">
        <v>72</v>
      </c>
      <c r="AK151" s="71">
        <v>1</v>
      </c>
      <c r="BB151" s="187" t="s">
        <v>82</v>
      </c>
      <c r="BM151" s="67">
        <f>IFERROR(X151*I151,"0")</f>
        <v>51.850399999999993</v>
      </c>
      <c r="BN151" s="67">
        <f>IFERROR(Y151*I151,"0")</f>
        <v>51.850399999999993</v>
      </c>
      <c r="BO151" s="67">
        <f>IFERROR(X151/J151,"0")</f>
        <v>0.2</v>
      </c>
      <c r="BP151" s="67">
        <f>IFERROR(Y151/J151,"0")</f>
        <v>0.2</v>
      </c>
    </row>
    <row r="152" spans="1:68" x14ac:dyDescent="0.2">
      <c r="A152" s="364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65"/>
      <c r="P152" s="355" t="s">
        <v>73</v>
      </c>
      <c r="Q152" s="356"/>
      <c r="R152" s="356"/>
      <c r="S152" s="356"/>
      <c r="T152" s="356"/>
      <c r="U152" s="356"/>
      <c r="V152" s="357"/>
      <c r="W152" s="37" t="s">
        <v>70</v>
      </c>
      <c r="X152" s="346">
        <f>IFERROR(SUM(X151:X151),"0")</f>
        <v>14</v>
      </c>
      <c r="Y152" s="346">
        <f>IFERROR(SUM(Y151:Y151),"0")</f>
        <v>14</v>
      </c>
      <c r="Z152" s="346">
        <f>IFERROR(IF(Z151="",0,Z151),"0")</f>
        <v>0.25031999999999999</v>
      </c>
      <c r="AA152" s="347"/>
      <c r="AB152" s="347"/>
      <c r="AC152" s="347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65"/>
      <c r="P153" s="355" t="s">
        <v>73</v>
      </c>
      <c r="Q153" s="356"/>
      <c r="R153" s="356"/>
      <c r="S153" s="356"/>
      <c r="T153" s="356"/>
      <c r="U153" s="356"/>
      <c r="V153" s="357"/>
      <c r="W153" s="37" t="s">
        <v>74</v>
      </c>
      <c r="X153" s="346">
        <f>IFERROR(SUMPRODUCT(X151:X151*H151:H151),"0")</f>
        <v>42</v>
      </c>
      <c r="Y153" s="346">
        <f>IFERROR(SUMPRODUCT(Y151:Y151*H151:H151),"0")</f>
        <v>42</v>
      </c>
      <c r="Z153" s="37"/>
      <c r="AA153" s="347"/>
      <c r="AB153" s="347"/>
      <c r="AC153" s="347"/>
    </row>
    <row r="154" spans="1:68" ht="16.5" customHeight="1" x14ac:dyDescent="0.25">
      <c r="A154" s="388" t="s">
        <v>247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8"/>
      <c r="AB154" s="338"/>
      <c r="AC154" s="338"/>
    </row>
    <row r="155" spans="1:68" ht="14.25" customHeight="1" x14ac:dyDescent="0.25">
      <c r="A155" s="358" t="s">
        <v>137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9"/>
      <c r="AB155" s="339"/>
      <c r="AC155" s="339"/>
    </row>
    <row r="156" spans="1:68" ht="16.5" customHeight="1" x14ac:dyDescent="0.25">
      <c r="A156" s="54" t="s">
        <v>248</v>
      </c>
      <c r="B156" s="54" t="s">
        <v>249</v>
      </c>
      <c r="C156" s="31">
        <v>4301135596</v>
      </c>
      <c r="D156" s="360">
        <v>4607111039613</v>
      </c>
      <c r="E156" s="361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8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49"/>
      <c r="R156" s="349"/>
      <c r="S156" s="349"/>
      <c r="T156" s="350"/>
      <c r="U156" s="34"/>
      <c r="V156" s="34"/>
      <c r="W156" s="35" t="s">
        <v>70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231</v>
      </c>
      <c r="AG156" s="67"/>
      <c r="AJ156" s="71" t="s">
        <v>72</v>
      </c>
      <c r="AK156" s="71">
        <v>1</v>
      </c>
      <c r="BB156" s="189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64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65"/>
      <c r="P157" s="355" t="s">
        <v>73</v>
      </c>
      <c r="Q157" s="356"/>
      <c r="R157" s="356"/>
      <c r="S157" s="356"/>
      <c r="T157" s="356"/>
      <c r="U157" s="356"/>
      <c r="V157" s="357"/>
      <c r="W157" s="37" t="s">
        <v>70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65"/>
      <c r="P158" s="355" t="s">
        <v>73</v>
      </c>
      <c r="Q158" s="356"/>
      <c r="R158" s="356"/>
      <c r="S158" s="356"/>
      <c r="T158" s="356"/>
      <c r="U158" s="356"/>
      <c r="V158" s="357"/>
      <c r="W158" s="37" t="s">
        <v>74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customHeight="1" x14ac:dyDescent="0.25">
      <c r="A159" s="388" t="s">
        <v>250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38"/>
      <c r="AB159" s="338"/>
      <c r="AC159" s="338"/>
    </row>
    <row r="160" spans="1:68" ht="14.25" customHeight="1" x14ac:dyDescent="0.25">
      <c r="A160" s="358" t="s">
        <v>251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39"/>
      <c r="AB160" s="339"/>
      <c r="AC160" s="339"/>
    </row>
    <row r="161" spans="1:68" ht="27" customHeight="1" x14ac:dyDescent="0.25">
      <c r="A161" s="54" t="s">
        <v>252</v>
      </c>
      <c r="B161" s="54" t="s">
        <v>253</v>
      </c>
      <c r="C161" s="31">
        <v>4301135540</v>
      </c>
      <c r="D161" s="360">
        <v>4607111035646</v>
      </c>
      <c r="E161" s="361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254</v>
      </c>
      <c r="L161" s="32" t="s">
        <v>68</v>
      </c>
      <c r="M161" s="33" t="s">
        <v>69</v>
      </c>
      <c r="N161" s="33"/>
      <c r="O161" s="32">
        <v>180</v>
      </c>
      <c r="P16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49"/>
      <c r="R161" s="349"/>
      <c r="S161" s="349"/>
      <c r="T161" s="350"/>
      <c r="U161" s="34"/>
      <c r="V161" s="34"/>
      <c r="W161" s="35" t="s">
        <v>70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255</v>
      </c>
      <c r="AG161" s="67"/>
      <c r="AJ161" s="71" t="s">
        <v>72</v>
      </c>
      <c r="AK161" s="71">
        <v>1</v>
      </c>
      <c r="BB161" s="191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64"/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65"/>
      <c r="P162" s="355" t="s">
        <v>73</v>
      </c>
      <c r="Q162" s="356"/>
      <c r="R162" s="356"/>
      <c r="S162" s="356"/>
      <c r="T162" s="356"/>
      <c r="U162" s="356"/>
      <c r="V162" s="357"/>
      <c r="W162" s="37" t="s">
        <v>70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x14ac:dyDescent="0.2">
      <c r="A163" s="359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65"/>
      <c r="P163" s="355" t="s">
        <v>73</v>
      </c>
      <c r="Q163" s="356"/>
      <c r="R163" s="356"/>
      <c r="S163" s="356"/>
      <c r="T163" s="356"/>
      <c r="U163" s="356"/>
      <c r="V163" s="357"/>
      <c r="W163" s="37" t="s">
        <v>74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customHeight="1" x14ac:dyDescent="0.25">
      <c r="A164" s="388" t="s">
        <v>256</v>
      </c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59"/>
      <c r="P164" s="359"/>
      <c r="Q164" s="359"/>
      <c r="R164" s="359"/>
      <c r="S164" s="359"/>
      <c r="T164" s="359"/>
      <c r="U164" s="359"/>
      <c r="V164" s="359"/>
      <c r="W164" s="359"/>
      <c r="X164" s="359"/>
      <c r="Y164" s="359"/>
      <c r="Z164" s="359"/>
      <c r="AA164" s="338"/>
      <c r="AB164" s="338"/>
      <c r="AC164" s="338"/>
    </row>
    <row r="165" spans="1:68" ht="14.25" customHeight="1" x14ac:dyDescent="0.25">
      <c r="A165" s="358" t="s">
        <v>137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39"/>
      <c r="AB165" s="339"/>
      <c r="AC165" s="339"/>
    </row>
    <row r="166" spans="1:68" ht="27" customHeight="1" x14ac:dyDescent="0.25">
      <c r="A166" s="54" t="s">
        <v>257</v>
      </c>
      <c r="B166" s="54" t="s">
        <v>258</v>
      </c>
      <c r="C166" s="31">
        <v>4301135573</v>
      </c>
      <c r="D166" s="360">
        <v>4607111036568</v>
      </c>
      <c r="E166" s="361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80</v>
      </c>
      <c r="L166" s="32" t="s">
        <v>68</v>
      </c>
      <c r="M166" s="33" t="s">
        <v>69</v>
      </c>
      <c r="N166" s="33"/>
      <c r="O166" s="32">
        <v>180</v>
      </c>
      <c r="P16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49"/>
      <c r="R166" s="349"/>
      <c r="S166" s="349"/>
      <c r="T166" s="350"/>
      <c r="U166" s="34"/>
      <c r="V166" s="34"/>
      <c r="W166" s="35" t="s">
        <v>70</v>
      </c>
      <c r="X166" s="344">
        <v>0</v>
      </c>
      <c r="Y166" s="345">
        <f>IFERROR(IF(X166="","",X166),"")</f>
        <v>0</v>
      </c>
      <c r="Z166" s="36">
        <f>IFERROR(IF(X166="","",X166*0.00941),"")</f>
        <v>0</v>
      </c>
      <c r="AA166" s="56"/>
      <c r="AB166" s="57"/>
      <c r="AC166" s="192" t="s">
        <v>259</v>
      </c>
      <c r="AG166" s="67"/>
      <c r="AJ166" s="71" t="s">
        <v>72</v>
      </c>
      <c r="AK166" s="71">
        <v>1</v>
      </c>
      <c r="BB166" s="19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64"/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65"/>
      <c r="P167" s="355" t="s">
        <v>73</v>
      </c>
      <c r="Q167" s="356"/>
      <c r="R167" s="356"/>
      <c r="S167" s="356"/>
      <c r="T167" s="356"/>
      <c r="U167" s="356"/>
      <c r="V167" s="357"/>
      <c r="W167" s="37" t="s">
        <v>70</v>
      </c>
      <c r="X167" s="346">
        <f>IFERROR(SUM(X166:X166),"0")</f>
        <v>0</v>
      </c>
      <c r="Y167" s="346">
        <f>IFERROR(SUM(Y166:Y166),"0")</f>
        <v>0</v>
      </c>
      <c r="Z167" s="346">
        <f>IFERROR(IF(Z166="",0,Z166),"0")</f>
        <v>0</v>
      </c>
      <c r="AA167" s="347"/>
      <c r="AB167" s="347"/>
      <c r="AC167" s="347"/>
    </row>
    <row r="168" spans="1:68" x14ac:dyDescent="0.2">
      <c r="A168" s="359"/>
      <c r="B168" s="359"/>
      <c r="C168" s="359"/>
      <c r="D168" s="359"/>
      <c r="E168" s="359"/>
      <c r="F168" s="359"/>
      <c r="G168" s="359"/>
      <c r="H168" s="359"/>
      <c r="I168" s="359"/>
      <c r="J168" s="359"/>
      <c r="K168" s="359"/>
      <c r="L168" s="359"/>
      <c r="M168" s="359"/>
      <c r="N168" s="359"/>
      <c r="O168" s="365"/>
      <c r="P168" s="355" t="s">
        <v>73</v>
      </c>
      <c r="Q168" s="356"/>
      <c r="R168" s="356"/>
      <c r="S168" s="356"/>
      <c r="T168" s="356"/>
      <c r="U168" s="356"/>
      <c r="V168" s="357"/>
      <c r="W168" s="37" t="s">
        <v>74</v>
      </c>
      <c r="X168" s="346">
        <f>IFERROR(SUMPRODUCT(X166:X166*H166:H166),"0")</f>
        <v>0</v>
      </c>
      <c r="Y168" s="346">
        <f>IFERROR(SUMPRODUCT(Y166:Y166*H166:H166),"0")</f>
        <v>0</v>
      </c>
      <c r="Z168" s="37"/>
      <c r="AA168" s="347"/>
      <c r="AB168" s="347"/>
      <c r="AC168" s="347"/>
    </row>
    <row r="169" spans="1:68" ht="27.75" customHeight="1" x14ac:dyDescent="0.2">
      <c r="A169" s="376" t="s">
        <v>260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377"/>
      <c r="Z169" s="377"/>
      <c r="AA169" s="48"/>
      <c r="AB169" s="48"/>
      <c r="AC169" s="48"/>
    </row>
    <row r="170" spans="1:68" ht="16.5" customHeight="1" x14ac:dyDescent="0.25">
      <c r="A170" s="388" t="s">
        <v>261</v>
      </c>
      <c r="B170" s="359"/>
      <c r="C170" s="359"/>
      <c r="D170" s="359"/>
      <c r="E170" s="359"/>
      <c r="F170" s="359"/>
      <c r="G170" s="359"/>
      <c r="H170" s="359"/>
      <c r="I170" s="359"/>
      <c r="J170" s="359"/>
      <c r="K170" s="359"/>
      <c r="L170" s="359"/>
      <c r="M170" s="359"/>
      <c r="N170" s="359"/>
      <c r="O170" s="359"/>
      <c r="P170" s="359"/>
      <c r="Q170" s="359"/>
      <c r="R170" s="359"/>
      <c r="S170" s="359"/>
      <c r="T170" s="359"/>
      <c r="U170" s="359"/>
      <c r="V170" s="359"/>
      <c r="W170" s="359"/>
      <c r="X170" s="359"/>
      <c r="Y170" s="359"/>
      <c r="Z170" s="359"/>
      <c r="AA170" s="338"/>
      <c r="AB170" s="338"/>
      <c r="AC170" s="338"/>
    </row>
    <row r="171" spans="1:68" ht="14.25" customHeight="1" x14ac:dyDescent="0.25">
      <c r="A171" s="358" t="s">
        <v>137</v>
      </c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59"/>
      <c r="W171" s="359"/>
      <c r="X171" s="359"/>
      <c r="Y171" s="359"/>
      <c r="Z171" s="359"/>
      <c r="AA171" s="339"/>
      <c r="AB171" s="339"/>
      <c r="AC171" s="339"/>
    </row>
    <row r="172" spans="1:68" ht="27" customHeight="1" x14ac:dyDescent="0.25">
      <c r="A172" s="54" t="s">
        <v>262</v>
      </c>
      <c r="B172" s="54" t="s">
        <v>263</v>
      </c>
      <c r="C172" s="31">
        <v>4301135317</v>
      </c>
      <c r="D172" s="360">
        <v>4607111039057</v>
      </c>
      <c r="E172" s="361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148</v>
      </c>
      <c r="L172" s="32" t="s">
        <v>100</v>
      </c>
      <c r="M172" s="33" t="s">
        <v>69</v>
      </c>
      <c r="N172" s="33"/>
      <c r="O172" s="32">
        <v>180</v>
      </c>
      <c r="P172" s="371" t="s">
        <v>264</v>
      </c>
      <c r="Q172" s="349"/>
      <c r="R172" s="349"/>
      <c r="S172" s="349"/>
      <c r="T172" s="350"/>
      <c r="U172" s="34"/>
      <c r="V172" s="34"/>
      <c r="W172" s="35" t="s">
        <v>70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231</v>
      </c>
      <c r="AG172" s="67"/>
      <c r="AJ172" s="71" t="s">
        <v>102</v>
      </c>
      <c r="AK172" s="71">
        <v>18</v>
      </c>
      <c r="BB172" s="195" t="s">
        <v>82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64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65"/>
      <c r="P173" s="355" t="s">
        <v>73</v>
      </c>
      <c r="Q173" s="356"/>
      <c r="R173" s="356"/>
      <c r="S173" s="356"/>
      <c r="T173" s="356"/>
      <c r="U173" s="356"/>
      <c r="V173" s="357"/>
      <c r="W173" s="37" t="s">
        <v>70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x14ac:dyDescent="0.2">
      <c r="A174" s="359"/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65"/>
      <c r="P174" s="355" t="s">
        <v>73</v>
      </c>
      <c r="Q174" s="356"/>
      <c r="R174" s="356"/>
      <c r="S174" s="356"/>
      <c r="T174" s="356"/>
      <c r="U174" s="356"/>
      <c r="V174" s="357"/>
      <c r="W174" s="37" t="s">
        <v>74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customHeight="1" x14ac:dyDescent="0.25">
      <c r="A175" s="388" t="s">
        <v>265</v>
      </c>
      <c r="B175" s="359"/>
      <c r="C175" s="359"/>
      <c r="D175" s="359"/>
      <c r="E175" s="359"/>
      <c r="F175" s="359"/>
      <c r="G175" s="359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59"/>
      <c r="W175" s="359"/>
      <c r="X175" s="359"/>
      <c r="Y175" s="359"/>
      <c r="Z175" s="359"/>
      <c r="AA175" s="338"/>
      <c r="AB175" s="338"/>
      <c r="AC175" s="338"/>
    </row>
    <row r="176" spans="1:68" ht="14.25" customHeight="1" x14ac:dyDescent="0.25">
      <c r="A176" s="358" t="s">
        <v>64</v>
      </c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59"/>
      <c r="P176" s="359"/>
      <c r="Q176" s="359"/>
      <c r="R176" s="359"/>
      <c r="S176" s="359"/>
      <c r="T176" s="359"/>
      <c r="U176" s="359"/>
      <c r="V176" s="359"/>
      <c r="W176" s="359"/>
      <c r="X176" s="359"/>
      <c r="Y176" s="359"/>
      <c r="Z176" s="359"/>
      <c r="AA176" s="339"/>
      <c r="AB176" s="339"/>
      <c r="AC176" s="339"/>
    </row>
    <row r="177" spans="1:68" ht="16.5" customHeight="1" x14ac:dyDescent="0.25">
      <c r="A177" s="54" t="s">
        <v>266</v>
      </c>
      <c r="B177" s="54" t="s">
        <v>267</v>
      </c>
      <c r="C177" s="31">
        <v>4301071062</v>
      </c>
      <c r="D177" s="360">
        <v>4607111036384</v>
      </c>
      <c r="E177" s="361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518" t="s">
        <v>268</v>
      </c>
      <c r="Q177" s="349"/>
      <c r="R177" s="349"/>
      <c r="S177" s="349"/>
      <c r="T177" s="350"/>
      <c r="U177" s="34"/>
      <c r="V177" s="34"/>
      <c r="W177" s="35" t="s">
        <v>70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269</v>
      </c>
      <c r="AG177" s="67"/>
      <c r="AJ177" s="71" t="s">
        <v>72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customHeight="1" x14ac:dyDescent="0.25">
      <c r="A178" s="54" t="s">
        <v>270</v>
      </c>
      <c r="B178" s="54" t="s">
        <v>271</v>
      </c>
      <c r="C178" s="31">
        <v>4301071056</v>
      </c>
      <c r="D178" s="360">
        <v>4640242180250</v>
      </c>
      <c r="E178" s="361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67</v>
      </c>
      <c r="L178" s="32" t="s">
        <v>100</v>
      </c>
      <c r="M178" s="33" t="s">
        <v>69</v>
      </c>
      <c r="N178" s="33"/>
      <c r="O178" s="32">
        <v>180</v>
      </c>
      <c r="P178" s="530" t="s">
        <v>272</v>
      </c>
      <c r="Q178" s="349"/>
      <c r="R178" s="349"/>
      <c r="S178" s="349"/>
      <c r="T178" s="350"/>
      <c r="U178" s="34"/>
      <c r="V178" s="34"/>
      <c r="W178" s="35" t="s">
        <v>70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273</v>
      </c>
      <c r="AG178" s="67"/>
      <c r="AJ178" s="71" t="s">
        <v>102</v>
      </c>
      <c r="AK178" s="71">
        <v>12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274</v>
      </c>
      <c r="B179" s="54" t="s">
        <v>275</v>
      </c>
      <c r="C179" s="31">
        <v>4301071050</v>
      </c>
      <c r="D179" s="360">
        <v>4607111036216</v>
      </c>
      <c r="E179" s="361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67</v>
      </c>
      <c r="L179" s="32" t="s">
        <v>100</v>
      </c>
      <c r="M179" s="33" t="s">
        <v>69</v>
      </c>
      <c r="N179" s="33"/>
      <c r="O179" s="32">
        <v>180</v>
      </c>
      <c r="P179" s="47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49"/>
      <c r="R179" s="349"/>
      <c r="S179" s="349"/>
      <c r="T179" s="350"/>
      <c r="U179" s="34"/>
      <c r="V179" s="34"/>
      <c r="W179" s="35" t="s">
        <v>70</v>
      </c>
      <c r="X179" s="344">
        <v>0</v>
      </c>
      <c r="Y179" s="345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276</v>
      </c>
      <c r="AG179" s="67"/>
      <c r="AJ179" s="71" t="s">
        <v>102</v>
      </c>
      <c r="AK179" s="71">
        <v>12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277</v>
      </c>
      <c r="B180" s="54" t="s">
        <v>278</v>
      </c>
      <c r="C180" s="31">
        <v>4301071061</v>
      </c>
      <c r="D180" s="360">
        <v>4607111036278</v>
      </c>
      <c r="E180" s="361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43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49"/>
      <c r="R180" s="349"/>
      <c r="S180" s="349"/>
      <c r="T180" s="350"/>
      <c r="U180" s="34"/>
      <c r="V180" s="34"/>
      <c r="W180" s="35" t="s">
        <v>70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279</v>
      </c>
      <c r="AG180" s="67"/>
      <c r="AJ180" s="71" t="s">
        <v>72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64"/>
      <c r="B181" s="359"/>
      <c r="C181" s="359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65"/>
      <c r="P181" s="355" t="s">
        <v>73</v>
      </c>
      <c r="Q181" s="356"/>
      <c r="R181" s="356"/>
      <c r="S181" s="356"/>
      <c r="T181" s="356"/>
      <c r="U181" s="356"/>
      <c r="V181" s="357"/>
      <c r="W181" s="37" t="s">
        <v>70</v>
      </c>
      <c r="X181" s="346">
        <f>IFERROR(SUM(X177:X180),"0")</f>
        <v>0</v>
      </c>
      <c r="Y181" s="346">
        <f>IFERROR(SUM(Y177:Y180),"0")</f>
        <v>0</v>
      </c>
      <c r="Z181" s="346">
        <f>IFERROR(IF(Z177="",0,Z177),"0")+IFERROR(IF(Z178="",0,Z178),"0")+IFERROR(IF(Z179="",0,Z179),"0")+IFERROR(IF(Z180="",0,Z180),"0")</f>
        <v>0</v>
      </c>
      <c r="AA181" s="347"/>
      <c r="AB181" s="347"/>
      <c r="AC181" s="347"/>
    </row>
    <row r="182" spans="1:68" x14ac:dyDescent="0.2">
      <c r="A182" s="359"/>
      <c r="B182" s="359"/>
      <c r="C182" s="359"/>
      <c r="D182" s="359"/>
      <c r="E182" s="359"/>
      <c r="F182" s="359"/>
      <c r="G182" s="359"/>
      <c r="H182" s="359"/>
      <c r="I182" s="359"/>
      <c r="J182" s="359"/>
      <c r="K182" s="359"/>
      <c r="L182" s="359"/>
      <c r="M182" s="359"/>
      <c r="N182" s="359"/>
      <c r="O182" s="365"/>
      <c r="P182" s="355" t="s">
        <v>73</v>
      </c>
      <c r="Q182" s="356"/>
      <c r="R182" s="356"/>
      <c r="S182" s="356"/>
      <c r="T182" s="356"/>
      <c r="U182" s="356"/>
      <c r="V182" s="357"/>
      <c r="W182" s="37" t="s">
        <v>74</v>
      </c>
      <c r="X182" s="346">
        <f>IFERROR(SUMPRODUCT(X177:X180*H177:H180),"0")</f>
        <v>0</v>
      </c>
      <c r="Y182" s="346">
        <f>IFERROR(SUMPRODUCT(Y177:Y180*H177:H180),"0")</f>
        <v>0</v>
      </c>
      <c r="Z182" s="37"/>
      <c r="AA182" s="347"/>
      <c r="AB182" s="347"/>
      <c r="AC182" s="347"/>
    </row>
    <row r="183" spans="1:68" ht="14.25" customHeight="1" x14ac:dyDescent="0.25">
      <c r="A183" s="358" t="s">
        <v>280</v>
      </c>
      <c r="B183" s="359"/>
      <c r="C183" s="359"/>
      <c r="D183" s="359"/>
      <c r="E183" s="359"/>
      <c r="F183" s="359"/>
      <c r="G183" s="359"/>
      <c r="H183" s="359"/>
      <c r="I183" s="359"/>
      <c r="J183" s="359"/>
      <c r="K183" s="359"/>
      <c r="L183" s="359"/>
      <c r="M183" s="359"/>
      <c r="N183" s="359"/>
      <c r="O183" s="359"/>
      <c r="P183" s="359"/>
      <c r="Q183" s="359"/>
      <c r="R183" s="359"/>
      <c r="S183" s="359"/>
      <c r="T183" s="359"/>
      <c r="U183" s="359"/>
      <c r="V183" s="359"/>
      <c r="W183" s="359"/>
      <c r="X183" s="359"/>
      <c r="Y183" s="359"/>
      <c r="Z183" s="359"/>
      <c r="AA183" s="339"/>
      <c r="AB183" s="339"/>
      <c r="AC183" s="339"/>
    </row>
    <row r="184" spans="1:68" ht="27" customHeight="1" x14ac:dyDescent="0.25">
      <c r="A184" s="54" t="s">
        <v>281</v>
      </c>
      <c r="B184" s="54" t="s">
        <v>282</v>
      </c>
      <c r="C184" s="31">
        <v>4301080153</v>
      </c>
      <c r="D184" s="360">
        <v>4607111036827</v>
      </c>
      <c r="E184" s="361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67</v>
      </c>
      <c r="L184" s="32" t="s">
        <v>68</v>
      </c>
      <c r="M184" s="33" t="s">
        <v>69</v>
      </c>
      <c r="N184" s="33"/>
      <c r="O184" s="32">
        <v>90</v>
      </c>
      <c r="P184" s="4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49"/>
      <c r="R184" s="349"/>
      <c r="S184" s="349"/>
      <c r="T184" s="350"/>
      <c r="U184" s="34"/>
      <c r="V184" s="34"/>
      <c r="W184" s="35" t="s">
        <v>70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283</v>
      </c>
      <c r="AG184" s="67"/>
      <c r="AJ184" s="71" t="s">
        <v>72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284</v>
      </c>
      <c r="B185" s="54" t="s">
        <v>285</v>
      </c>
      <c r="C185" s="31">
        <v>4301080154</v>
      </c>
      <c r="D185" s="360">
        <v>4607111036834</v>
      </c>
      <c r="E185" s="361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67</v>
      </c>
      <c r="L185" s="32" t="s">
        <v>68</v>
      </c>
      <c r="M185" s="33" t="s">
        <v>69</v>
      </c>
      <c r="N185" s="33"/>
      <c r="O185" s="32">
        <v>90</v>
      </c>
      <c r="P185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49"/>
      <c r="R185" s="349"/>
      <c r="S185" s="349"/>
      <c r="T185" s="350"/>
      <c r="U185" s="34"/>
      <c r="V185" s="34"/>
      <c r="W185" s="35" t="s">
        <v>70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283</v>
      </c>
      <c r="AG185" s="67"/>
      <c r="AJ185" s="71" t="s">
        <v>72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64"/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65"/>
      <c r="P186" s="355" t="s">
        <v>73</v>
      </c>
      <c r="Q186" s="356"/>
      <c r="R186" s="356"/>
      <c r="S186" s="356"/>
      <c r="T186" s="356"/>
      <c r="U186" s="356"/>
      <c r="V186" s="357"/>
      <c r="W186" s="37" t="s">
        <v>70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x14ac:dyDescent="0.2">
      <c r="A187" s="359"/>
      <c r="B187" s="359"/>
      <c r="C187" s="359"/>
      <c r="D187" s="359"/>
      <c r="E187" s="359"/>
      <c r="F187" s="359"/>
      <c r="G187" s="359"/>
      <c r="H187" s="359"/>
      <c r="I187" s="359"/>
      <c r="J187" s="359"/>
      <c r="K187" s="359"/>
      <c r="L187" s="359"/>
      <c r="M187" s="359"/>
      <c r="N187" s="359"/>
      <c r="O187" s="365"/>
      <c r="P187" s="355" t="s">
        <v>73</v>
      </c>
      <c r="Q187" s="356"/>
      <c r="R187" s="356"/>
      <c r="S187" s="356"/>
      <c r="T187" s="356"/>
      <c r="U187" s="356"/>
      <c r="V187" s="357"/>
      <c r="W187" s="37" t="s">
        <v>74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customHeight="1" x14ac:dyDescent="0.2">
      <c r="A188" s="376" t="s">
        <v>286</v>
      </c>
      <c r="B188" s="377"/>
      <c r="C188" s="377"/>
      <c r="D188" s="377"/>
      <c r="E188" s="377"/>
      <c r="F188" s="377"/>
      <c r="G188" s="377"/>
      <c r="H188" s="377"/>
      <c r="I188" s="377"/>
      <c r="J188" s="377"/>
      <c r="K188" s="377"/>
      <c r="L188" s="377"/>
      <c r="M188" s="377"/>
      <c r="N188" s="377"/>
      <c r="O188" s="377"/>
      <c r="P188" s="377"/>
      <c r="Q188" s="377"/>
      <c r="R188" s="377"/>
      <c r="S188" s="377"/>
      <c r="T188" s="377"/>
      <c r="U188" s="377"/>
      <c r="V188" s="377"/>
      <c r="W188" s="377"/>
      <c r="X188" s="377"/>
      <c r="Y188" s="377"/>
      <c r="Z188" s="377"/>
      <c r="AA188" s="48"/>
      <c r="AB188" s="48"/>
      <c r="AC188" s="48"/>
    </row>
    <row r="189" spans="1:68" ht="16.5" customHeight="1" x14ac:dyDescent="0.25">
      <c r="A189" s="388" t="s">
        <v>287</v>
      </c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59"/>
      <c r="W189" s="359"/>
      <c r="X189" s="359"/>
      <c r="Y189" s="359"/>
      <c r="Z189" s="359"/>
      <c r="AA189" s="338"/>
      <c r="AB189" s="338"/>
      <c r="AC189" s="338"/>
    </row>
    <row r="190" spans="1:68" ht="14.25" customHeight="1" x14ac:dyDescent="0.25">
      <c r="A190" s="358" t="s">
        <v>77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39"/>
      <c r="AB190" s="339"/>
      <c r="AC190" s="339"/>
    </row>
    <row r="191" spans="1:68" ht="16.5" customHeight="1" x14ac:dyDescent="0.25">
      <c r="A191" s="54" t="s">
        <v>288</v>
      </c>
      <c r="B191" s="54" t="s">
        <v>289</v>
      </c>
      <c r="C191" s="31">
        <v>4301132179</v>
      </c>
      <c r="D191" s="360">
        <v>4607111035691</v>
      </c>
      <c r="E191" s="361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365</v>
      </c>
      <c r="P191" s="53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49"/>
      <c r="R191" s="349"/>
      <c r="S191" s="349"/>
      <c r="T191" s="350"/>
      <c r="U191" s="34"/>
      <c r="V191" s="34"/>
      <c r="W191" s="35" t="s">
        <v>70</v>
      </c>
      <c r="X191" s="344">
        <v>126</v>
      </c>
      <c r="Y191" s="345">
        <f>IFERROR(IF(X191="","",X191),"")</f>
        <v>126</v>
      </c>
      <c r="Z191" s="36">
        <f>IFERROR(IF(X191="","",X191*0.01788),"")</f>
        <v>2.2528800000000002</v>
      </c>
      <c r="AA191" s="56"/>
      <c r="AB191" s="57"/>
      <c r="AC191" s="208" t="s">
        <v>290</v>
      </c>
      <c r="AG191" s="67"/>
      <c r="AJ191" s="71" t="s">
        <v>72</v>
      </c>
      <c r="AK191" s="71">
        <v>1</v>
      </c>
      <c r="BB191" s="209" t="s">
        <v>82</v>
      </c>
      <c r="BM191" s="67">
        <f>IFERROR(X191*I191,"0")</f>
        <v>426.88799999999998</v>
      </c>
      <c r="BN191" s="67">
        <f>IFERROR(Y191*I191,"0")</f>
        <v>426.88799999999998</v>
      </c>
      <c r="BO191" s="67">
        <f>IFERROR(X191/J191,"0")</f>
        <v>1.8</v>
      </c>
      <c r="BP191" s="67">
        <f>IFERROR(Y191/J191,"0")</f>
        <v>1.8</v>
      </c>
    </row>
    <row r="192" spans="1:68" ht="27" customHeight="1" x14ac:dyDescent="0.25">
      <c r="A192" s="54" t="s">
        <v>291</v>
      </c>
      <c r="B192" s="54" t="s">
        <v>292</v>
      </c>
      <c r="C192" s="31">
        <v>4301132182</v>
      </c>
      <c r="D192" s="360">
        <v>4607111035721</v>
      </c>
      <c r="E192" s="361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365</v>
      </c>
      <c r="P192" s="41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49"/>
      <c r="R192" s="349"/>
      <c r="S192" s="349"/>
      <c r="T192" s="350"/>
      <c r="U192" s="34"/>
      <c r="V192" s="34"/>
      <c r="W192" s="35" t="s">
        <v>70</v>
      </c>
      <c r="X192" s="344">
        <v>84</v>
      </c>
      <c r="Y192" s="345">
        <f>IFERROR(IF(X192="","",X192),"")</f>
        <v>84</v>
      </c>
      <c r="Z192" s="36">
        <f>IFERROR(IF(X192="","",X192*0.01788),"")</f>
        <v>1.5019199999999999</v>
      </c>
      <c r="AA192" s="56"/>
      <c r="AB192" s="57"/>
      <c r="AC192" s="210" t="s">
        <v>293</v>
      </c>
      <c r="AG192" s="67"/>
      <c r="AJ192" s="71" t="s">
        <v>72</v>
      </c>
      <c r="AK192" s="71">
        <v>1</v>
      </c>
      <c r="BB192" s="211" t="s">
        <v>82</v>
      </c>
      <c r="BM192" s="67">
        <f>IFERROR(X192*I192,"0")</f>
        <v>284.59199999999998</v>
      </c>
      <c r="BN192" s="67">
        <f>IFERROR(Y192*I192,"0")</f>
        <v>284.59199999999998</v>
      </c>
      <c r="BO192" s="67">
        <f>IFERROR(X192/J192,"0")</f>
        <v>1.2</v>
      </c>
      <c r="BP192" s="67">
        <f>IFERROR(Y192/J192,"0")</f>
        <v>1.2</v>
      </c>
    </row>
    <row r="193" spans="1:68" ht="27" customHeight="1" x14ac:dyDescent="0.25">
      <c r="A193" s="54" t="s">
        <v>294</v>
      </c>
      <c r="B193" s="54" t="s">
        <v>295</v>
      </c>
      <c r="C193" s="31">
        <v>4301132170</v>
      </c>
      <c r="D193" s="360">
        <v>4607111038487</v>
      </c>
      <c r="E193" s="361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5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49"/>
      <c r="R193" s="349"/>
      <c r="S193" s="349"/>
      <c r="T193" s="350"/>
      <c r="U193" s="34"/>
      <c r="V193" s="34"/>
      <c r="W193" s="35" t="s">
        <v>70</v>
      </c>
      <c r="X193" s="344">
        <v>98</v>
      </c>
      <c r="Y193" s="345">
        <f>IFERROR(IF(X193="","",X193),"")</f>
        <v>98</v>
      </c>
      <c r="Z193" s="36">
        <f>IFERROR(IF(X193="","",X193*0.01788),"")</f>
        <v>1.75224</v>
      </c>
      <c r="AA193" s="56"/>
      <c r="AB193" s="57"/>
      <c r="AC193" s="212" t="s">
        <v>296</v>
      </c>
      <c r="AG193" s="67"/>
      <c r="AJ193" s="71" t="s">
        <v>72</v>
      </c>
      <c r="AK193" s="71">
        <v>1</v>
      </c>
      <c r="BB193" s="213" t="s">
        <v>82</v>
      </c>
      <c r="BM193" s="67">
        <f>IFERROR(X193*I193,"0")</f>
        <v>366.12800000000004</v>
      </c>
      <c r="BN193" s="67">
        <f>IFERROR(Y193*I193,"0")</f>
        <v>366.12800000000004</v>
      </c>
      <c r="BO193" s="67">
        <f>IFERROR(X193/J193,"0")</f>
        <v>1.4</v>
      </c>
      <c r="BP193" s="67">
        <f>IFERROR(Y193/J193,"0")</f>
        <v>1.4</v>
      </c>
    </row>
    <row r="194" spans="1:68" x14ac:dyDescent="0.2">
      <c r="A194" s="364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65"/>
      <c r="P194" s="355" t="s">
        <v>73</v>
      </c>
      <c r="Q194" s="356"/>
      <c r="R194" s="356"/>
      <c r="S194" s="356"/>
      <c r="T194" s="356"/>
      <c r="U194" s="356"/>
      <c r="V194" s="357"/>
      <c r="W194" s="37" t="s">
        <v>70</v>
      </c>
      <c r="X194" s="346">
        <f>IFERROR(SUM(X191:X193),"0")</f>
        <v>308</v>
      </c>
      <c r="Y194" s="346">
        <f>IFERROR(SUM(Y191:Y193),"0")</f>
        <v>308</v>
      </c>
      <c r="Z194" s="346">
        <f>IFERROR(IF(Z191="",0,Z191),"0")+IFERROR(IF(Z192="",0,Z192),"0")+IFERROR(IF(Z193="",0,Z193),"0")</f>
        <v>5.5070399999999999</v>
      </c>
      <c r="AA194" s="347"/>
      <c r="AB194" s="347"/>
      <c r="AC194" s="347"/>
    </row>
    <row r="195" spans="1:68" x14ac:dyDescent="0.2">
      <c r="A195" s="359"/>
      <c r="B195" s="359"/>
      <c r="C195" s="359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65"/>
      <c r="P195" s="355" t="s">
        <v>73</v>
      </c>
      <c r="Q195" s="356"/>
      <c r="R195" s="356"/>
      <c r="S195" s="356"/>
      <c r="T195" s="356"/>
      <c r="U195" s="356"/>
      <c r="V195" s="357"/>
      <c r="W195" s="37" t="s">
        <v>74</v>
      </c>
      <c r="X195" s="346">
        <f>IFERROR(SUMPRODUCT(X191:X193*H191:H193),"0")</f>
        <v>924</v>
      </c>
      <c r="Y195" s="346">
        <f>IFERROR(SUMPRODUCT(Y191:Y193*H191:H193),"0")</f>
        <v>924</v>
      </c>
      <c r="Z195" s="37"/>
      <c r="AA195" s="347"/>
      <c r="AB195" s="347"/>
      <c r="AC195" s="347"/>
    </row>
    <row r="196" spans="1:68" ht="14.25" customHeight="1" x14ac:dyDescent="0.25">
      <c r="A196" s="358" t="s">
        <v>297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39"/>
      <c r="AB196" s="339"/>
      <c r="AC196" s="339"/>
    </row>
    <row r="197" spans="1:68" ht="27" customHeight="1" x14ac:dyDescent="0.25">
      <c r="A197" s="54" t="s">
        <v>298</v>
      </c>
      <c r="B197" s="54" t="s">
        <v>299</v>
      </c>
      <c r="C197" s="31">
        <v>4301051855</v>
      </c>
      <c r="D197" s="360">
        <v>4680115885875</v>
      </c>
      <c r="E197" s="361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300</v>
      </c>
      <c r="L197" s="32" t="s">
        <v>68</v>
      </c>
      <c r="M197" s="33" t="s">
        <v>301</v>
      </c>
      <c r="N197" s="33"/>
      <c r="O197" s="32">
        <v>365</v>
      </c>
      <c r="P197" s="448" t="s">
        <v>302</v>
      </c>
      <c r="Q197" s="349"/>
      <c r="R197" s="349"/>
      <c r="S197" s="349"/>
      <c r="T197" s="350"/>
      <c r="U197" s="34"/>
      <c r="V197" s="34"/>
      <c r="W197" s="35" t="s">
        <v>70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303</v>
      </c>
      <c r="AG197" s="67"/>
      <c r="AJ197" s="71" t="s">
        <v>72</v>
      </c>
      <c r="AK197" s="71">
        <v>1</v>
      </c>
      <c r="BB197" s="215" t="s">
        <v>304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4"/>
      <c r="B198" s="359"/>
      <c r="C198" s="359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65"/>
      <c r="P198" s="355" t="s">
        <v>73</v>
      </c>
      <c r="Q198" s="356"/>
      <c r="R198" s="356"/>
      <c r="S198" s="356"/>
      <c r="T198" s="356"/>
      <c r="U198" s="356"/>
      <c r="V198" s="357"/>
      <c r="W198" s="37" t="s">
        <v>70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x14ac:dyDescent="0.2">
      <c r="A199" s="359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59"/>
      <c r="N199" s="359"/>
      <c r="O199" s="365"/>
      <c r="P199" s="355" t="s">
        <v>73</v>
      </c>
      <c r="Q199" s="356"/>
      <c r="R199" s="356"/>
      <c r="S199" s="356"/>
      <c r="T199" s="356"/>
      <c r="U199" s="356"/>
      <c r="V199" s="357"/>
      <c r="W199" s="37" t="s">
        <v>74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customHeight="1" x14ac:dyDescent="0.2">
      <c r="A200" s="376" t="s">
        <v>305</v>
      </c>
      <c r="B200" s="377"/>
      <c r="C200" s="377"/>
      <c r="D200" s="377"/>
      <c r="E200" s="377"/>
      <c r="F200" s="377"/>
      <c r="G200" s="377"/>
      <c r="H200" s="377"/>
      <c r="I200" s="377"/>
      <c r="J200" s="377"/>
      <c r="K200" s="377"/>
      <c r="L200" s="377"/>
      <c r="M200" s="377"/>
      <c r="N200" s="377"/>
      <c r="O200" s="377"/>
      <c r="P200" s="377"/>
      <c r="Q200" s="377"/>
      <c r="R200" s="377"/>
      <c r="S200" s="377"/>
      <c r="T200" s="377"/>
      <c r="U200" s="377"/>
      <c r="V200" s="377"/>
      <c r="W200" s="377"/>
      <c r="X200" s="377"/>
      <c r="Y200" s="377"/>
      <c r="Z200" s="377"/>
      <c r="AA200" s="48"/>
      <c r="AB200" s="48"/>
      <c r="AC200" s="48"/>
    </row>
    <row r="201" spans="1:68" ht="16.5" customHeight="1" x14ac:dyDescent="0.25">
      <c r="A201" s="38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59"/>
      <c r="Z201" s="359"/>
      <c r="AA201" s="338"/>
      <c r="AB201" s="338"/>
      <c r="AC201" s="338"/>
    </row>
    <row r="202" spans="1:68" ht="14.25" customHeight="1" x14ac:dyDescent="0.25">
      <c r="A202" s="358" t="s">
        <v>77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59"/>
      <c r="Z202" s="359"/>
      <c r="AA202" s="339"/>
      <c r="AB202" s="339"/>
      <c r="AC202" s="339"/>
    </row>
    <row r="203" spans="1:68" ht="27" customHeight="1" x14ac:dyDescent="0.25">
      <c r="A203" s="54" t="s">
        <v>307</v>
      </c>
      <c r="B203" s="54" t="s">
        <v>308</v>
      </c>
      <c r="C203" s="31">
        <v>4301132227</v>
      </c>
      <c r="D203" s="360">
        <v>4620207491133</v>
      </c>
      <c r="E203" s="361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64" t="s">
        <v>309</v>
      </c>
      <c r="Q203" s="349"/>
      <c r="R203" s="349"/>
      <c r="S203" s="349"/>
      <c r="T203" s="350"/>
      <c r="U203" s="34"/>
      <c r="V203" s="34"/>
      <c r="W203" s="35" t="s">
        <v>70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310</v>
      </c>
      <c r="AC203" s="216" t="s">
        <v>311</v>
      </c>
      <c r="AG203" s="67"/>
      <c r="AJ203" s="71" t="s">
        <v>72</v>
      </c>
      <c r="AK203" s="71">
        <v>1</v>
      </c>
      <c r="BB203" s="217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64"/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65"/>
      <c r="P204" s="355" t="s">
        <v>73</v>
      </c>
      <c r="Q204" s="356"/>
      <c r="R204" s="356"/>
      <c r="S204" s="356"/>
      <c r="T204" s="356"/>
      <c r="U204" s="356"/>
      <c r="V204" s="357"/>
      <c r="W204" s="37" t="s">
        <v>70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x14ac:dyDescent="0.2">
      <c r="A205" s="359"/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65"/>
      <c r="P205" s="355" t="s">
        <v>73</v>
      </c>
      <c r="Q205" s="356"/>
      <c r="R205" s="356"/>
      <c r="S205" s="356"/>
      <c r="T205" s="356"/>
      <c r="U205" s="356"/>
      <c r="V205" s="357"/>
      <c r="W205" s="37" t="s">
        <v>74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customHeight="1" x14ac:dyDescent="0.25">
      <c r="A206" s="358" t="s">
        <v>137</v>
      </c>
      <c r="B206" s="359"/>
      <c r="C206" s="359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59"/>
      <c r="Z206" s="359"/>
      <c r="AA206" s="339"/>
      <c r="AB206" s="339"/>
      <c r="AC206" s="339"/>
    </row>
    <row r="207" spans="1:68" ht="27" customHeight="1" x14ac:dyDescent="0.25">
      <c r="A207" s="54" t="s">
        <v>312</v>
      </c>
      <c r="B207" s="54" t="s">
        <v>313</v>
      </c>
      <c r="C207" s="31">
        <v>4301135707</v>
      </c>
      <c r="D207" s="360">
        <v>4620207490198</v>
      </c>
      <c r="E207" s="361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80</v>
      </c>
      <c r="L207" s="32" t="s">
        <v>100</v>
      </c>
      <c r="M207" s="33" t="s">
        <v>69</v>
      </c>
      <c r="N207" s="33"/>
      <c r="O207" s="32">
        <v>180</v>
      </c>
      <c r="P207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49"/>
      <c r="R207" s="349"/>
      <c r="S207" s="349"/>
      <c r="T207" s="350"/>
      <c r="U207" s="34"/>
      <c r="V207" s="34"/>
      <c r="W207" s="35" t="s">
        <v>70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314</v>
      </c>
      <c r="AG207" s="67"/>
      <c r="AJ207" s="71" t="s">
        <v>102</v>
      </c>
      <c r="AK207" s="71">
        <v>14</v>
      </c>
      <c r="BB207" s="21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315</v>
      </c>
      <c r="B208" s="54" t="s">
        <v>316</v>
      </c>
      <c r="C208" s="31">
        <v>4301135719</v>
      </c>
      <c r="D208" s="360">
        <v>4620207490235</v>
      </c>
      <c r="E208" s="361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80</v>
      </c>
      <c r="L208" s="32" t="s">
        <v>100</v>
      </c>
      <c r="M208" s="33" t="s">
        <v>69</v>
      </c>
      <c r="N208" s="33"/>
      <c r="O208" s="32">
        <v>180</v>
      </c>
      <c r="P208" s="4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49"/>
      <c r="R208" s="349"/>
      <c r="S208" s="349"/>
      <c r="T208" s="350"/>
      <c r="U208" s="34"/>
      <c r="V208" s="34"/>
      <c r="W208" s="35" t="s">
        <v>70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317</v>
      </c>
      <c r="AG208" s="67"/>
      <c r="AJ208" s="71" t="s">
        <v>102</v>
      </c>
      <c r="AK208" s="71">
        <v>14</v>
      </c>
      <c r="BB208" s="221" t="s">
        <v>82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318</v>
      </c>
      <c r="B209" s="54" t="s">
        <v>319</v>
      </c>
      <c r="C209" s="31">
        <v>4301135697</v>
      </c>
      <c r="D209" s="360">
        <v>4620207490259</v>
      </c>
      <c r="E209" s="361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80</v>
      </c>
      <c r="L209" s="32" t="s">
        <v>100</v>
      </c>
      <c r="M209" s="33" t="s">
        <v>69</v>
      </c>
      <c r="N209" s="33"/>
      <c r="O209" s="32">
        <v>180</v>
      </c>
      <c r="P209" s="3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49"/>
      <c r="R209" s="349"/>
      <c r="S209" s="349"/>
      <c r="T209" s="350"/>
      <c r="U209" s="34"/>
      <c r="V209" s="34"/>
      <c r="W209" s="35" t="s">
        <v>70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314</v>
      </c>
      <c r="AG209" s="67"/>
      <c r="AJ209" s="71" t="s">
        <v>102</v>
      </c>
      <c r="AK209" s="71">
        <v>14</v>
      </c>
      <c r="BB209" s="223" t="s">
        <v>82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320</v>
      </c>
      <c r="B210" s="54" t="s">
        <v>321</v>
      </c>
      <c r="C210" s="31">
        <v>4301135681</v>
      </c>
      <c r="D210" s="360">
        <v>4620207490143</v>
      </c>
      <c r="E210" s="361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5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49"/>
      <c r="R210" s="349"/>
      <c r="S210" s="349"/>
      <c r="T210" s="350"/>
      <c r="U210" s="34"/>
      <c r="V210" s="34"/>
      <c r="W210" s="35" t="s">
        <v>70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82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64"/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65"/>
      <c r="P211" s="355" t="s">
        <v>73</v>
      </c>
      <c r="Q211" s="356"/>
      <c r="R211" s="356"/>
      <c r="S211" s="356"/>
      <c r="T211" s="356"/>
      <c r="U211" s="356"/>
      <c r="V211" s="357"/>
      <c r="W211" s="37" t="s">
        <v>70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x14ac:dyDescent="0.2">
      <c r="A212" s="359"/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65"/>
      <c r="P212" s="355" t="s">
        <v>73</v>
      </c>
      <c r="Q212" s="356"/>
      <c r="R212" s="356"/>
      <c r="S212" s="356"/>
      <c r="T212" s="356"/>
      <c r="U212" s="356"/>
      <c r="V212" s="357"/>
      <c r="W212" s="37" t="s">
        <v>74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customHeight="1" x14ac:dyDescent="0.25">
      <c r="A213" s="388" t="s">
        <v>323</v>
      </c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59"/>
      <c r="Z213" s="359"/>
      <c r="AA213" s="338"/>
      <c r="AB213" s="338"/>
      <c r="AC213" s="338"/>
    </row>
    <row r="214" spans="1:68" ht="14.25" customHeight="1" x14ac:dyDescent="0.25">
      <c r="A214" s="358" t="s">
        <v>64</v>
      </c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59"/>
      <c r="N214" s="359"/>
      <c r="O214" s="359"/>
      <c r="P214" s="359"/>
      <c r="Q214" s="359"/>
      <c r="R214" s="359"/>
      <c r="S214" s="359"/>
      <c r="T214" s="359"/>
      <c r="U214" s="359"/>
      <c r="V214" s="359"/>
      <c r="W214" s="359"/>
      <c r="X214" s="359"/>
      <c r="Y214" s="359"/>
      <c r="Z214" s="359"/>
      <c r="AA214" s="339"/>
      <c r="AB214" s="339"/>
      <c r="AC214" s="339"/>
    </row>
    <row r="215" spans="1:68" ht="16.5" customHeight="1" x14ac:dyDescent="0.25">
      <c r="A215" s="54" t="s">
        <v>324</v>
      </c>
      <c r="B215" s="54" t="s">
        <v>325</v>
      </c>
      <c r="C215" s="31">
        <v>4301070948</v>
      </c>
      <c r="D215" s="360">
        <v>4607111037022</v>
      </c>
      <c r="E215" s="361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67</v>
      </c>
      <c r="L215" s="32" t="s">
        <v>105</v>
      </c>
      <c r="M215" s="33" t="s">
        <v>69</v>
      </c>
      <c r="N215" s="33"/>
      <c r="O215" s="32">
        <v>180</v>
      </c>
      <c r="P215" s="3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49"/>
      <c r="R215" s="349"/>
      <c r="S215" s="349"/>
      <c r="T215" s="350"/>
      <c r="U215" s="34"/>
      <c r="V215" s="34"/>
      <c r="W215" s="35" t="s">
        <v>70</v>
      </c>
      <c r="X215" s="344">
        <v>60</v>
      </c>
      <c r="Y215" s="345">
        <f>IFERROR(IF(X215="","",X215),"")</f>
        <v>60</v>
      </c>
      <c r="Z215" s="36">
        <f>IFERROR(IF(X215="","",X215*0.0155),"")</f>
        <v>0.92999999999999994</v>
      </c>
      <c r="AA215" s="56"/>
      <c r="AB215" s="57"/>
      <c r="AC215" s="226" t="s">
        <v>326</v>
      </c>
      <c r="AG215" s="67"/>
      <c r="AJ215" s="71" t="s">
        <v>106</v>
      </c>
      <c r="AK215" s="71">
        <v>84</v>
      </c>
      <c r="BB215" s="227" t="s">
        <v>1</v>
      </c>
      <c r="BM215" s="67">
        <f>IFERROR(X215*I215,"0")</f>
        <v>352.2</v>
      </c>
      <c r="BN215" s="67">
        <f>IFERROR(Y215*I215,"0")</f>
        <v>352.2</v>
      </c>
      <c r="BO215" s="67">
        <f>IFERROR(X215/J215,"0")</f>
        <v>0.7142857142857143</v>
      </c>
      <c r="BP215" s="67">
        <f>IFERROR(Y215/J215,"0")</f>
        <v>0.7142857142857143</v>
      </c>
    </row>
    <row r="216" spans="1:68" ht="27" customHeight="1" x14ac:dyDescent="0.25">
      <c r="A216" s="54" t="s">
        <v>327</v>
      </c>
      <c r="B216" s="54" t="s">
        <v>328</v>
      </c>
      <c r="C216" s="31">
        <v>4301070990</v>
      </c>
      <c r="D216" s="360">
        <v>4607111038494</v>
      </c>
      <c r="E216" s="361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49"/>
      <c r="R216" s="349"/>
      <c r="S216" s="349"/>
      <c r="T216" s="350"/>
      <c r="U216" s="34"/>
      <c r="V216" s="34"/>
      <c r="W216" s="35" t="s">
        <v>70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329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330</v>
      </c>
      <c r="B217" s="54" t="s">
        <v>331</v>
      </c>
      <c r="C217" s="31">
        <v>4301070966</v>
      </c>
      <c r="D217" s="360">
        <v>4607111038135</v>
      </c>
      <c r="E217" s="361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4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70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332</v>
      </c>
      <c r="AG217" s="67"/>
      <c r="AJ217" s="71" t="s">
        <v>102</v>
      </c>
      <c r="AK217" s="71">
        <v>12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64"/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65"/>
      <c r="P218" s="355" t="s">
        <v>73</v>
      </c>
      <c r="Q218" s="356"/>
      <c r="R218" s="356"/>
      <c r="S218" s="356"/>
      <c r="T218" s="356"/>
      <c r="U218" s="356"/>
      <c r="V218" s="357"/>
      <c r="W218" s="37" t="s">
        <v>70</v>
      </c>
      <c r="X218" s="346">
        <f>IFERROR(SUM(X215:X217),"0")</f>
        <v>60</v>
      </c>
      <c r="Y218" s="346">
        <f>IFERROR(SUM(Y215:Y217),"0")</f>
        <v>60</v>
      </c>
      <c r="Z218" s="346">
        <f>IFERROR(IF(Z215="",0,Z215),"0")+IFERROR(IF(Z216="",0,Z216),"0")+IFERROR(IF(Z217="",0,Z217),"0")</f>
        <v>0.92999999999999994</v>
      </c>
      <c r="AA218" s="347"/>
      <c r="AB218" s="347"/>
      <c r="AC218" s="347"/>
    </row>
    <row r="219" spans="1:68" x14ac:dyDescent="0.2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65"/>
      <c r="P219" s="355" t="s">
        <v>73</v>
      </c>
      <c r="Q219" s="356"/>
      <c r="R219" s="356"/>
      <c r="S219" s="356"/>
      <c r="T219" s="356"/>
      <c r="U219" s="356"/>
      <c r="V219" s="357"/>
      <c r="W219" s="37" t="s">
        <v>74</v>
      </c>
      <c r="X219" s="346">
        <f>IFERROR(SUMPRODUCT(X215:X217*H215:H217),"0")</f>
        <v>336</v>
      </c>
      <c r="Y219" s="346">
        <f>IFERROR(SUMPRODUCT(Y215:Y217*H215:H217),"0")</f>
        <v>336</v>
      </c>
      <c r="Z219" s="37"/>
      <c r="AA219" s="347"/>
      <c r="AB219" s="347"/>
      <c r="AC219" s="347"/>
    </row>
    <row r="220" spans="1:68" ht="16.5" customHeight="1" x14ac:dyDescent="0.25">
      <c r="A220" s="388" t="s">
        <v>333</v>
      </c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59"/>
      <c r="P220" s="359"/>
      <c r="Q220" s="359"/>
      <c r="R220" s="359"/>
      <c r="S220" s="359"/>
      <c r="T220" s="359"/>
      <c r="U220" s="359"/>
      <c r="V220" s="359"/>
      <c r="W220" s="359"/>
      <c r="X220" s="359"/>
      <c r="Y220" s="359"/>
      <c r="Z220" s="359"/>
      <c r="AA220" s="338"/>
      <c r="AB220" s="338"/>
      <c r="AC220" s="338"/>
    </row>
    <row r="221" spans="1:68" ht="14.25" customHeight="1" x14ac:dyDescent="0.25">
      <c r="A221" s="358" t="s">
        <v>64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39"/>
      <c r="AB221" s="339"/>
      <c r="AC221" s="339"/>
    </row>
    <row r="222" spans="1:68" ht="27" customHeight="1" x14ac:dyDescent="0.25">
      <c r="A222" s="54" t="s">
        <v>334</v>
      </c>
      <c r="B222" s="54" t="s">
        <v>335</v>
      </c>
      <c r="C222" s="31">
        <v>4301070996</v>
      </c>
      <c r="D222" s="360">
        <v>4607111038654</v>
      </c>
      <c r="E222" s="361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49"/>
      <c r="R222" s="349"/>
      <c r="S222" s="349"/>
      <c r="T222" s="350"/>
      <c r="U222" s="34"/>
      <c r="V222" s="34"/>
      <c r="W222" s="35" t="s">
        <v>70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336</v>
      </c>
      <c r="AG222" s="67"/>
      <c r="AJ222" s="71" t="s">
        <v>72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customHeight="1" x14ac:dyDescent="0.25">
      <c r="A223" s="54" t="s">
        <v>337</v>
      </c>
      <c r="B223" s="54" t="s">
        <v>338</v>
      </c>
      <c r="C223" s="31">
        <v>4301070997</v>
      </c>
      <c r="D223" s="360">
        <v>4607111038586</v>
      </c>
      <c r="E223" s="361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67</v>
      </c>
      <c r="L223" s="32" t="s">
        <v>100</v>
      </c>
      <c r="M223" s="33" t="s">
        <v>69</v>
      </c>
      <c r="N223" s="33"/>
      <c r="O223" s="32">
        <v>180</v>
      </c>
      <c r="P223" s="4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49"/>
      <c r="R223" s="349"/>
      <c r="S223" s="349"/>
      <c r="T223" s="350"/>
      <c r="U223" s="34"/>
      <c r="V223" s="34"/>
      <c r="W223" s="35" t="s">
        <v>70</v>
      </c>
      <c r="X223" s="344">
        <v>12</v>
      </c>
      <c r="Y223" s="345">
        <f t="shared" si="17"/>
        <v>12</v>
      </c>
      <c r="Z223" s="36">
        <f t="shared" si="18"/>
        <v>0.186</v>
      </c>
      <c r="AA223" s="56"/>
      <c r="AB223" s="57"/>
      <c r="AC223" s="234" t="s">
        <v>336</v>
      </c>
      <c r="AG223" s="67"/>
      <c r="AJ223" s="71" t="s">
        <v>102</v>
      </c>
      <c r="AK223" s="71">
        <v>12</v>
      </c>
      <c r="BB223" s="235" t="s">
        <v>1</v>
      </c>
      <c r="BM223" s="67">
        <f t="shared" si="19"/>
        <v>69.960000000000008</v>
      </c>
      <c r="BN223" s="67">
        <f t="shared" si="20"/>
        <v>69.960000000000008</v>
      </c>
      <c r="BO223" s="67">
        <f t="shared" si="21"/>
        <v>0.14285714285714285</v>
      </c>
      <c r="BP223" s="67">
        <f t="shared" si="22"/>
        <v>0.14285714285714285</v>
      </c>
    </row>
    <row r="224" spans="1:68" ht="27" customHeight="1" x14ac:dyDescent="0.25">
      <c r="A224" s="54" t="s">
        <v>339</v>
      </c>
      <c r="B224" s="54" t="s">
        <v>340</v>
      </c>
      <c r="C224" s="31">
        <v>4301070962</v>
      </c>
      <c r="D224" s="360">
        <v>4607111038609</v>
      </c>
      <c r="E224" s="361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49"/>
      <c r="R224" s="349"/>
      <c r="S224" s="349"/>
      <c r="T224" s="350"/>
      <c r="U224" s="34"/>
      <c r="V224" s="34"/>
      <c r="W224" s="35" t="s">
        <v>70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341</v>
      </c>
      <c r="AG224" s="67"/>
      <c r="AJ224" s="71" t="s">
        <v>72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customHeight="1" x14ac:dyDescent="0.25">
      <c r="A225" s="54" t="s">
        <v>342</v>
      </c>
      <c r="B225" s="54" t="s">
        <v>343</v>
      </c>
      <c r="C225" s="31">
        <v>4301070963</v>
      </c>
      <c r="D225" s="360">
        <v>4607111038630</v>
      </c>
      <c r="E225" s="361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51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49"/>
      <c r="R225" s="349"/>
      <c r="S225" s="349"/>
      <c r="T225" s="350"/>
      <c r="U225" s="34"/>
      <c r="V225" s="34"/>
      <c r="W225" s="35" t="s">
        <v>70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341</v>
      </c>
      <c r="AG225" s="67"/>
      <c r="AJ225" s="71" t="s">
        <v>72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customHeight="1" x14ac:dyDescent="0.25">
      <c r="A226" s="54" t="s">
        <v>344</v>
      </c>
      <c r="B226" s="54" t="s">
        <v>345</v>
      </c>
      <c r="C226" s="31">
        <v>4301070959</v>
      </c>
      <c r="D226" s="360">
        <v>4607111038616</v>
      </c>
      <c r="E226" s="361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1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49"/>
      <c r="R226" s="349"/>
      <c r="S226" s="349"/>
      <c r="T226" s="350"/>
      <c r="U226" s="34"/>
      <c r="V226" s="34"/>
      <c r="W226" s="35" t="s">
        <v>70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336</v>
      </c>
      <c r="AG226" s="67"/>
      <c r="AJ226" s="71" t="s">
        <v>72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customHeight="1" x14ac:dyDescent="0.25">
      <c r="A227" s="54" t="s">
        <v>346</v>
      </c>
      <c r="B227" s="54" t="s">
        <v>347</v>
      </c>
      <c r="C227" s="31">
        <v>4301070960</v>
      </c>
      <c r="D227" s="360">
        <v>4607111038623</v>
      </c>
      <c r="E227" s="361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67</v>
      </c>
      <c r="L227" s="32" t="s">
        <v>100</v>
      </c>
      <c r="M227" s="33" t="s">
        <v>69</v>
      </c>
      <c r="N227" s="33"/>
      <c r="O227" s="32">
        <v>180</v>
      </c>
      <c r="P227" s="5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49"/>
      <c r="R227" s="349"/>
      <c r="S227" s="349"/>
      <c r="T227" s="350"/>
      <c r="U227" s="34"/>
      <c r="V227" s="34"/>
      <c r="W227" s="35" t="s">
        <v>70</v>
      </c>
      <c r="X227" s="344">
        <v>12</v>
      </c>
      <c r="Y227" s="345">
        <f t="shared" si="17"/>
        <v>12</v>
      </c>
      <c r="Z227" s="36">
        <f t="shared" si="18"/>
        <v>0.186</v>
      </c>
      <c r="AA227" s="56"/>
      <c r="AB227" s="57"/>
      <c r="AC227" s="242" t="s">
        <v>336</v>
      </c>
      <c r="AG227" s="67"/>
      <c r="AJ227" s="71" t="s">
        <v>102</v>
      </c>
      <c r="AK227" s="71">
        <v>12</v>
      </c>
      <c r="BB227" s="243" t="s">
        <v>1</v>
      </c>
      <c r="BM227" s="67">
        <f t="shared" si="19"/>
        <v>70.44</v>
      </c>
      <c r="BN227" s="67">
        <f t="shared" si="20"/>
        <v>70.44</v>
      </c>
      <c r="BO227" s="67">
        <f t="shared" si="21"/>
        <v>0.14285714285714285</v>
      </c>
      <c r="BP227" s="67">
        <f t="shared" si="22"/>
        <v>0.14285714285714285</v>
      </c>
    </row>
    <row r="228" spans="1:68" x14ac:dyDescent="0.2">
      <c r="A228" s="364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65"/>
      <c r="P228" s="355" t="s">
        <v>73</v>
      </c>
      <c r="Q228" s="356"/>
      <c r="R228" s="356"/>
      <c r="S228" s="356"/>
      <c r="T228" s="356"/>
      <c r="U228" s="356"/>
      <c r="V228" s="357"/>
      <c r="W228" s="37" t="s">
        <v>70</v>
      </c>
      <c r="X228" s="346">
        <f>IFERROR(SUM(X222:X227),"0")</f>
        <v>24</v>
      </c>
      <c r="Y228" s="346">
        <f>IFERROR(SUM(Y222:Y227),"0")</f>
        <v>24</v>
      </c>
      <c r="Z228" s="346">
        <f>IFERROR(IF(Z222="",0,Z222),"0")+IFERROR(IF(Z223="",0,Z223),"0")+IFERROR(IF(Z224="",0,Z224),"0")+IFERROR(IF(Z225="",0,Z225),"0")+IFERROR(IF(Z226="",0,Z226),"0")+IFERROR(IF(Z227="",0,Z227),"0")</f>
        <v>0.372</v>
      </c>
      <c r="AA228" s="347"/>
      <c r="AB228" s="347"/>
      <c r="AC228" s="347"/>
    </row>
    <row r="229" spans="1:68" x14ac:dyDescent="0.2">
      <c r="A229" s="359"/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65"/>
      <c r="P229" s="355" t="s">
        <v>73</v>
      </c>
      <c r="Q229" s="356"/>
      <c r="R229" s="356"/>
      <c r="S229" s="356"/>
      <c r="T229" s="356"/>
      <c r="U229" s="356"/>
      <c r="V229" s="357"/>
      <c r="W229" s="37" t="s">
        <v>74</v>
      </c>
      <c r="X229" s="346">
        <f>IFERROR(SUMPRODUCT(X222:X227*H222:H227),"0")</f>
        <v>134.39999999999998</v>
      </c>
      <c r="Y229" s="346">
        <f>IFERROR(SUMPRODUCT(Y222:Y227*H222:H227),"0")</f>
        <v>134.39999999999998</v>
      </c>
      <c r="Z229" s="37"/>
      <c r="AA229" s="347"/>
      <c r="AB229" s="347"/>
      <c r="AC229" s="347"/>
    </row>
    <row r="230" spans="1:68" ht="16.5" customHeight="1" x14ac:dyDescent="0.25">
      <c r="A230" s="388" t="s">
        <v>348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8"/>
      <c r="AB230" s="338"/>
      <c r="AC230" s="338"/>
    </row>
    <row r="231" spans="1:68" ht="14.25" customHeight="1" x14ac:dyDescent="0.25">
      <c r="A231" s="358" t="s">
        <v>64</v>
      </c>
      <c r="B231" s="359"/>
      <c r="C231" s="359"/>
      <c r="D231" s="359"/>
      <c r="E231" s="359"/>
      <c r="F231" s="359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  <c r="AA231" s="339"/>
      <c r="AB231" s="339"/>
      <c r="AC231" s="339"/>
    </row>
    <row r="232" spans="1:68" ht="27" customHeight="1" x14ac:dyDescent="0.25">
      <c r="A232" s="54" t="s">
        <v>349</v>
      </c>
      <c r="B232" s="54" t="s">
        <v>350</v>
      </c>
      <c r="C232" s="31">
        <v>4301070917</v>
      </c>
      <c r="D232" s="360">
        <v>4607111035912</v>
      </c>
      <c r="E232" s="361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8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49"/>
      <c r="R232" s="349"/>
      <c r="S232" s="349"/>
      <c r="T232" s="350"/>
      <c r="U232" s="34"/>
      <c r="V232" s="34"/>
      <c r="W232" s="35" t="s">
        <v>70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351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352</v>
      </c>
      <c r="B233" s="54" t="s">
        <v>353</v>
      </c>
      <c r="C233" s="31">
        <v>4301070920</v>
      </c>
      <c r="D233" s="360">
        <v>4607111035929</v>
      </c>
      <c r="E233" s="361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67</v>
      </c>
      <c r="L233" s="32" t="s">
        <v>100</v>
      </c>
      <c r="M233" s="33" t="s">
        <v>69</v>
      </c>
      <c r="N233" s="33"/>
      <c r="O233" s="32">
        <v>180</v>
      </c>
      <c r="P233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49"/>
      <c r="R233" s="349"/>
      <c r="S233" s="349"/>
      <c r="T233" s="350"/>
      <c r="U233" s="34"/>
      <c r="V233" s="34"/>
      <c r="W233" s="35" t="s">
        <v>70</v>
      </c>
      <c r="X233" s="344">
        <v>60</v>
      </c>
      <c r="Y233" s="345">
        <f>IFERROR(IF(X233="","",X233),"")</f>
        <v>60</v>
      </c>
      <c r="Z233" s="36">
        <f>IFERROR(IF(X233="","",X233*0.0155),"")</f>
        <v>0.92999999999999994</v>
      </c>
      <c r="AA233" s="56"/>
      <c r="AB233" s="57"/>
      <c r="AC233" s="246" t="s">
        <v>351</v>
      </c>
      <c r="AG233" s="67"/>
      <c r="AJ233" s="71" t="s">
        <v>102</v>
      </c>
      <c r="AK233" s="71">
        <v>12</v>
      </c>
      <c r="BB233" s="247" t="s">
        <v>1</v>
      </c>
      <c r="BM233" s="67">
        <f>IFERROR(X233*I233,"0")</f>
        <v>448.2</v>
      </c>
      <c r="BN233" s="67">
        <f>IFERROR(Y233*I233,"0")</f>
        <v>448.2</v>
      </c>
      <c r="BO233" s="67">
        <f>IFERROR(X233/J233,"0")</f>
        <v>0.7142857142857143</v>
      </c>
      <c r="BP233" s="67">
        <f>IFERROR(Y233/J233,"0")</f>
        <v>0.7142857142857143</v>
      </c>
    </row>
    <row r="234" spans="1:68" ht="27" customHeight="1" x14ac:dyDescent="0.25">
      <c r="A234" s="54" t="s">
        <v>354</v>
      </c>
      <c r="B234" s="54" t="s">
        <v>355</v>
      </c>
      <c r="C234" s="31">
        <v>4301070915</v>
      </c>
      <c r="D234" s="360">
        <v>4607111035882</v>
      </c>
      <c r="E234" s="361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49"/>
      <c r="R234" s="349"/>
      <c r="S234" s="349"/>
      <c r="T234" s="350"/>
      <c r="U234" s="34"/>
      <c r="V234" s="34"/>
      <c r="W234" s="35" t="s">
        <v>70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356</v>
      </c>
      <c r="AG234" s="67"/>
      <c r="AJ234" s="71" t="s">
        <v>72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357</v>
      </c>
      <c r="B235" s="54" t="s">
        <v>358</v>
      </c>
      <c r="C235" s="31">
        <v>4301070921</v>
      </c>
      <c r="D235" s="360">
        <v>4607111035905</v>
      </c>
      <c r="E235" s="361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49"/>
      <c r="R235" s="349"/>
      <c r="S235" s="349"/>
      <c r="T235" s="350"/>
      <c r="U235" s="34"/>
      <c r="V235" s="34"/>
      <c r="W235" s="35" t="s">
        <v>70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356</v>
      </c>
      <c r="AG235" s="67"/>
      <c r="AJ235" s="71" t="s">
        <v>72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64"/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65"/>
      <c r="P236" s="355" t="s">
        <v>73</v>
      </c>
      <c r="Q236" s="356"/>
      <c r="R236" s="356"/>
      <c r="S236" s="356"/>
      <c r="T236" s="356"/>
      <c r="U236" s="356"/>
      <c r="V236" s="357"/>
      <c r="W236" s="37" t="s">
        <v>70</v>
      </c>
      <c r="X236" s="346">
        <f>IFERROR(SUM(X232:X235),"0")</f>
        <v>60</v>
      </c>
      <c r="Y236" s="346">
        <f>IFERROR(SUM(Y232:Y235),"0")</f>
        <v>60</v>
      </c>
      <c r="Z236" s="346">
        <f>IFERROR(IF(Z232="",0,Z232),"0")+IFERROR(IF(Z233="",0,Z233),"0")+IFERROR(IF(Z234="",0,Z234),"0")+IFERROR(IF(Z235="",0,Z235),"0")</f>
        <v>0.92999999999999994</v>
      </c>
      <c r="AA236" s="347"/>
      <c r="AB236" s="347"/>
      <c r="AC236" s="347"/>
    </row>
    <row r="237" spans="1:68" x14ac:dyDescent="0.2">
      <c r="A237" s="359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65"/>
      <c r="P237" s="355" t="s">
        <v>73</v>
      </c>
      <c r="Q237" s="356"/>
      <c r="R237" s="356"/>
      <c r="S237" s="356"/>
      <c r="T237" s="356"/>
      <c r="U237" s="356"/>
      <c r="V237" s="357"/>
      <c r="W237" s="37" t="s">
        <v>74</v>
      </c>
      <c r="X237" s="346">
        <f>IFERROR(SUMPRODUCT(X232:X235*H232:H235),"0")</f>
        <v>432</v>
      </c>
      <c r="Y237" s="346">
        <f>IFERROR(SUMPRODUCT(Y232:Y235*H232:H235),"0")</f>
        <v>432</v>
      </c>
      <c r="Z237" s="37"/>
      <c r="AA237" s="347"/>
      <c r="AB237" s="347"/>
      <c r="AC237" s="347"/>
    </row>
    <row r="238" spans="1:68" ht="16.5" customHeight="1" x14ac:dyDescent="0.25">
      <c r="A238" s="388" t="s">
        <v>359</v>
      </c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59"/>
      <c r="P238" s="359"/>
      <c r="Q238" s="359"/>
      <c r="R238" s="359"/>
      <c r="S238" s="359"/>
      <c r="T238" s="359"/>
      <c r="U238" s="359"/>
      <c r="V238" s="359"/>
      <c r="W238" s="359"/>
      <c r="X238" s="359"/>
      <c r="Y238" s="359"/>
      <c r="Z238" s="359"/>
      <c r="AA238" s="338"/>
      <c r="AB238" s="338"/>
      <c r="AC238" s="338"/>
    </row>
    <row r="239" spans="1:68" ht="14.25" customHeight="1" x14ac:dyDescent="0.25">
      <c r="A239" s="358" t="s">
        <v>64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39"/>
      <c r="AB239" s="339"/>
      <c r="AC239" s="339"/>
    </row>
    <row r="240" spans="1:68" ht="27" customHeight="1" x14ac:dyDescent="0.25">
      <c r="A240" s="54" t="s">
        <v>360</v>
      </c>
      <c r="B240" s="54" t="s">
        <v>361</v>
      </c>
      <c r="C240" s="31">
        <v>4301071097</v>
      </c>
      <c r="D240" s="360">
        <v>4620207491096</v>
      </c>
      <c r="E240" s="361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407" t="s">
        <v>362</v>
      </c>
      <c r="Q240" s="349"/>
      <c r="R240" s="349"/>
      <c r="S240" s="349"/>
      <c r="T240" s="350"/>
      <c r="U240" s="34"/>
      <c r="V240" s="34"/>
      <c r="W240" s="35" t="s">
        <v>70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310</v>
      </c>
      <c r="AC240" s="252" t="s">
        <v>363</v>
      </c>
      <c r="AG240" s="67"/>
      <c r="AJ240" s="71" t="s">
        <v>72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4"/>
      <c r="B241" s="359"/>
      <c r="C241" s="359"/>
      <c r="D241" s="359"/>
      <c r="E241" s="359"/>
      <c r="F241" s="359"/>
      <c r="G241" s="359"/>
      <c r="H241" s="359"/>
      <c r="I241" s="359"/>
      <c r="J241" s="359"/>
      <c r="K241" s="359"/>
      <c r="L241" s="359"/>
      <c r="M241" s="359"/>
      <c r="N241" s="359"/>
      <c r="O241" s="365"/>
      <c r="P241" s="355" t="s">
        <v>73</v>
      </c>
      <c r="Q241" s="356"/>
      <c r="R241" s="356"/>
      <c r="S241" s="356"/>
      <c r="T241" s="356"/>
      <c r="U241" s="356"/>
      <c r="V241" s="357"/>
      <c r="W241" s="37" t="s">
        <v>70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x14ac:dyDescent="0.2">
      <c r="A242" s="359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65"/>
      <c r="P242" s="355" t="s">
        <v>73</v>
      </c>
      <c r="Q242" s="356"/>
      <c r="R242" s="356"/>
      <c r="S242" s="356"/>
      <c r="T242" s="356"/>
      <c r="U242" s="356"/>
      <c r="V242" s="357"/>
      <c r="W242" s="37" t="s">
        <v>74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customHeight="1" x14ac:dyDescent="0.25">
      <c r="A243" s="388" t="s">
        <v>364</v>
      </c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  <c r="U243" s="359"/>
      <c r="V243" s="359"/>
      <c r="W243" s="359"/>
      <c r="X243" s="359"/>
      <c r="Y243" s="359"/>
      <c r="Z243" s="359"/>
      <c r="AA243" s="338"/>
      <c r="AB243" s="338"/>
      <c r="AC243" s="338"/>
    </row>
    <row r="244" spans="1:68" ht="14.25" customHeight="1" x14ac:dyDescent="0.25">
      <c r="A244" s="358" t="s">
        <v>64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59"/>
      <c r="Z244" s="359"/>
      <c r="AA244" s="339"/>
      <c r="AB244" s="339"/>
      <c r="AC244" s="339"/>
    </row>
    <row r="245" spans="1:68" ht="27" customHeight="1" x14ac:dyDescent="0.25">
      <c r="A245" s="54" t="s">
        <v>365</v>
      </c>
      <c r="B245" s="54" t="s">
        <v>366</v>
      </c>
      <c r="C245" s="31">
        <v>4301071093</v>
      </c>
      <c r="D245" s="360">
        <v>4620207490709</v>
      </c>
      <c r="E245" s="361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47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49"/>
      <c r="R245" s="349"/>
      <c r="S245" s="349"/>
      <c r="T245" s="350"/>
      <c r="U245" s="34"/>
      <c r="V245" s="34"/>
      <c r="W245" s="35" t="s">
        <v>70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367</v>
      </c>
      <c r="AG245" s="67"/>
      <c r="AJ245" s="71" t="s">
        <v>72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64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65"/>
      <c r="P246" s="355" t="s">
        <v>73</v>
      </c>
      <c r="Q246" s="356"/>
      <c r="R246" s="356"/>
      <c r="S246" s="356"/>
      <c r="T246" s="356"/>
      <c r="U246" s="356"/>
      <c r="V246" s="357"/>
      <c r="W246" s="37" t="s">
        <v>70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65"/>
      <c r="P247" s="355" t="s">
        <v>73</v>
      </c>
      <c r="Q247" s="356"/>
      <c r="R247" s="356"/>
      <c r="S247" s="356"/>
      <c r="T247" s="356"/>
      <c r="U247" s="356"/>
      <c r="V247" s="357"/>
      <c r="W247" s="37" t="s">
        <v>74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customHeight="1" x14ac:dyDescent="0.25">
      <c r="A248" s="358" t="s">
        <v>137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59"/>
      <c r="Z248" s="359"/>
      <c r="AA248" s="339"/>
      <c r="AB248" s="339"/>
      <c r="AC248" s="339"/>
    </row>
    <row r="249" spans="1:68" ht="27" customHeight="1" x14ac:dyDescent="0.25">
      <c r="A249" s="54" t="s">
        <v>368</v>
      </c>
      <c r="B249" s="54" t="s">
        <v>369</v>
      </c>
      <c r="C249" s="31">
        <v>4301135692</v>
      </c>
      <c r="D249" s="360">
        <v>4620207490570</v>
      </c>
      <c r="E249" s="361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6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49"/>
      <c r="R249" s="349"/>
      <c r="S249" s="349"/>
      <c r="T249" s="350"/>
      <c r="U249" s="34"/>
      <c r="V249" s="34"/>
      <c r="W249" s="35" t="s">
        <v>70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370</v>
      </c>
      <c r="AG249" s="67"/>
      <c r="AJ249" s="71" t="s">
        <v>72</v>
      </c>
      <c r="AK249" s="71">
        <v>1</v>
      </c>
      <c r="BB249" s="257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371</v>
      </c>
      <c r="B250" s="54" t="s">
        <v>372</v>
      </c>
      <c r="C250" s="31">
        <v>4301135691</v>
      </c>
      <c r="D250" s="360">
        <v>4620207490549</v>
      </c>
      <c r="E250" s="361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49"/>
      <c r="R250" s="349"/>
      <c r="S250" s="349"/>
      <c r="T250" s="350"/>
      <c r="U250" s="34"/>
      <c r="V250" s="34"/>
      <c r="W250" s="35" t="s">
        <v>70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370</v>
      </c>
      <c r="AG250" s="67"/>
      <c r="AJ250" s="71" t="s">
        <v>72</v>
      </c>
      <c r="AK250" s="71">
        <v>1</v>
      </c>
      <c r="BB250" s="259" t="s">
        <v>82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373</v>
      </c>
      <c r="B251" s="54" t="s">
        <v>374</v>
      </c>
      <c r="C251" s="31">
        <v>4301135694</v>
      </c>
      <c r="D251" s="360">
        <v>4620207490501</v>
      </c>
      <c r="E251" s="361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9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49"/>
      <c r="R251" s="349"/>
      <c r="S251" s="349"/>
      <c r="T251" s="350"/>
      <c r="U251" s="34"/>
      <c r="V251" s="34"/>
      <c r="W251" s="35" t="s">
        <v>70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370</v>
      </c>
      <c r="AG251" s="67"/>
      <c r="AJ251" s="71" t="s">
        <v>72</v>
      </c>
      <c r="AK251" s="71">
        <v>1</v>
      </c>
      <c r="BB251" s="261" t="s">
        <v>82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64"/>
      <c r="B252" s="359"/>
      <c r="C252" s="359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65"/>
      <c r="P252" s="355" t="s">
        <v>73</v>
      </c>
      <c r="Q252" s="356"/>
      <c r="R252" s="356"/>
      <c r="S252" s="356"/>
      <c r="T252" s="356"/>
      <c r="U252" s="356"/>
      <c r="V252" s="357"/>
      <c r="W252" s="37" t="s">
        <v>70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x14ac:dyDescent="0.2">
      <c r="A253" s="359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65"/>
      <c r="P253" s="355" t="s">
        <v>73</v>
      </c>
      <c r="Q253" s="356"/>
      <c r="R253" s="356"/>
      <c r="S253" s="356"/>
      <c r="T253" s="356"/>
      <c r="U253" s="356"/>
      <c r="V253" s="357"/>
      <c r="W253" s="37" t="s">
        <v>74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customHeight="1" x14ac:dyDescent="0.25">
      <c r="A254" s="388" t="s">
        <v>375</v>
      </c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59"/>
      <c r="P254" s="359"/>
      <c r="Q254" s="359"/>
      <c r="R254" s="359"/>
      <c r="S254" s="359"/>
      <c r="T254" s="359"/>
      <c r="U254" s="359"/>
      <c r="V254" s="359"/>
      <c r="W254" s="359"/>
      <c r="X254" s="359"/>
      <c r="Y254" s="359"/>
      <c r="Z254" s="359"/>
      <c r="AA254" s="338"/>
      <c r="AB254" s="338"/>
      <c r="AC254" s="338"/>
    </row>
    <row r="255" spans="1:68" ht="14.25" customHeight="1" x14ac:dyDescent="0.25">
      <c r="A255" s="358" t="s">
        <v>64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59"/>
      <c r="Z255" s="359"/>
      <c r="AA255" s="339"/>
      <c r="AB255" s="339"/>
      <c r="AC255" s="339"/>
    </row>
    <row r="256" spans="1:68" ht="16.5" customHeight="1" x14ac:dyDescent="0.25">
      <c r="A256" s="54" t="s">
        <v>376</v>
      </c>
      <c r="B256" s="54" t="s">
        <v>377</v>
      </c>
      <c r="C256" s="31">
        <v>4301071063</v>
      </c>
      <c r="D256" s="360">
        <v>4607111039019</v>
      </c>
      <c r="E256" s="361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50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49"/>
      <c r="R256" s="349"/>
      <c r="S256" s="349"/>
      <c r="T256" s="350"/>
      <c r="U256" s="34"/>
      <c r="V256" s="34"/>
      <c r="W256" s="35" t="s">
        <v>70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378</v>
      </c>
      <c r="AG256" s="67"/>
      <c r="AJ256" s="71" t="s">
        <v>72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379</v>
      </c>
      <c r="B257" s="54" t="s">
        <v>380</v>
      </c>
      <c r="C257" s="31">
        <v>4301071000</v>
      </c>
      <c r="D257" s="360">
        <v>4607111038708</v>
      </c>
      <c r="E257" s="361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67</v>
      </c>
      <c r="L257" s="32" t="s">
        <v>100</v>
      </c>
      <c r="M257" s="33" t="s">
        <v>69</v>
      </c>
      <c r="N257" s="33"/>
      <c r="O257" s="32">
        <v>180</v>
      </c>
      <c r="P257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49"/>
      <c r="R257" s="349"/>
      <c r="S257" s="349"/>
      <c r="T257" s="350"/>
      <c r="U257" s="34"/>
      <c r="V257" s="34"/>
      <c r="W257" s="35" t="s">
        <v>70</v>
      </c>
      <c r="X257" s="344">
        <v>12</v>
      </c>
      <c r="Y257" s="345">
        <f>IFERROR(IF(X257="","",X257),"")</f>
        <v>12</v>
      </c>
      <c r="Z257" s="36">
        <f>IFERROR(IF(X257="","",X257*0.0155),"")</f>
        <v>0.186</v>
      </c>
      <c r="AA257" s="56"/>
      <c r="AB257" s="57"/>
      <c r="AC257" s="264" t="s">
        <v>378</v>
      </c>
      <c r="AG257" s="67"/>
      <c r="AJ257" s="71" t="s">
        <v>102</v>
      </c>
      <c r="AK257" s="71">
        <v>12</v>
      </c>
      <c r="BB257" s="265" t="s">
        <v>1</v>
      </c>
      <c r="BM257" s="67">
        <f>IFERROR(X257*I257,"0")</f>
        <v>80.039999999999992</v>
      </c>
      <c r="BN257" s="67">
        <f>IFERROR(Y257*I257,"0")</f>
        <v>80.039999999999992</v>
      </c>
      <c r="BO257" s="67">
        <f>IFERROR(X257/J257,"0")</f>
        <v>0.14285714285714285</v>
      </c>
      <c r="BP257" s="67">
        <f>IFERROR(Y257/J257,"0")</f>
        <v>0.14285714285714285</v>
      </c>
    </row>
    <row r="258" spans="1:68" x14ac:dyDescent="0.2">
      <c r="A258" s="364"/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65"/>
      <c r="P258" s="355" t="s">
        <v>73</v>
      </c>
      <c r="Q258" s="356"/>
      <c r="R258" s="356"/>
      <c r="S258" s="356"/>
      <c r="T258" s="356"/>
      <c r="U258" s="356"/>
      <c r="V258" s="357"/>
      <c r="W258" s="37" t="s">
        <v>70</v>
      </c>
      <c r="X258" s="346">
        <f>IFERROR(SUM(X256:X257),"0")</f>
        <v>12</v>
      </c>
      <c r="Y258" s="346">
        <f>IFERROR(SUM(Y256:Y257),"0")</f>
        <v>12</v>
      </c>
      <c r="Z258" s="346">
        <f>IFERROR(IF(Z256="",0,Z256),"0")+IFERROR(IF(Z257="",0,Z257),"0")</f>
        <v>0.186</v>
      </c>
      <c r="AA258" s="347"/>
      <c r="AB258" s="347"/>
      <c r="AC258" s="347"/>
    </row>
    <row r="259" spans="1:68" x14ac:dyDescent="0.2">
      <c r="A259" s="359"/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65"/>
      <c r="P259" s="355" t="s">
        <v>73</v>
      </c>
      <c r="Q259" s="356"/>
      <c r="R259" s="356"/>
      <c r="S259" s="356"/>
      <c r="T259" s="356"/>
      <c r="U259" s="356"/>
      <c r="V259" s="357"/>
      <c r="W259" s="37" t="s">
        <v>74</v>
      </c>
      <c r="X259" s="346">
        <f>IFERROR(SUMPRODUCT(X256:X257*H256:H257),"0")</f>
        <v>76.800000000000011</v>
      </c>
      <c r="Y259" s="346">
        <f>IFERROR(SUMPRODUCT(Y256:Y257*H256:H257),"0")</f>
        <v>76.800000000000011</v>
      </c>
      <c r="Z259" s="37"/>
      <c r="AA259" s="347"/>
      <c r="AB259" s="347"/>
      <c r="AC259" s="347"/>
    </row>
    <row r="260" spans="1:68" ht="27.75" customHeight="1" x14ac:dyDescent="0.2">
      <c r="A260" s="376" t="s">
        <v>381</v>
      </c>
      <c r="B260" s="377"/>
      <c r="C260" s="377"/>
      <c r="D260" s="377"/>
      <c r="E260" s="377"/>
      <c r="F260" s="377"/>
      <c r="G260" s="377"/>
      <c r="H260" s="377"/>
      <c r="I260" s="377"/>
      <c r="J260" s="377"/>
      <c r="K260" s="377"/>
      <c r="L260" s="377"/>
      <c r="M260" s="377"/>
      <c r="N260" s="377"/>
      <c r="O260" s="377"/>
      <c r="P260" s="377"/>
      <c r="Q260" s="377"/>
      <c r="R260" s="377"/>
      <c r="S260" s="377"/>
      <c r="T260" s="377"/>
      <c r="U260" s="377"/>
      <c r="V260" s="377"/>
      <c r="W260" s="377"/>
      <c r="X260" s="377"/>
      <c r="Y260" s="377"/>
      <c r="Z260" s="377"/>
      <c r="AA260" s="48"/>
      <c r="AB260" s="48"/>
      <c r="AC260" s="48"/>
    </row>
    <row r="261" spans="1:68" ht="16.5" customHeight="1" x14ac:dyDescent="0.25">
      <c r="A261" s="388" t="s">
        <v>382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359"/>
      <c r="Y261" s="359"/>
      <c r="Z261" s="359"/>
      <c r="AA261" s="338"/>
      <c r="AB261" s="338"/>
      <c r="AC261" s="338"/>
    </row>
    <row r="262" spans="1:68" ht="14.25" customHeight="1" x14ac:dyDescent="0.25">
      <c r="A262" s="358" t="s">
        <v>64</v>
      </c>
      <c r="B262" s="359"/>
      <c r="C262" s="359"/>
      <c r="D262" s="359"/>
      <c r="E262" s="359"/>
      <c r="F262" s="359"/>
      <c r="G262" s="359"/>
      <c r="H262" s="359"/>
      <c r="I262" s="359"/>
      <c r="J262" s="359"/>
      <c r="K262" s="359"/>
      <c r="L262" s="359"/>
      <c r="M262" s="359"/>
      <c r="N262" s="359"/>
      <c r="O262" s="359"/>
      <c r="P262" s="359"/>
      <c r="Q262" s="359"/>
      <c r="R262" s="359"/>
      <c r="S262" s="359"/>
      <c r="T262" s="359"/>
      <c r="U262" s="359"/>
      <c r="V262" s="359"/>
      <c r="W262" s="359"/>
      <c r="X262" s="359"/>
      <c r="Y262" s="359"/>
      <c r="Z262" s="359"/>
      <c r="AA262" s="339"/>
      <c r="AB262" s="339"/>
      <c r="AC262" s="339"/>
    </row>
    <row r="263" spans="1:68" ht="27" customHeight="1" x14ac:dyDescent="0.25">
      <c r="A263" s="54" t="s">
        <v>383</v>
      </c>
      <c r="B263" s="54" t="s">
        <v>384</v>
      </c>
      <c r="C263" s="31">
        <v>4301071036</v>
      </c>
      <c r="D263" s="360">
        <v>4607111036162</v>
      </c>
      <c r="E263" s="361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90</v>
      </c>
      <c r="P263" s="5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49"/>
      <c r="R263" s="349"/>
      <c r="S263" s="349"/>
      <c r="T263" s="350"/>
      <c r="U263" s="34"/>
      <c r="V263" s="34"/>
      <c r="W263" s="35" t="s">
        <v>70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385</v>
      </c>
      <c r="AG263" s="67"/>
      <c r="AJ263" s="71" t="s">
        <v>72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64"/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65"/>
      <c r="P264" s="355" t="s">
        <v>73</v>
      </c>
      <c r="Q264" s="356"/>
      <c r="R264" s="356"/>
      <c r="S264" s="356"/>
      <c r="T264" s="356"/>
      <c r="U264" s="356"/>
      <c r="V264" s="357"/>
      <c r="W264" s="37" t="s">
        <v>70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x14ac:dyDescent="0.2">
      <c r="A265" s="359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65"/>
      <c r="P265" s="355" t="s">
        <v>73</v>
      </c>
      <c r="Q265" s="356"/>
      <c r="R265" s="356"/>
      <c r="S265" s="356"/>
      <c r="T265" s="356"/>
      <c r="U265" s="356"/>
      <c r="V265" s="357"/>
      <c r="W265" s="37" t="s">
        <v>74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customHeight="1" x14ac:dyDescent="0.2">
      <c r="A266" s="376" t="s">
        <v>386</v>
      </c>
      <c r="B266" s="377"/>
      <c r="C266" s="377"/>
      <c r="D266" s="377"/>
      <c r="E266" s="377"/>
      <c r="F266" s="377"/>
      <c r="G266" s="377"/>
      <c r="H266" s="377"/>
      <c r="I266" s="377"/>
      <c r="J266" s="377"/>
      <c r="K266" s="377"/>
      <c r="L266" s="377"/>
      <c r="M266" s="377"/>
      <c r="N266" s="377"/>
      <c r="O266" s="377"/>
      <c r="P266" s="377"/>
      <c r="Q266" s="377"/>
      <c r="R266" s="377"/>
      <c r="S266" s="377"/>
      <c r="T266" s="377"/>
      <c r="U266" s="377"/>
      <c r="V266" s="377"/>
      <c r="W266" s="377"/>
      <c r="X266" s="377"/>
      <c r="Y266" s="377"/>
      <c r="Z266" s="377"/>
      <c r="AA266" s="48"/>
      <c r="AB266" s="48"/>
      <c r="AC266" s="48"/>
    </row>
    <row r="267" spans="1:68" ht="16.5" customHeight="1" x14ac:dyDescent="0.25">
      <c r="A267" s="388" t="s">
        <v>387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59"/>
      <c r="Z267" s="359"/>
      <c r="AA267" s="338"/>
      <c r="AB267" s="338"/>
      <c r="AC267" s="338"/>
    </row>
    <row r="268" spans="1:68" ht="14.25" customHeight="1" x14ac:dyDescent="0.25">
      <c r="A268" s="358" t="s">
        <v>64</v>
      </c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59"/>
      <c r="P268" s="359"/>
      <c r="Q268" s="359"/>
      <c r="R268" s="359"/>
      <c r="S268" s="359"/>
      <c r="T268" s="359"/>
      <c r="U268" s="359"/>
      <c r="V268" s="359"/>
      <c r="W268" s="359"/>
      <c r="X268" s="359"/>
      <c r="Y268" s="359"/>
      <c r="Z268" s="359"/>
      <c r="AA268" s="339"/>
      <c r="AB268" s="339"/>
      <c r="AC268" s="339"/>
    </row>
    <row r="269" spans="1:68" ht="27" customHeight="1" x14ac:dyDescent="0.25">
      <c r="A269" s="54" t="s">
        <v>388</v>
      </c>
      <c r="B269" s="54" t="s">
        <v>389</v>
      </c>
      <c r="C269" s="31">
        <v>4301071029</v>
      </c>
      <c r="D269" s="360">
        <v>4607111035899</v>
      </c>
      <c r="E269" s="361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67</v>
      </c>
      <c r="L269" s="32" t="s">
        <v>105</v>
      </c>
      <c r="M269" s="33" t="s">
        <v>69</v>
      </c>
      <c r="N269" s="33"/>
      <c r="O269" s="32">
        <v>180</v>
      </c>
      <c r="P269" s="5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49"/>
      <c r="R269" s="349"/>
      <c r="S269" s="349"/>
      <c r="T269" s="350"/>
      <c r="U269" s="34"/>
      <c r="V269" s="34"/>
      <c r="W269" s="35" t="s">
        <v>70</v>
      </c>
      <c r="X269" s="344">
        <v>48</v>
      </c>
      <c r="Y269" s="345">
        <f>IFERROR(IF(X269="","",X269),"")</f>
        <v>48</v>
      </c>
      <c r="Z269" s="36">
        <f>IFERROR(IF(X269="","",X269*0.0155),"")</f>
        <v>0.74399999999999999</v>
      </c>
      <c r="AA269" s="56"/>
      <c r="AB269" s="57"/>
      <c r="AC269" s="268" t="s">
        <v>276</v>
      </c>
      <c r="AG269" s="67"/>
      <c r="AJ269" s="71" t="s">
        <v>106</v>
      </c>
      <c r="AK269" s="71">
        <v>84</v>
      </c>
      <c r="BB269" s="269" t="s">
        <v>1</v>
      </c>
      <c r="BM269" s="67">
        <f>IFERROR(X269*I269,"0")</f>
        <v>252.57599999999996</v>
      </c>
      <c r="BN269" s="67">
        <f>IFERROR(Y269*I269,"0")</f>
        <v>252.57599999999996</v>
      </c>
      <c r="BO269" s="67">
        <f>IFERROR(X269/J269,"0")</f>
        <v>0.5714285714285714</v>
      </c>
      <c r="BP269" s="67">
        <f>IFERROR(Y269/J269,"0")</f>
        <v>0.5714285714285714</v>
      </c>
    </row>
    <row r="270" spans="1:68" ht="27" customHeight="1" x14ac:dyDescent="0.25">
      <c r="A270" s="54" t="s">
        <v>390</v>
      </c>
      <c r="B270" s="54" t="s">
        <v>391</v>
      </c>
      <c r="C270" s="31">
        <v>4301070991</v>
      </c>
      <c r="D270" s="360">
        <v>4607111038180</v>
      </c>
      <c r="E270" s="361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67</v>
      </c>
      <c r="L270" s="32" t="s">
        <v>100</v>
      </c>
      <c r="M270" s="33" t="s">
        <v>69</v>
      </c>
      <c r="N270" s="33"/>
      <c r="O270" s="32">
        <v>180</v>
      </c>
      <c r="P270" s="53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49"/>
      <c r="R270" s="349"/>
      <c r="S270" s="349"/>
      <c r="T270" s="350"/>
      <c r="U270" s="34"/>
      <c r="V270" s="34"/>
      <c r="W270" s="35" t="s">
        <v>70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392</v>
      </c>
      <c r="AG270" s="67"/>
      <c r="AJ270" s="71" t="s">
        <v>102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4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65"/>
      <c r="P271" s="355" t="s">
        <v>73</v>
      </c>
      <c r="Q271" s="356"/>
      <c r="R271" s="356"/>
      <c r="S271" s="356"/>
      <c r="T271" s="356"/>
      <c r="U271" s="356"/>
      <c r="V271" s="357"/>
      <c r="W271" s="37" t="s">
        <v>70</v>
      </c>
      <c r="X271" s="346">
        <f>IFERROR(SUM(X269:X270),"0")</f>
        <v>48</v>
      </c>
      <c r="Y271" s="346">
        <f>IFERROR(SUM(Y269:Y270),"0")</f>
        <v>48</v>
      </c>
      <c r="Z271" s="346">
        <f>IFERROR(IF(Z269="",0,Z269),"0")+IFERROR(IF(Z270="",0,Z270),"0")</f>
        <v>0.74399999999999999</v>
      </c>
      <c r="AA271" s="347"/>
      <c r="AB271" s="347"/>
      <c r="AC271" s="347"/>
    </row>
    <row r="272" spans="1:68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65"/>
      <c r="P272" s="355" t="s">
        <v>73</v>
      </c>
      <c r="Q272" s="356"/>
      <c r="R272" s="356"/>
      <c r="S272" s="356"/>
      <c r="T272" s="356"/>
      <c r="U272" s="356"/>
      <c r="V272" s="357"/>
      <c r="W272" s="37" t="s">
        <v>74</v>
      </c>
      <c r="X272" s="346">
        <f>IFERROR(SUMPRODUCT(X269:X270*H269:H270),"0")</f>
        <v>240</v>
      </c>
      <c r="Y272" s="346">
        <f>IFERROR(SUMPRODUCT(Y269:Y270*H269:H270),"0")</f>
        <v>240</v>
      </c>
      <c r="Z272" s="37"/>
      <c r="AA272" s="347"/>
      <c r="AB272" s="347"/>
      <c r="AC272" s="347"/>
    </row>
    <row r="273" spans="1:68" ht="27.75" customHeight="1" x14ac:dyDescent="0.2">
      <c r="A273" s="376" t="s">
        <v>393</v>
      </c>
      <c r="B273" s="377"/>
      <c r="C273" s="377"/>
      <c r="D273" s="377"/>
      <c r="E273" s="377"/>
      <c r="F273" s="377"/>
      <c r="G273" s="377"/>
      <c r="H273" s="377"/>
      <c r="I273" s="377"/>
      <c r="J273" s="377"/>
      <c r="K273" s="377"/>
      <c r="L273" s="377"/>
      <c r="M273" s="377"/>
      <c r="N273" s="377"/>
      <c r="O273" s="377"/>
      <c r="P273" s="377"/>
      <c r="Q273" s="377"/>
      <c r="R273" s="377"/>
      <c r="S273" s="377"/>
      <c r="T273" s="377"/>
      <c r="U273" s="377"/>
      <c r="V273" s="377"/>
      <c r="W273" s="377"/>
      <c r="X273" s="377"/>
      <c r="Y273" s="377"/>
      <c r="Z273" s="377"/>
      <c r="AA273" s="48"/>
      <c r="AB273" s="48"/>
      <c r="AC273" s="48"/>
    </row>
    <row r="274" spans="1:68" ht="16.5" customHeight="1" x14ac:dyDescent="0.25">
      <c r="A274" s="388" t="s">
        <v>394</v>
      </c>
      <c r="B274" s="359"/>
      <c r="C274" s="359"/>
      <c r="D274" s="359"/>
      <c r="E274" s="359"/>
      <c r="F274" s="359"/>
      <c r="G274" s="359"/>
      <c r="H274" s="359"/>
      <c r="I274" s="359"/>
      <c r="J274" s="359"/>
      <c r="K274" s="359"/>
      <c r="L274" s="359"/>
      <c r="M274" s="359"/>
      <c r="N274" s="359"/>
      <c r="O274" s="359"/>
      <c r="P274" s="359"/>
      <c r="Q274" s="359"/>
      <c r="R274" s="359"/>
      <c r="S274" s="359"/>
      <c r="T274" s="359"/>
      <c r="U274" s="359"/>
      <c r="V274" s="359"/>
      <c r="W274" s="359"/>
      <c r="X274" s="359"/>
      <c r="Y274" s="359"/>
      <c r="Z274" s="359"/>
      <c r="AA274" s="338"/>
      <c r="AB274" s="338"/>
      <c r="AC274" s="338"/>
    </row>
    <row r="275" spans="1:68" ht="14.25" customHeight="1" x14ac:dyDescent="0.25">
      <c r="A275" s="358" t="s">
        <v>395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39"/>
      <c r="AB275" s="339"/>
      <c r="AC275" s="339"/>
    </row>
    <row r="276" spans="1:68" ht="27" customHeight="1" x14ac:dyDescent="0.25">
      <c r="A276" s="54" t="s">
        <v>396</v>
      </c>
      <c r="B276" s="54" t="s">
        <v>397</v>
      </c>
      <c r="C276" s="31">
        <v>4301133004</v>
      </c>
      <c r="D276" s="360">
        <v>4607111039774</v>
      </c>
      <c r="E276" s="361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49"/>
      <c r="R276" s="349"/>
      <c r="S276" s="349"/>
      <c r="T276" s="350"/>
      <c r="U276" s="34"/>
      <c r="V276" s="34"/>
      <c r="W276" s="35" t="s">
        <v>70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398</v>
      </c>
      <c r="AG276" s="67"/>
      <c r="AJ276" s="71" t="s">
        <v>72</v>
      </c>
      <c r="AK276" s="71">
        <v>1</v>
      </c>
      <c r="BB276" s="273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4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59"/>
      <c r="N277" s="359"/>
      <c r="O277" s="365"/>
      <c r="P277" s="355" t="s">
        <v>73</v>
      </c>
      <c r="Q277" s="356"/>
      <c r="R277" s="356"/>
      <c r="S277" s="356"/>
      <c r="T277" s="356"/>
      <c r="U277" s="356"/>
      <c r="V277" s="357"/>
      <c r="W277" s="37" t="s">
        <v>70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65"/>
      <c r="P278" s="355" t="s">
        <v>73</v>
      </c>
      <c r="Q278" s="356"/>
      <c r="R278" s="356"/>
      <c r="S278" s="356"/>
      <c r="T278" s="356"/>
      <c r="U278" s="356"/>
      <c r="V278" s="357"/>
      <c r="W278" s="37" t="s">
        <v>74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customHeight="1" x14ac:dyDescent="0.25">
      <c r="A279" s="358" t="s">
        <v>137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59"/>
      <c r="Z279" s="359"/>
      <c r="AA279" s="339"/>
      <c r="AB279" s="339"/>
      <c r="AC279" s="339"/>
    </row>
    <row r="280" spans="1:68" ht="37.5" customHeight="1" x14ac:dyDescent="0.25">
      <c r="A280" s="54" t="s">
        <v>399</v>
      </c>
      <c r="B280" s="54" t="s">
        <v>400</v>
      </c>
      <c r="C280" s="31">
        <v>4301135400</v>
      </c>
      <c r="D280" s="360">
        <v>4607111039361</v>
      </c>
      <c r="E280" s="361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4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49"/>
      <c r="R280" s="349"/>
      <c r="S280" s="349"/>
      <c r="T280" s="350"/>
      <c r="U280" s="34"/>
      <c r="V280" s="34"/>
      <c r="W280" s="35" t="s">
        <v>70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398</v>
      </c>
      <c r="AG280" s="67"/>
      <c r="AJ280" s="71" t="s">
        <v>72</v>
      </c>
      <c r="AK280" s="71">
        <v>1</v>
      </c>
      <c r="BB280" s="275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4"/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65"/>
      <c r="P281" s="355" t="s">
        <v>73</v>
      </c>
      <c r="Q281" s="356"/>
      <c r="R281" s="356"/>
      <c r="S281" s="356"/>
      <c r="T281" s="356"/>
      <c r="U281" s="356"/>
      <c r="V281" s="357"/>
      <c r="W281" s="37" t="s">
        <v>70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x14ac:dyDescent="0.2">
      <c r="A282" s="359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65"/>
      <c r="P282" s="355" t="s">
        <v>73</v>
      </c>
      <c r="Q282" s="356"/>
      <c r="R282" s="356"/>
      <c r="S282" s="356"/>
      <c r="T282" s="356"/>
      <c r="U282" s="356"/>
      <c r="V282" s="357"/>
      <c r="W282" s="37" t="s">
        <v>74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customHeight="1" x14ac:dyDescent="0.2">
      <c r="A283" s="376" t="s">
        <v>261</v>
      </c>
      <c r="B283" s="377"/>
      <c r="C283" s="377"/>
      <c r="D283" s="377"/>
      <c r="E283" s="377"/>
      <c r="F283" s="377"/>
      <c r="G283" s="377"/>
      <c r="H283" s="377"/>
      <c r="I283" s="377"/>
      <c r="J283" s="377"/>
      <c r="K283" s="377"/>
      <c r="L283" s="377"/>
      <c r="M283" s="377"/>
      <c r="N283" s="377"/>
      <c r="O283" s="377"/>
      <c r="P283" s="377"/>
      <c r="Q283" s="377"/>
      <c r="R283" s="377"/>
      <c r="S283" s="377"/>
      <c r="T283" s="377"/>
      <c r="U283" s="377"/>
      <c r="V283" s="377"/>
      <c r="W283" s="377"/>
      <c r="X283" s="377"/>
      <c r="Y283" s="377"/>
      <c r="Z283" s="377"/>
      <c r="AA283" s="48"/>
      <c r="AB283" s="48"/>
      <c r="AC283" s="48"/>
    </row>
    <row r="284" spans="1:68" ht="16.5" customHeight="1" x14ac:dyDescent="0.25">
      <c r="A284" s="388" t="s">
        <v>261</v>
      </c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59"/>
      <c r="N284" s="359"/>
      <c r="O284" s="359"/>
      <c r="P284" s="359"/>
      <c r="Q284" s="359"/>
      <c r="R284" s="359"/>
      <c r="S284" s="359"/>
      <c r="T284" s="359"/>
      <c r="U284" s="359"/>
      <c r="V284" s="359"/>
      <c r="W284" s="359"/>
      <c r="X284" s="359"/>
      <c r="Y284" s="359"/>
      <c r="Z284" s="359"/>
      <c r="AA284" s="338"/>
      <c r="AB284" s="338"/>
      <c r="AC284" s="338"/>
    </row>
    <row r="285" spans="1:68" ht="14.25" customHeight="1" x14ac:dyDescent="0.25">
      <c r="A285" s="358" t="s">
        <v>64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39"/>
      <c r="AB285" s="339"/>
      <c r="AC285" s="339"/>
    </row>
    <row r="286" spans="1:68" ht="27" customHeight="1" x14ac:dyDescent="0.25">
      <c r="A286" s="54" t="s">
        <v>401</v>
      </c>
      <c r="B286" s="54" t="s">
        <v>402</v>
      </c>
      <c r="C286" s="31">
        <v>4301071014</v>
      </c>
      <c r="D286" s="360">
        <v>4640242181264</v>
      </c>
      <c r="E286" s="361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67</v>
      </c>
      <c r="L286" s="32" t="s">
        <v>100</v>
      </c>
      <c r="M286" s="33" t="s">
        <v>69</v>
      </c>
      <c r="N286" s="33"/>
      <c r="O286" s="32">
        <v>180</v>
      </c>
      <c r="P286" s="424" t="s">
        <v>403</v>
      </c>
      <c r="Q286" s="349"/>
      <c r="R286" s="349"/>
      <c r="S286" s="349"/>
      <c r="T286" s="350"/>
      <c r="U286" s="34"/>
      <c r="V286" s="34"/>
      <c r="W286" s="35" t="s">
        <v>70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404</v>
      </c>
      <c r="AG286" s="67"/>
      <c r="AJ286" s="71" t="s">
        <v>102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405</v>
      </c>
      <c r="B287" s="54" t="s">
        <v>406</v>
      </c>
      <c r="C287" s="31">
        <v>4301071021</v>
      </c>
      <c r="D287" s="360">
        <v>4640242181325</v>
      </c>
      <c r="E287" s="361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67</v>
      </c>
      <c r="L287" s="32" t="s">
        <v>100</v>
      </c>
      <c r="M287" s="33" t="s">
        <v>69</v>
      </c>
      <c r="N287" s="33"/>
      <c r="O287" s="32">
        <v>180</v>
      </c>
      <c r="P287" s="428" t="s">
        <v>407</v>
      </c>
      <c r="Q287" s="349"/>
      <c r="R287" s="349"/>
      <c r="S287" s="349"/>
      <c r="T287" s="350"/>
      <c r="U287" s="34"/>
      <c r="V287" s="34"/>
      <c r="W287" s="35" t="s">
        <v>70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404</v>
      </c>
      <c r="AG287" s="67"/>
      <c r="AJ287" s="71" t="s">
        <v>102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408</v>
      </c>
      <c r="B288" s="54" t="s">
        <v>409</v>
      </c>
      <c r="C288" s="31">
        <v>4301070993</v>
      </c>
      <c r="D288" s="360">
        <v>4640242180670</v>
      </c>
      <c r="E288" s="361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67</v>
      </c>
      <c r="L288" s="32" t="s">
        <v>100</v>
      </c>
      <c r="M288" s="33" t="s">
        <v>69</v>
      </c>
      <c r="N288" s="33"/>
      <c r="O288" s="32">
        <v>180</v>
      </c>
      <c r="P288" s="556" t="s">
        <v>410</v>
      </c>
      <c r="Q288" s="349"/>
      <c r="R288" s="349"/>
      <c r="S288" s="349"/>
      <c r="T288" s="350"/>
      <c r="U288" s="34"/>
      <c r="V288" s="34"/>
      <c r="W288" s="35" t="s">
        <v>70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411</v>
      </c>
      <c r="AG288" s="67"/>
      <c r="AJ288" s="71" t="s">
        <v>102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4"/>
      <c r="B289" s="359"/>
      <c r="C289" s="359"/>
      <c r="D289" s="359"/>
      <c r="E289" s="359"/>
      <c r="F289" s="359"/>
      <c r="G289" s="359"/>
      <c r="H289" s="359"/>
      <c r="I289" s="359"/>
      <c r="J289" s="359"/>
      <c r="K289" s="359"/>
      <c r="L289" s="359"/>
      <c r="M289" s="359"/>
      <c r="N289" s="359"/>
      <c r="O289" s="365"/>
      <c r="P289" s="355" t="s">
        <v>73</v>
      </c>
      <c r="Q289" s="356"/>
      <c r="R289" s="356"/>
      <c r="S289" s="356"/>
      <c r="T289" s="356"/>
      <c r="U289" s="356"/>
      <c r="V289" s="357"/>
      <c r="W289" s="37" t="s">
        <v>70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x14ac:dyDescent="0.2">
      <c r="A290" s="359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65"/>
      <c r="P290" s="355" t="s">
        <v>73</v>
      </c>
      <c r="Q290" s="356"/>
      <c r="R290" s="356"/>
      <c r="S290" s="356"/>
      <c r="T290" s="356"/>
      <c r="U290" s="356"/>
      <c r="V290" s="357"/>
      <c r="W290" s="37" t="s">
        <v>74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customHeight="1" x14ac:dyDescent="0.25">
      <c r="A291" s="358" t="s">
        <v>159</v>
      </c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59"/>
      <c r="P291" s="359"/>
      <c r="Q291" s="359"/>
      <c r="R291" s="359"/>
      <c r="S291" s="359"/>
      <c r="T291" s="359"/>
      <c r="U291" s="359"/>
      <c r="V291" s="359"/>
      <c r="W291" s="359"/>
      <c r="X291" s="359"/>
      <c r="Y291" s="359"/>
      <c r="Z291" s="359"/>
      <c r="AA291" s="339"/>
      <c r="AB291" s="339"/>
      <c r="AC291" s="339"/>
    </row>
    <row r="292" spans="1:68" ht="27" customHeight="1" x14ac:dyDescent="0.25">
      <c r="A292" s="54" t="s">
        <v>412</v>
      </c>
      <c r="B292" s="54" t="s">
        <v>413</v>
      </c>
      <c r="C292" s="31">
        <v>4301131019</v>
      </c>
      <c r="D292" s="360">
        <v>4640242180427</v>
      </c>
      <c r="E292" s="361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148</v>
      </c>
      <c r="L292" s="32" t="s">
        <v>100</v>
      </c>
      <c r="M292" s="33" t="s">
        <v>69</v>
      </c>
      <c r="N292" s="33"/>
      <c r="O292" s="32">
        <v>180</v>
      </c>
      <c r="P292" s="55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49"/>
      <c r="R292" s="349"/>
      <c r="S292" s="349"/>
      <c r="T292" s="350"/>
      <c r="U292" s="34"/>
      <c r="V292" s="34"/>
      <c r="W292" s="35" t="s">
        <v>70</v>
      </c>
      <c r="X292" s="344">
        <v>0</v>
      </c>
      <c r="Y292" s="345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414</v>
      </c>
      <c r="AG292" s="67"/>
      <c r="AJ292" s="71" t="s">
        <v>102</v>
      </c>
      <c r="AK292" s="71">
        <v>18</v>
      </c>
      <c r="BB292" s="283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4"/>
      <c r="B293" s="359"/>
      <c r="C293" s="359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65"/>
      <c r="P293" s="355" t="s">
        <v>73</v>
      </c>
      <c r="Q293" s="356"/>
      <c r="R293" s="356"/>
      <c r="S293" s="356"/>
      <c r="T293" s="356"/>
      <c r="U293" s="356"/>
      <c r="V293" s="357"/>
      <c r="W293" s="37" t="s">
        <v>70</v>
      </c>
      <c r="X293" s="346">
        <f>IFERROR(SUM(X292:X292),"0")</f>
        <v>0</v>
      </c>
      <c r="Y293" s="346">
        <f>IFERROR(SUM(Y292:Y292),"0")</f>
        <v>0</v>
      </c>
      <c r="Z293" s="346">
        <f>IFERROR(IF(Z292="",0,Z292),"0")</f>
        <v>0</v>
      </c>
      <c r="AA293" s="347"/>
      <c r="AB293" s="347"/>
      <c r="AC293" s="347"/>
    </row>
    <row r="294" spans="1:68" x14ac:dyDescent="0.2">
      <c r="A294" s="359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65"/>
      <c r="P294" s="355" t="s">
        <v>73</v>
      </c>
      <c r="Q294" s="356"/>
      <c r="R294" s="356"/>
      <c r="S294" s="356"/>
      <c r="T294" s="356"/>
      <c r="U294" s="356"/>
      <c r="V294" s="357"/>
      <c r="W294" s="37" t="s">
        <v>74</v>
      </c>
      <c r="X294" s="346">
        <f>IFERROR(SUMPRODUCT(X292:X292*H292:H292),"0")</f>
        <v>0</v>
      </c>
      <c r="Y294" s="346">
        <f>IFERROR(SUMPRODUCT(Y292:Y292*H292:H292),"0")</f>
        <v>0</v>
      </c>
      <c r="Z294" s="37"/>
      <c r="AA294" s="347"/>
      <c r="AB294" s="347"/>
      <c r="AC294" s="347"/>
    </row>
    <row r="295" spans="1:68" ht="14.25" customHeight="1" x14ac:dyDescent="0.25">
      <c r="A295" s="358" t="s">
        <v>77</v>
      </c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59"/>
      <c r="P295" s="359"/>
      <c r="Q295" s="359"/>
      <c r="R295" s="359"/>
      <c r="S295" s="359"/>
      <c r="T295" s="359"/>
      <c r="U295" s="359"/>
      <c r="V295" s="359"/>
      <c r="W295" s="359"/>
      <c r="X295" s="359"/>
      <c r="Y295" s="359"/>
      <c r="Z295" s="359"/>
      <c r="AA295" s="339"/>
      <c r="AB295" s="339"/>
      <c r="AC295" s="339"/>
    </row>
    <row r="296" spans="1:68" ht="27" customHeight="1" x14ac:dyDescent="0.25">
      <c r="A296" s="54" t="s">
        <v>415</v>
      </c>
      <c r="B296" s="54" t="s">
        <v>416</v>
      </c>
      <c r="C296" s="31">
        <v>4301132080</v>
      </c>
      <c r="D296" s="360">
        <v>4640242180397</v>
      </c>
      <c r="E296" s="361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67</v>
      </c>
      <c r="L296" s="32" t="s">
        <v>105</v>
      </c>
      <c r="M296" s="33" t="s">
        <v>69</v>
      </c>
      <c r="N296" s="33"/>
      <c r="O296" s="32">
        <v>180</v>
      </c>
      <c r="P296" s="46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49"/>
      <c r="R296" s="349"/>
      <c r="S296" s="349"/>
      <c r="T296" s="350"/>
      <c r="U296" s="34"/>
      <c r="V296" s="34"/>
      <c r="W296" s="35" t="s">
        <v>70</v>
      </c>
      <c r="X296" s="344">
        <v>96</v>
      </c>
      <c r="Y296" s="345">
        <f>IFERROR(IF(X296="","",X296),"")</f>
        <v>96</v>
      </c>
      <c r="Z296" s="36">
        <f>IFERROR(IF(X296="","",X296*0.0155),"")</f>
        <v>1.488</v>
      </c>
      <c r="AA296" s="56"/>
      <c r="AB296" s="57"/>
      <c r="AC296" s="284" t="s">
        <v>417</v>
      </c>
      <c r="AG296" s="67"/>
      <c r="AJ296" s="71" t="s">
        <v>106</v>
      </c>
      <c r="AK296" s="71">
        <v>84</v>
      </c>
      <c r="BB296" s="285" t="s">
        <v>82</v>
      </c>
      <c r="BM296" s="67">
        <f>IFERROR(X296*I296,"0")</f>
        <v>600.96</v>
      </c>
      <c r="BN296" s="67">
        <f>IFERROR(Y296*I296,"0")</f>
        <v>600.96</v>
      </c>
      <c r="BO296" s="67">
        <f>IFERROR(X296/J296,"0")</f>
        <v>1.1428571428571428</v>
      </c>
      <c r="BP296" s="67">
        <f>IFERROR(Y296/J296,"0")</f>
        <v>1.1428571428571428</v>
      </c>
    </row>
    <row r="297" spans="1:68" ht="27" customHeight="1" x14ac:dyDescent="0.25">
      <c r="A297" s="54" t="s">
        <v>418</v>
      </c>
      <c r="B297" s="54" t="s">
        <v>419</v>
      </c>
      <c r="C297" s="31">
        <v>4301132104</v>
      </c>
      <c r="D297" s="360">
        <v>4640242181219</v>
      </c>
      <c r="E297" s="361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148</v>
      </c>
      <c r="L297" s="32" t="s">
        <v>100</v>
      </c>
      <c r="M297" s="33" t="s">
        <v>69</v>
      </c>
      <c r="N297" s="33"/>
      <c r="O297" s="32">
        <v>180</v>
      </c>
      <c r="P297" s="555" t="s">
        <v>420</v>
      </c>
      <c r="Q297" s="349"/>
      <c r="R297" s="349"/>
      <c r="S297" s="349"/>
      <c r="T297" s="350"/>
      <c r="U297" s="34"/>
      <c r="V297" s="34"/>
      <c r="W297" s="35" t="s">
        <v>70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417</v>
      </c>
      <c r="AG297" s="67"/>
      <c r="AJ297" s="71" t="s">
        <v>102</v>
      </c>
      <c r="AK297" s="71">
        <v>18</v>
      </c>
      <c r="BB297" s="287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4"/>
      <c r="B298" s="359"/>
      <c r="C298" s="359"/>
      <c r="D298" s="359"/>
      <c r="E298" s="359"/>
      <c r="F298" s="359"/>
      <c r="G298" s="359"/>
      <c r="H298" s="359"/>
      <c r="I298" s="359"/>
      <c r="J298" s="359"/>
      <c r="K298" s="359"/>
      <c r="L298" s="359"/>
      <c r="M298" s="359"/>
      <c r="N298" s="359"/>
      <c r="O298" s="365"/>
      <c r="P298" s="355" t="s">
        <v>73</v>
      </c>
      <c r="Q298" s="356"/>
      <c r="R298" s="356"/>
      <c r="S298" s="356"/>
      <c r="T298" s="356"/>
      <c r="U298" s="356"/>
      <c r="V298" s="357"/>
      <c r="W298" s="37" t="s">
        <v>70</v>
      </c>
      <c r="X298" s="346">
        <f>IFERROR(SUM(X296:X297),"0")</f>
        <v>96</v>
      </c>
      <c r="Y298" s="346">
        <f>IFERROR(SUM(Y296:Y297),"0")</f>
        <v>96</v>
      </c>
      <c r="Z298" s="346">
        <f>IFERROR(IF(Z296="",0,Z296),"0")+IFERROR(IF(Z297="",0,Z297),"0")</f>
        <v>1.488</v>
      </c>
      <c r="AA298" s="347"/>
      <c r="AB298" s="347"/>
      <c r="AC298" s="347"/>
    </row>
    <row r="299" spans="1:68" x14ac:dyDescent="0.2">
      <c r="A299" s="359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65"/>
      <c r="P299" s="355" t="s">
        <v>73</v>
      </c>
      <c r="Q299" s="356"/>
      <c r="R299" s="356"/>
      <c r="S299" s="356"/>
      <c r="T299" s="356"/>
      <c r="U299" s="356"/>
      <c r="V299" s="357"/>
      <c r="W299" s="37" t="s">
        <v>74</v>
      </c>
      <c r="X299" s="346">
        <f>IFERROR(SUMPRODUCT(X296:X297*H296:H297),"0")</f>
        <v>576</v>
      </c>
      <c r="Y299" s="346">
        <f>IFERROR(SUMPRODUCT(Y296:Y297*H296:H297),"0")</f>
        <v>576</v>
      </c>
      <c r="Z299" s="37"/>
      <c r="AA299" s="347"/>
      <c r="AB299" s="347"/>
      <c r="AC299" s="347"/>
    </row>
    <row r="300" spans="1:68" ht="14.25" customHeight="1" x14ac:dyDescent="0.25">
      <c r="A300" s="358" t="s">
        <v>131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359"/>
      <c r="Z300" s="359"/>
      <c r="AA300" s="339"/>
      <c r="AB300" s="339"/>
      <c r="AC300" s="339"/>
    </row>
    <row r="301" spans="1:68" ht="27" customHeight="1" x14ac:dyDescent="0.25">
      <c r="A301" s="54" t="s">
        <v>421</v>
      </c>
      <c r="B301" s="54" t="s">
        <v>422</v>
      </c>
      <c r="C301" s="31">
        <v>4301136028</v>
      </c>
      <c r="D301" s="360">
        <v>4640242180304</v>
      </c>
      <c r="E301" s="361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80</v>
      </c>
      <c r="L301" s="32" t="s">
        <v>100</v>
      </c>
      <c r="M301" s="33" t="s">
        <v>69</v>
      </c>
      <c r="N301" s="33"/>
      <c r="O301" s="32">
        <v>180</v>
      </c>
      <c r="P301" s="529" t="s">
        <v>423</v>
      </c>
      <c r="Q301" s="349"/>
      <c r="R301" s="349"/>
      <c r="S301" s="349"/>
      <c r="T301" s="350"/>
      <c r="U301" s="34"/>
      <c r="V301" s="34"/>
      <c r="W301" s="35" t="s">
        <v>70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424</v>
      </c>
      <c r="AG301" s="67"/>
      <c r="AJ301" s="71" t="s">
        <v>102</v>
      </c>
      <c r="AK301" s="71">
        <v>14</v>
      </c>
      <c r="BB301" s="289" t="s">
        <v>82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425</v>
      </c>
      <c r="B302" s="54" t="s">
        <v>426</v>
      </c>
      <c r="C302" s="31">
        <v>4301136026</v>
      </c>
      <c r="D302" s="360">
        <v>4640242180236</v>
      </c>
      <c r="E302" s="361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67</v>
      </c>
      <c r="L302" s="32" t="s">
        <v>105</v>
      </c>
      <c r="M302" s="33" t="s">
        <v>69</v>
      </c>
      <c r="N302" s="33"/>
      <c r="O302" s="32">
        <v>180</v>
      </c>
      <c r="P302" s="35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49"/>
      <c r="R302" s="349"/>
      <c r="S302" s="349"/>
      <c r="T302" s="350"/>
      <c r="U302" s="34"/>
      <c r="V302" s="34"/>
      <c r="W302" s="35" t="s">
        <v>70</v>
      </c>
      <c r="X302" s="344">
        <v>60</v>
      </c>
      <c r="Y302" s="345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424</v>
      </c>
      <c r="AG302" s="67"/>
      <c r="AJ302" s="71" t="s">
        <v>106</v>
      </c>
      <c r="AK302" s="71">
        <v>84</v>
      </c>
      <c r="BB302" s="291" t="s">
        <v>82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customHeight="1" x14ac:dyDescent="0.25">
      <c r="A303" s="54" t="s">
        <v>427</v>
      </c>
      <c r="B303" s="54" t="s">
        <v>428</v>
      </c>
      <c r="C303" s="31">
        <v>4301136029</v>
      </c>
      <c r="D303" s="360">
        <v>4640242180410</v>
      </c>
      <c r="E303" s="361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80</v>
      </c>
      <c r="L303" s="32" t="s">
        <v>100</v>
      </c>
      <c r="M303" s="33" t="s">
        <v>69</v>
      </c>
      <c r="N303" s="33"/>
      <c r="O303" s="32">
        <v>180</v>
      </c>
      <c r="P303" s="4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49"/>
      <c r="R303" s="349"/>
      <c r="S303" s="349"/>
      <c r="T303" s="350"/>
      <c r="U303" s="34"/>
      <c r="V303" s="34"/>
      <c r="W303" s="35" t="s">
        <v>70</v>
      </c>
      <c r="X303" s="344">
        <v>28</v>
      </c>
      <c r="Y303" s="345">
        <f>IFERROR(IF(X303="","",X303),"")</f>
        <v>28</v>
      </c>
      <c r="Z303" s="36">
        <f>IFERROR(IF(X303="","",X303*0.00936),"")</f>
        <v>0.26207999999999998</v>
      </c>
      <c r="AA303" s="56"/>
      <c r="AB303" s="57"/>
      <c r="AC303" s="292" t="s">
        <v>424</v>
      </c>
      <c r="AG303" s="67"/>
      <c r="AJ303" s="71" t="s">
        <v>102</v>
      </c>
      <c r="AK303" s="71">
        <v>14</v>
      </c>
      <c r="BB303" s="293" t="s">
        <v>82</v>
      </c>
      <c r="BM303" s="67">
        <f>IFERROR(X303*I303,"0")</f>
        <v>68.096000000000004</v>
      </c>
      <c r="BN303" s="67">
        <f>IFERROR(Y303*I303,"0")</f>
        <v>68.096000000000004</v>
      </c>
      <c r="BO303" s="67">
        <f>IFERROR(X303/J303,"0")</f>
        <v>0.22222222222222221</v>
      </c>
      <c r="BP303" s="67">
        <f>IFERROR(Y303/J303,"0")</f>
        <v>0.22222222222222221</v>
      </c>
    </row>
    <row r="304" spans="1:68" x14ac:dyDescent="0.2">
      <c r="A304" s="364"/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65"/>
      <c r="P304" s="355" t="s">
        <v>73</v>
      </c>
      <c r="Q304" s="356"/>
      <c r="R304" s="356"/>
      <c r="S304" s="356"/>
      <c r="T304" s="356"/>
      <c r="U304" s="356"/>
      <c r="V304" s="357"/>
      <c r="W304" s="37" t="s">
        <v>70</v>
      </c>
      <c r="X304" s="346">
        <f>IFERROR(SUM(X301:X303),"0")</f>
        <v>88</v>
      </c>
      <c r="Y304" s="346">
        <f>IFERROR(SUM(Y301:Y303),"0")</f>
        <v>88</v>
      </c>
      <c r="Z304" s="346">
        <f>IFERROR(IF(Z301="",0,Z301),"0")+IFERROR(IF(Z302="",0,Z302),"0")+IFERROR(IF(Z303="",0,Z303),"0")</f>
        <v>1.1920799999999998</v>
      </c>
      <c r="AA304" s="347"/>
      <c r="AB304" s="347"/>
      <c r="AC304" s="347"/>
    </row>
    <row r="305" spans="1:68" x14ac:dyDescent="0.2">
      <c r="A305" s="359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65"/>
      <c r="P305" s="355" t="s">
        <v>73</v>
      </c>
      <c r="Q305" s="356"/>
      <c r="R305" s="356"/>
      <c r="S305" s="356"/>
      <c r="T305" s="356"/>
      <c r="U305" s="356"/>
      <c r="V305" s="357"/>
      <c r="W305" s="37" t="s">
        <v>74</v>
      </c>
      <c r="X305" s="346">
        <f>IFERROR(SUMPRODUCT(X301:X303*H301:H303),"0")</f>
        <v>362.72</v>
      </c>
      <c r="Y305" s="346">
        <f>IFERROR(SUMPRODUCT(Y301:Y303*H301:H303),"0")</f>
        <v>362.72</v>
      </c>
      <c r="Z305" s="37"/>
      <c r="AA305" s="347"/>
      <c r="AB305" s="347"/>
      <c r="AC305" s="347"/>
    </row>
    <row r="306" spans="1:68" ht="14.25" customHeight="1" x14ac:dyDescent="0.25">
      <c r="A306" s="358" t="s">
        <v>137</v>
      </c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59"/>
      <c r="P306" s="359"/>
      <c r="Q306" s="359"/>
      <c r="R306" s="359"/>
      <c r="S306" s="359"/>
      <c r="T306" s="359"/>
      <c r="U306" s="359"/>
      <c r="V306" s="359"/>
      <c r="W306" s="359"/>
      <c r="X306" s="359"/>
      <c r="Y306" s="359"/>
      <c r="Z306" s="359"/>
      <c r="AA306" s="339"/>
      <c r="AB306" s="339"/>
      <c r="AC306" s="339"/>
    </row>
    <row r="307" spans="1:68" ht="37.5" customHeight="1" x14ac:dyDescent="0.25">
      <c r="A307" s="54" t="s">
        <v>429</v>
      </c>
      <c r="B307" s="54" t="s">
        <v>430</v>
      </c>
      <c r="C307" s="31">
        <v>4301135504</v>
      </c>
      <c r="D307" s="360">
        <v>4640242181554</v>
      </c>
      <c r="E307" s="361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0" t="s">
        <v>431</v>
      </c>
      <c r="Q307" s="349"/>
      <c r="R307" s="349"/>
      <c r="S307" s="349"/>
      <c r="T307" s="350"/>
      <c r="U307" s="34"/>
      <c r="V307" s="34"/>
      <c r="W307" s="35" t="s">
        <v>70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432</v>
      </c>
      <c r="AG307" s="67"/>
      <c r="AJ307" s="71" t="s">
        <v>72</v>
      </c>
      <c r="AK307" s="71">
        <v>1</v>
      </c>
      <c r="BB307" s="295" t="s">
        <v>82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433</v>
      </c>
      <c r="B308" s="54" t="s">
        <v>434</v>
      </c>
      <c r="C308" s="31">
        <v>4301135394</v>
      </c>
      <c r="D308" s="360">
        <v>4640242181561</v>
      </c>
      <c r="E308" s="361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455" t="s">
        <v>435</v>
      </c>
      <c r="Q308" s="349"/>
      <c r="R308" s="349"/>
      <c r="S308" s="349"/>
      <c r="T308" s="350"/>
      <c r="U308" s="34"/>
      <c r="V308" s="34"/>
      <c r="W308" s="35" t="s">
        <v>70</v>
      </c>
      <c r="X308" s="344">
        <v>14</v>
      </c>
      <c r="Y308" s="345">
        <f t="shared" si="23"/>
        <v>14</v>
      </c>
      <c r="Z308" s="36">
        <f>IFERROR(IF(X308="","",X308*0.00936),"")</f>
        <v>0.13103999999999999</v>
      </c>
      <c r="AA308" s="56"/>
      <c r="AB308" s="57"/>
      <c r="AC308" s="296" t="s">
        <v>436</v>
      </c>
      <c r="AG308" s="67"/>
      <c r="AJ308" s="71" t="s">
        <v>102</v>
      </c>
      <c r="AK308" s="71">
        <v>14</v>
      </c>
      <c r="BB308" s="297" t="s">
        <v>82</v>
      </c>
      <c r="BM308" s="67">
        <f t="shared" si="24"/>
        <v>54.488</v>
      </c>
      <c r="BN308" s="67">
        <f t="shared" si="25"/>
        <v>54.488</v>
      </c>
      <c r="BO308" s="67">
        <f t="shared" si="26"/>
        <v>0.1111111111111111</v>
      </c>
      <c r="BP308" s="67">
        <f t="shared" si="27"/>
        <v>0.1111111111111111</v>
      </c>
    </row>
    <row r="309" spans="1:68" ht="27" customHeight="1" x14ac:dyDescent="0.25">
      <c r="A309" s="54" t="s">
        <v>437</v>
      </c>
      <c r="B309" s="54" t="s">
        <v>438</v>
      </c>
      <c r="C309" s="31">
        <v>4301135374</v>
      </c>
      <c r="D309" s="360">
        <v>4640242181424</v>
      </c>
      <c r="E309" s="361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67</v>
      </c>
      <c r="L309" s="32" t="s">
        <v>100</v>
      </c>
      <c r="M309" s="33" t="s">
        <v>69</v>
      </c>
      <c r="N309" s="33"/>
      <c r="O309" s="32">
        <v>180</v>
      </c>
      <c r="P309" s="47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49"/>
      <c r="R309" s="349"/>
      <c r="S309" s="349"/>
      <c r="T309" s="350"/>
      <c r="U309" s="34"/>
      <c r="V309" s="34"/>
      <c r="W309" s="35" t="s">
        <v>70</v>
      </c>
      <c r="X309" s="344">
        <v>0</v>
      </c>
      <c r="Y309" s="345">
        <f t="shared" si="23"/>
        <v>0</v>
      </c>
      <c r="Z309" s="36">
        <f>IFERROR(IF(X309="","",X309*0.0155),"")</f>
        <v>0</v>
      </c>
      <c r="AA309" s="56"/>
      <c r="AB309" s="57"/>
      <c r="AC309" s="298" t="s">
        <v>432</v>
      </c>
      <c r="AG309" s="67"/>
      <c r="AJ309" s="71" t="s">
        <v>102</v>
      </c>
      <c r="AK309" s="71">
        <v>12</v>
      </c>
      <c r="BB309" s="299" t="s">
        <v>82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customHeight="1" x14ac:dyDescent="0.25">
      <c r="A310" s="54" t="s">
        <v>439</v>
      </c>
      <c r="B310" s="54" t="s">
        <v>440</v>
      </c>
      <c r="C310" s="31">
        <v>4301135320</v>
      </c>
      <c r="D310" s="360">
        <v>4640242181592</v>
      </c>
      <c r="E310" s="361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0" t="s">
        <v>441</v>
      </c>
      <c r="Q310" s="349"/>
      <c r="R310" s="349"/>
      <c r="S310" s="349"/>
      <c r="T310" s="350"/>
      <c r="U310" s="34"/>
      <c r="V310" s="34"/>
      <c r="W310" s="35" t="s">
        <v>70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442</v>
      </c>
      <c r="AG310" s="67"/>
      <c r="AJ310" s="71" t="s">
        <v>72</v>
      </c>
      <c r="AK310" s="71">
        <v>1</v>
      </c>
      <c r="BB310" s="301" t="s">
        <v>82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443</v>
      </c>
      <c r="B311" s="54" t="s">
        <v>444</v>
      </c>
      <c r="C311" s="31">
        <v>4301135552</v>
      </c>
      <c r="D311" s="360">
        <v>4640242181431</v>
      </c>
      <c r="E311" s="361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65" t="s">
        <v>445</v>
      </c>
      <c r="Q311" s="349"/>
      <c r="R311" s="349"/>
      <c r="S311" s="349"/>
      <c r="T311" s="350"/>
      <c r="U311" s="34"/>
      <c r="V311" s="34"/>
      <c r="W311" s="35" t="s">
        <v>70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446</v>
      </c>
      <c r="AG311" s="67"/>
      <c r="AJ311" s="71" t="s">
        <v>72</v>
      </c>
      <c r="AK311" s="71">
        <v>1</v>
      </c>
      <c r="BB311" s="303" t="s">
        <v>82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4301135405</v>
      </c>
      <c r="D312" s="360">
        <v>4640242181523</v>
      </c>
      <c r="E312" s="361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80</v>
      </c>
      <c r="L312" s="32" t="s">
        <v>100</v>
      </c>
      <c r="M312" s="33" t="s">
        <v>69</v>
      </c>
      <c r="N312" s="33"/>
      <c r="O312" s="32">
        <v>180</v>
      </c>
      <c r="P312" s="43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49"/>
      <c r="R312" s="349"/>
      <c r="S312" s="349"/>
      <c r="T312" s="350"/>
      <c r="U312" s="34"/>
      <c r="V312" s="34"/>
      <c r="W312" s="35" t="s">
        <v>70</v>
      </c>
      <c r="X312" s="344">
        <v>28</v>
      </c>
      <c r="Y312" s="345">
        <f t="shared" si="23"/>
        <v>28</v>
      </c>
      <c r="Z312" s="36">
        <f t="shared" si="28"/>
        <v>0.26207999999999998</v>
      </c>
      <c r="AA312" s="56"/>
      <c r="AB312" s="57"/>
      <c r="AC312" s="304" t="s">
        <v>436</v>
      </c>
      <c r="AG312" s="67"/>
      <c r="AJ312" s="71" t="s">
        <v>102</v>
      </c>
      <c r="AK312" s="71">
        <v>14</v>
      </c>
      <c r="BB312" s="305" t="s">
        <v>82</v>
      </c>
      <c r="BM312" s="67">
        <f t="shared" si="24"/>
        <v>89.376000000000005</v>
      </c>
      <c r="BN312" s="67">
        <f t="shared" si="25"/>
        <v>89.376000000000005</v>
      </c>
      <c r="BO312" s="67">
        <f t="shared" si="26"/>
        <v>0.22222222222222221</v>
      </c>
      <c r="BP312" s="67">
        <f t="shared" si="27"/>
        <v>0.22222222222222221</v>
      </c>
    </row>
    <row r="313" spans="1:68" ht="37.5" customHeight="1" x14ac:dyDescent="0.25">
      <c r="A313" s="54" t="s">
        <v>449</v>
      </c>
      <c r="B313" s="54" t="s">
        <v>450</v>
      </c>
      <c r="C313" s="31">
        <v>4301135404</v>
      </c>
      <c r="D313" s="360">
        <v>4640242181516</v>
      </c>
      <c r="E313" s="361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69" t="s">
        <v>451</v>
      </c>
      <c r="Q313" s="349"/>
      <c r="R313" s="349"/>
      <c r="S313" s="349"/>
      <c r="T313" s="350"/>
      <c r="U313" s="34"/>
      <c r="V313" s="34"/>
      <c r="W313" s="35" t="s">
        <v>70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446</v>
      </c>
      <c r="AG313" s="67"/>
      <c r="AJ313" s="71" t="s">
        <v>72</v>
      </c>
      <c r="AK313" s="71">
        <v>1</v>
      </c>
      <c r="BB313" s="307" t="s">
        <v>82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452</v>
      </c>
      <c r="B314" s="54" t="s">
        <v>453</v>
      </c>
      <c r="C314" s="31">
        <v>4301135375</v>
      </c>
      <c r="D314" s="360">
        <v>4640242181486</v>
      </c>
      <c r="E314" s="361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80</v>
      </c>
      <c r="L314" s="32" t="s">
        <v>100</v>
      </c>
      <c r="M314" s="33" t="s">
        <v>69</v>
      </c>
      <c r="N314" s="33"/>
      <c r="O314" s="32">
        <v>180</v>
      </c>
      <c r="P314" s="50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49"/>
      <c r="R314" s="349"/>
      <c r="S314" s="349"/>
      <c r="T314" s="350"/>
      <c r="U314" s="34"/>
      <c r="V314" s="34"/>
      <c r="W314" s="35" t="s">
        <v>70</v>
      </c>
      <c r="X314" s="344">
        <v>14</v>
      </c>
      <c r="Y314" s="345">
        <f t="shared" si="23"/>
        <v>14</v>
      </c>
      <c r="Z314" s="36">
        <f t="shared" si="28"/>
        <v>0.13103999999999999</v>
      </c>
      <c r="AA314" s="56"/>
      <c r="AB314" s="57"/>
      <c r="AC314" s="308" t="s">
        <v>432</v>
      </c>
      <c r="AG314" s="67"/>
      <c r="AJ314" s="71" t="s">
        <v>102</v>
      </c>
      <c r="AK314" s="71">
        <v>14</v>
      </c>
      <c r="BB314" s="309" t="s">
        <v>82</v>
      </c>
      <c r="BM314" s="67">
        <f t="shared" si="24"/>
        <v>54.488</v>
      </c>
      <c r="BN314" s="67">
        <f t="shared" si="25"/>
        <v>54.488</v>
      </c>
      <c r="BO314" s="67">
        <f t="shared" si="26"/>
        <v>0.1111111111111111</v>
      </c>
      <c r="BP314" s="67">
        <f t="shared" si="27"/>
        <v>0.1111111111111111</v>
      </c>
    </row>
    <row r="315" spans="1:68" ht="37.5" customHeight="1" x14ac:dyDescent="0.25">
      <c r="A315" s="54" t="s">
        <v>454</v>
      </c>
      <c r="B315" s="54" t="s">
        <v>455</v>
      </c>
      <c r="C315" s="31">
        <v>4301135402</v>
      </c>
      <c r="D315" s="360">
        <v>4640242181493</v>
      </c>
      <c r="E315" s="361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456</v>
      </c>
      <c r="Q315" s="349"/>
      <c r="R315" s="349"/>
      <c r="S315" s="349"/>
      <c r="T315" s="350"/>
      <c r="U315" s="34"/>
      <c r="V315" s="34"/>
      <c r="W315" s="35" t="s">
        <v>70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432</v>
      </c>
      <c r="AG315" s="67"/>
      <c r="AJ315" s="71" t="s">
        <v>72</v>
      </c>
      <c r="AK315" s="71">
        <v>1</v>
      </c>
      <c r="BB315" s="311" t="s">
        <v>82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customHeight="1" x14ac:dyDescent="0.25">
      <c r="A316" s="54" t="s">
        <v>457</v>
      </c>
      <c r="B316" s="54" t="s">
        <v>458</v>
      </c>
      <c r="C316" s="31">
        <v>4301135403</v>
      </c>
      <c r="D316" s="360">
        <v>4640242181509</v>
      </c>
      <c r="E316" s="361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80</v>
      </c>
      <c r="L316" s="32" t="s">
        <v>100</v>
      </c>
      <c r="M316" s="33" t="s">
        <v>69</v>
      </c>
      <c r="N316" s="33"/>
      <c r="O316" s="32">
        <v>180</v>
      </c>
      <c r="P316" s="38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49"/>
      <c r="R316" s="349"/>
      <c r="S316" s="349"/>
      <c r="T316" s="350"/>
      <c r="U316" s="34"/>
      <c r="V316" s="34"/>
      <c r="W316" s="35" t="s">
        <v>70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432</v>
      </c>
      <c r="AG316" s="67"/>
      <c r="AJ316" s="71" t="s">
        <v>102</v>
      </c>
      <c r="AK316" s="71">
        <v>14</v>
      </c>
      <c r="BB316" s="313" t="s">
        <v>82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459</v>
      </c>
      <c r="B317" s="54" t="s">
        <v>460</v>
      </c>
      <c r="C317" s="31">
        <v>4301135304</v>
      </c>
      <c r="D317" s="360">
        <v>4640242181240</v>
      </c>
      <c r="E317" s="361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80</v>
      </c>
      <c r="L317" s="32" t="s">
        <v>100</v>
      </c>
      <c r="M317" s="33" t="s">
        <v>69</v>
      </c>
      <c r="N317" s="33"/>
      <c r="O317" s="32">
        <v>180</v>
      </c>
      <c r="P317" s="550" t="s">
        <v>461</v>
      </c>
      <c r="Q317" s="349"/>
      <c r="R317" s="349"/>
      <c r="S317" s="349"/>
      <c r="T317" s="350"/>
      <c r="U317" s="34"/>
      <c r="V317" s="34"/>
      <c r="W317" s="35" t="s">
        <v>70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432</v>
      </c>
      <c r="AG317" s="67"/>
      <c r="AJ317" s="71" t="s">
        <v>102</v>
      </c>
      <c r="AK317" s="71">
        <v>14</v>
      </c>
      <c r="BB317" s="315" t="s">
        <v>82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462</v>
      </c>
      <c r="B318" s="54" t="s">
        <v>463</v>
      </c>
      <c r="C318" s="31">
        <v>4301135310</v>
      </c>
      <c r="D318" s="360">
        <v>4640242181318</v>
      </c>
      <c r="E318" s="361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80</v>
      </c>
      <c r="L318" s="32" t="s">
        <v>100</v>
      </c>
      <c r="M318" s="33" t="s">
        <v>69</v>
      </c>
      <c r="N318" s="33"/>
      <c r="O318" s="32">
        <v>180</v>
      </c>
      <c r="P318" s="495" t="s">
        <v>464</v>
      </c>
      <c r="Q318" s="349"/>
      <c r="R318" s="349"/>
      <c r="S318" s="349"/>
      <c r="T318" s="350"/>
      <c r="U318" s="34"/>
      <c r="V318" s="34"/>
      <c r="W318" s="35" t="s">
        <v>70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436</v>
      </c>
      <c r="AG318" s="67"/>
      <c r="AJ318" s="71" t="s">
        <v>102</v>
      </c>
      <c r="AK318" s="71">
        <v>14</v>
      </c>
      <c r="BB318" s="317" t="s">
        <v>82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465</v>
      </c>
      <c r="B319" s="54" t="s">
        <v>466</v>
      </c>
      <c r="C319" s="31">
        <v>4301135306</v>
      </c>
      <c r="D319" s="360">
        <v>4640242181387</v>
      </c>
      <c r="E319" s="361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148</v>
      </c>
      <c r="L319" s="32" t="s">
        <v>100</v>
      </c>
      <c r="M319" s="33" t="s">
        <v>69</v>
      </c>
      <c r="N319" s="33"/>
      <c r="O319" s="32">
        <v>180</v>
      </c>
      <c r="P319" s="560" t="s">
        <v>467</v>
      </c>
      <c r="Q319" s="349"/>
      <c r="R319" s="349"/>
      <c r="S319" s="349"/>
      <c r="T319" s="350"/>
      <c r="U319" s="34"/>
      <c r="V319" s="34"/>
      <c r="W319" s="35" t="s">
        <v>70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432</v>
      </c>
      <c r="AG319" s="67"/>
      <c r="AJ319" s="71" t="s">
        <v>102</v>
      </c>
      <c r="AK319" s="71">
        <v>18</v>
      </c>
      <c r="BB319" s="319" t="s">
        <v>82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468</v>
      </c>
      <c r="B320" s="54" t="s">
        <v>469</v>
      </c>
      <c r="C320" s="31">
        <v>4301135305</v>
      </c>
      <c r="D320" s="360">
        <v>4640242181394</v>
      </c>
      <c r="E320" s="361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148</v>
      </c>
      <c r="L320" s="32" t="s">
        <v>100</v>
      </c>
      <c r="M320" s="33" t="s">
        <v>69</v>
      </c>
      <c r="N320" s="33"/>
      <c r="O320" s="32">
        <v>180</v>
      </c>
      <c r="P320" s="507" t="s">
        <v>470</v>
      </c>
      <c r="Q320" s="349"/>
      <c r="R320" s="349"/>
      <c r="S320" s="349"/>
      <c r="T320" s="350"/>
      <c r="U320" s="34"/>
      <c r="V320" s="34"/>
      <c r="W320" s="35" t="s">
        <v>70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432</v>
      </c>
      <c r="AG320" s="67"/>
      <c r="AJ320" s="71" t="s">
        <v>102</v>
      </c>
      <c r="AK320" s="71">
        <v>18</v>
      </c>
      <c r="BB320" s="321" t="s">
        <v>82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471</v>
      </c>
      <c r="B321" s="54" t="s">
        <v>472</v>
      </c>
      <c r="C321" s="31">
        <v>4301135309</v>
      </c>
      <c r="D321" s="360">
        <v>4640242181332</v>
      </c>
      <c r="E321" s="361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148</v>
      </c>
      <c r="L321" s="32" t="s">
        <v>68</v>
      </c>
      <c r="M321" s="33" t="s">
        <v>69</v>
      </c>
      <c r="N321" s="33"/>
      <c r="O321" s="32">
        <v>180</v>
      </c>
      <c r="P321" s="525" t="s">
        <v>473</v>
      </c>
      <c r="Q321" s="349"/>
      <c r="R321" s="349"/>
      <c r="S321" s="349"/>
      <c r="T321" s="350"/>
      <c r="U321" s="34"/>
      <c r="V321" s="34"/>
      <c r="W321" s="35" t="s">
        <v>70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432</v>
      </c>
      <c r="AG321" s="67"/>
      <c r="AJ321" s="71" t="s">
        <v>72</v>
      </c>
      <c r="AK321" s="71">
        <v>1</v>
      </c>
      <c r="BB321" s="323" t="s">
        <v>82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customHeight="1" x14ac:dyDescent="0.25">
      <c r="A322" s="54" t="s">
        <v>474</v>
      </c>
      <c r="B322" s="54" t="s">
        <v>475</v>
      </c>
      <c r="C322" s="31">
        <v>4301135308</v>
      </c>
      <c r="D322" s="360">
        <v>4640242181349</v>
      </c>
      <c r="E322" s="361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148</v>
      </c>
      <c r="L322" s="32" t="s">
        <v>100</v>
      </c>
      <c r="M322" s="33" t="s">
        <v>69</v>
      </c>
      <c r="N322" s="33"/>
      <c r="O322" s="32">
        <v>180</v>
      </c>
      <c r="P322" s="473" t="s">
        <v>476</v>
      </c>
      <c r="Q322" s="349"/>
      <c r="R322" s="349"/>
      <c r="S322" s="349"/>
      <c r="T322" s="350"/>
      <c r="U322" s="34"/>
      <c r="V322" s="34"/>
      <c r="W322" s="35" t="s">
        <v>70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432</v>
      </c>
      <c r="AG322" s="67"/>
      <c r="AJ322" s="71" t="s">
        <v>102</v>
      </c>
      <c r="AK322" s="71">
        <v>18</v>
      </c>
      <c r="BB322" s="325" t="s">
        <v>82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customHeight="1" x14ac:dyDescent="0.25">
      <c r="A323" s="54" t="s">
        <v>477</v>
      </c>
      <c r="B323" s="54" t="s">
        <v>478</v>
      </c>
      <c r="C323" s="31">
        <v>4301135307</v>
      </c>
      <c r="D323" s="360">
        <v>4640242181370</v>
      </c>
      <c r="E323" s="361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148</v>
      </c>
      <c r="L323" s="32" t="s">
        <v>68</v>
      </c>
      <c r="M323" s="33" t="s">
        <v>69</v>
      </c>
      <c r="N323" s="33"/>
      <c r="O323" s="32">
        <v>180</v>
      </c>
      <c r="P323" s="526" t="s">
        <v>479</v>
      </c>
      <c r="Q323" s="349"/>
      <c r="R323" s="349"/>
      <c r="S323" s="349"/>
      <c r="T323" s="350"/>
      <c r="U323" s="34"/>
      <c r="V323" s="34"/>
      <c r="W323" s="35" t="s">
        <v>70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480</v>
      </c>
      <c r="AG323" s="67"/>
      <c r="AJ323" s="71" t="s">
        <v>72</v>
      </c>
      <c r="AK323" s="71">
        <v>1</v>
      </c>
      <c r="BB323" s="327" t="s">
        <v>82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customHeight="1" x14ac:dyDescent="0.25">
      <c r="A324" s="54" t="s">
        <v>481</v>
      </c>
      <c r="B324" s="54" t="s">
        <v>482</v>
      </c>
      <c r="C324" s="31">
        <v>4301135318</v>
      </c>
      <c r="D324" s="360">
        <v>4607111037480</v>
      </c>
      <c r="E324" s="361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75" t="s">
        <v>483</v>
      </c>
      <c r="Q324" s="349"/>
      <c r="R324" s="349"/>
      <c r="S324" s="349"/>
      <c r="T324" s="350"/>
      <c r="U324" s="34"/>
      <c r="V324" s="34"/>
      <c r="W324" s="35" t="s">
        <v>70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484</v>
      </c>
      <c r="AG324" s="67"/>
      <c r="AJ324" s="71" t="s">
        <v>72</v>
      </c>
      <c r="AK324" s="71">
        <v>1</v>
      </c>
      <c r="BB324" s="329" t="s">
        <v>82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customHeight="1" x14ac:dyDescent="0.25">
      <c r="A325" s="54" t="s">
        <v>485</v>
      </c>
      <c r="B325" s="54" t="s">
        <v>486</v>
      </c>
      <c r="C325" s="31">
        <v>4301135198</v>
      </c>
      <c r="D325" s="360">
        <v>4640242180663</v>
      </c>
      <c r="E325" s="361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87" t="s">
        <v>487</v>
      </c>
      <c r="Q325" s="349"/>
      <c r="R325" s="349"/>
      <c r="S325" s="349"/>
      <c r="T325" s="350"/>
      <c r="U325" s="34"/>
      <c r="V325" s="34"/>
      <c r="W325" s="35" t="s">
        <v>70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488</v>
      </c>
      <c r="AG325" s="67"/>
      <c r="AJ325" s="71" t="s">
        <v>72</v>
      </c>
      <c r="AK325" s="71">
        <v>1</v>
      </c>
      <c r="BB325" s="331" t="s">
        <v>82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customHeight="1" x14ac:dyDescent="0.25">
      <c r="A326" s="54" t="s">
        <v>489</v>
      </c>
      <c r="B326" s="54" t="s">
        <v>490</v>
      </c>
      <c r="C326" s="31">
        <v>4301135723</v>
      </c>
      <c r="D326" s="360">
        <v>4640242181783</v>
      </c>
      <c r="E326" s="361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80</v>
      </c>
      <c r="L326" s="32" t="s">
        <v>68</v>
      </c>
      <c r="M326" s="33" t="s">
        <v>69</v>
      </c>
      <c r="N326" s="33"/>
      <c r="O326" s="32">
        <v>180</v>
      </c>
      <c r="P326" s="373" t="s">
        <v>491</v>
      </c>
      <c r="Q326" s="349"/>
      <c r="R326" s="349"/>
      <c r="S326" s="349"/>
      <c r="T326" s="350"/>
      <c r="U326" s="34"/>
      <c r="V326" s="34"/>
      <c r="W326" s="35" t="s">
        <v>70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492</v>
      </c>
      <c r="AG326" s="67"/>
      <c r="AJ326" s="71" t="s">
        <v>72</v>
      </c>
      <c r="AK326" s="71">
        <v>1</v>
      </c>
      <c r="BB326" s="333" t="s">
        <v>82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64"/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65"/>
      <c r="P327" s="355" t="s">
        <v>73</v>
      </c>
      <c r="Q327" s="356"/>
      <c r="R327" s="356"/>
      <c r="S327" s="356"/>
      <c r="T327" s="356"/>
      <c r="U327" s="356"/>
      <c r="V327" s="357"/>
      <c r="W327" s="37" t="s">
        <v>70</v>
      </c>
      <c r="X327" s="346">
        <f>IFERROR(SUM(X307:X326),"0")</f>
        <v>56</v>
      </c>
      <c r="Y327" s="346">
        <f>IFERROR(SUM(Y307:Y326),"0")</f>
        <v>56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0.52415999999999996</v>
      </c>
      <c r="AA327" s="347"/>
      <c r="AB327" s="347"/>
      <c r="AC327" s="347"/>
    </row>
    <row r="328" spans="1:68" x14ac:dyDescent="0.2">
      <c r="A328" s="359"/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65"/>
      <c r="P328" s="355" t="s">
        <v>73</v>
      </c>
      <c r="Q328" s="356"/>
      <c r="R328" s="356"/>
      <c r="S328" s="356"/>
      <c r="T328" s="356"/>
      <c r="U328" s="356"/>
      <c r="V328" s="357"/>
      <c r="W328" s="37" t="s">
        <v>74</v>
      </c>
      <c r="X328" s="346">
        <f>IFERROR(SUMPRODUCT(X307:X326*H307:H326),"0")</f>
        <v>187.60000000000002</v>
      </c>
      <c r="Y328" s="346">
        <f>IFERROR(SUMPRODUCT(Y307:Y326*H307:H326),"0")</f>
        <v>187.60000000000002</v>
      </c>
      <c r="Z328" s="37"/>
      <c r="AA328" s="347"/>
      <c r="AB328" s="347"/>
      <c r="AC328" s="347"/>
    </row>
    <row r="329" spans="1:68" ht="16.5" customHeight="1" x14ac:dyDescent="0.25">
      <c r="A329" s="388" t="s">
        <v>493</v>
      </c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59"/>
      <c r="P329" s="359"/>
      <c r="Q329" s="359"/>
      <c r="R329" s="359"/>
      <c r="S329" s="359"/>
      <c r="T329" s="359"/>
      <c r="U329" s="359"/>
      <c r="V329" s="359"/>
      <c r="W329" s="359"/>
      <c r="X329" s="359"/>
      <c r="Y329" s="359"/>
      <c r="Z329" s="359"/>
      <c r="AA329" s="338"/>
      <c r="AB329" s="338"/>
      <c r="AC329" s="338"/>
    </row>
    <row r="330" spans="1:68" ht="14.25" customHeight="1" x14ac:dyDescent="0.25">
      <c r="A330" s="358" t="s">
        <v>137</v>
      </c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59"/>
      <c r="P330" s="359"/>
      <c r="Q330" s="359"/>
      <c r="R330" s="359"/>
      <c r="S330" s="359"/>
      <c r="T330" s="359"/>
      <c r="U330" s="359"/>
      <c r="V330" s="359"/>
      <c r="W330" s="359"/>
      <c r="X330" s="359"/>
      <c r="Y330" s="359"/>
      <c r="Z330" s="359"/>
      <c r="AA330" s="339"/>
      <c r="AB330" s="339"/>
      <c r="AC330" s="339"/>
    </row>
    <row r="331" spans="1:68" ht="27" customHeight="1" x14ac:dyDescent="0.25">
      <c r="A331" s="54" t="s">
        <v>494</v>
      </c>
      <c r="B331" s="54" t="s">
        <v>495</v>
      </c>
      <c r="C331" s="31">
        <v>4301135268</v>
      </c>
      <c r="D331" s="360">
        <v>4640242181134</v>
      </c>
      <c r="E331" s="361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67</v>
      </c>
      <c r="L331" s="32" t="s">
        <v>68</v>
      </c>
      <c r="M331" s="33" t="s">
        <v>69</v>
      </c>
      <c r="N331" s="33"/>
      <c r="O331" s="32">
        <v>180</v>
      </c>
      <c r="P331" s="400" t="s">
        <v>496</v>
      </c>
      <c r="Q331" s="349"/>
      <c r="R331" s="349"/>
      <c r="S331" s="349"/>
      <c r="T331" s="350"/>
      <c r="U331" s="34"/>
      <c r="V331" s="34"/>
      <c r="W331" s="35" t="s">
        <v>70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497</v>
      </c>
      <c r="AG331" s="67"/>
      <c r="AJ331" s="71" t="s">
        <v>72</v>
      </c>
      <c r="AK331" s="71">
        <v>1</v>
      </c>
      <c r="BB331" s="335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x14ac:dyDescent="0.2">
      <c r="A332" s="364"/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65"/>
      <c r="P332" s="355" t="s">
        <v>73</v>
      </c>
      <c r="Q332" s="356"/>
      <c r="R332" s="356"/>
      <c r="S332" s="356"/>
      <c r="T332" s="356"/>
      <c r="U332" s="356"/>
      <c r="V332" s="357"/>
      <c r="W332" s="37" t="s">
        <v>70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x14ac:dyDescent="0.2">
      <c r="A333" s="359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59"/>
      <c r="O333" s="365"/>
      <c r="P333" s="355" t="s">
        <v>73</v>
      </c>
      <c r="Q333" s="356"/>
      <c r="R333" s="356"/>
      <c r="S333" s="356"/>
      <c r="T333" s="356"/>
      <c r="U333" s="356"/>
      <c r="V333" s="357"/>
      <c r="W333" s="37" t="s">
        <v>74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67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68"/>
      <c r="P334" s="409" t="s">
        <v>498</v>
      </c>
      <c r="Q334" s="410"/>
      <c r="R334" s="410"/>
      <c r="S334" s="410"/>
      <c r="T334" s="410"/>
      <c r="U334" s="410"/>
      <c r="V334" s="411"/>
      <c r="W334" s="37" t="s">
        <v>74</v>
      </c>
      <c r="X334" s="346">
        <f>IFERROR(X24+X32+X39+X50+X55+X60+X64+X69+X75+X81+X87+X93+X106+X113+X124+X128+X134+X141+X148+X153+X158+X163+X168+X174+X182+X187+X195+X199+X205+X212+X219+X229+X237+X242+X247+X253+X259+X265+X272+X278+X282+X290+X294+X299+X305+X328+X333,"0")</f>
        <v>12404.039999999999</v>
      </c>
      <c r="Y334" s="346">
        <f>IFERROR(Y24+Y32+Y39+Y50+Y55+Y60+Y64+Y69+Y75+Y81+Y87+Y93+Y106+Y113+Y124+Y128+Y134+Y141+Y148+Y153+Y158+Y163+Y168+Y174+Y182+Y187+Y195+Y199+Y205+Y212+Y219+Y229+Y237+Y242+Y247+Y253+Y259+Y265+Y272+Y278+Y282+Y290+Y294+Y299+Y305+Y328+Y333,"0")</f>
        <v>12404.039999999999</v>
      </c>
      <c r="Z334" s="37"/>
      <c r="AA334" s="347"/>
      <c r="AB334" s="347"/>
      <c r="AC334" s="347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68"/>
      <c r="P335" s="409" t="s">
        <v>499</v>
      </c>
      <c r="Q335" s="410"/>
      <c r="R335" s="410"/>
      <c r="S335" s="410"/>
      <c r="T335" s="410"/>
      <c r="U335" s="410"/>
      <c r="V335" s="411"/>
      <c r="W335" s="37" t="s">
        <v>74</v>
      </c>
      <c r="X335" s="346">
        <f>IFERROR(SUM(BM22:BM331),"0")</f>
        <v>13681.382799999999</v>
      </c>
      <c r="Y335" s="346">
        <f>IFERROR(SUM(BN22:BN331),"0")</f>
        <v>13681.382799999999</v>
      </c>
      <c r="Z335" s="37"/>
      <c r="AA335" s="347"/>
      <c r="AB335" s="347"/>
      <c r="AC335" s="347"/>
    </row>
    <row r="336" spans="1:68" x14ac:dyDescent="0.2">
      <c r="A336" s="359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368"/>
      <c r="P336" s="409" t="s">
        <v>500</v>
      </c>
      <c r="Q336" s="410"/>
      <c r="R336" s="410"/>
      <c r="S336" s="410"/>
      <c r="T336" s="410"/>
      <c r="U336" s="410"/>
      <c r="V336" s="411"/>
      <c r="W336" s="37" t="s">
        <v>501</v>
      </c>
      <c r="X336" s="38">
        <f>ROUNDUP(SUM(BO22:BO331),0)</f>
        <v>36</v>
      </c>
      <c r="Y336" s="38">
        <f>ROUNDUP(SUM(BP22:BP331),0)</f>
        <v>36</v>
      </c>
      <c r="Z336" s="37"/>
      <c r="AA336" s="347"/>
      <c r="AB336" s="347"/>
      <c r="AC336" s="347"/>
    </row>
    <row r="337" spans="1:35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68"/>
      <c r="P337" s="409" t="s">
        <v>502</v>
      </c>
      <c r="Q337" s="410"/>
      <c r="R337" s="410"/>
      <c r="S337" s="410"/>
      <c r="T337" s="410"/>
      <c r="U337" s="410"/>
      <c r="V337" s="411"/>
      <c r="W337" s="37" t="s">
        <v>74</v>
      </c>
      <c r="X337" s="346">
        <f>GrossWeightTotal+PalletQtyTotal*25</f>
        <v>14581.382799999999</v>
      </c>
      <c r="Y337" s="346">
        <f>GrossWeightTotalR+PalletQtyTotalR*25</f>
        <v>14581.382799999999</v>
      </c>
      <c r="Z337" s="37"/>
      <c r="AA337" s="347"/>
      <c r="AB337" s="347"/>
      <c r="AC337" s="347"/>
    </row>
    <row r="338" spans="1:35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368"/>
      <c r="P338" s="409" t="s">
        <v>503</v>
      </c>
      <c r="Q338" s="410"/>
      <c r="R338" s="410"/>
      <c r="S338" s="410"/>
      <c r="T338" s="410"/>
      <c r="U338" s="410"/>
      <c r="V338" s="411"/>
      <c r="W338" s="37" t="s">
        <v>501</v>
      </c>
      <c r="X338" s="346">
        <f>IFERROR(X23+X31+X38+X49+X54+X59+X63+X68+X74+X80+X86+X92+X105+X112+X123+X127+X133+X140+X147+X152+X157+X162+X167+X173+X181+X186+X194+X198+X204+X211+X218+X228+X236+X241+X246+X252+X258+X264+X271+X277+X281+X289+X293+X298+X304+X327+X332,"0")</f>
        <v>2826</v>
      </c>
      <c r="Y338" s="346">
        <f>IFERROR(Y23+Y31+Y38+Y49+Y54+Y59+Y63+Y68+Y74+Y80+Y86+Y92+Y105+Y112+Y123+Y127+Y133+Y140+Y147+Y152+Y157+Y162+Y167+Y173+Y181+Y186+Y194+Y198+Y204+Y211+Y218+Y228+Y236+Y241+Y246+Y252+Y258+Y264+Y271+Y277+Y281+Y289+Y293+Y298+Y304+Y327+Y332,"0")</f>
        <v>2826</v>
      </c>
      <c r="Z338" s="37"/>
      <c r="AA338" s="347"/>
      <c r="AB338" s="347"/>
      <c r="AC338" s="347"/>
    </row>
    <row r="339" spans="1:35" ht="14.25" customHeight="1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68"/>
      <c r="P339" s="409" t="s">
        <v>504</v>
      </c>
      <c r="Q339" s="410"/>
      <c r="R339" s="410"/>
      <c r="S339" s="410"/>
      <c r="T339" s="410"/>
      <c r="U339" s="410"/>
      <c r="V339" s="411"/>
      <c r="W339" s="39" t="s">
        <v>505</v>
      </c>
      <c r="X339" s="37"/>
      <c r="Y339" s="37"/>
      <c r="Z339" s="37">
        <f>IFERROR(Z23+Z31+Z38+Z49+Z54+Z59+Z63+Z68+Z74+Z80+Z86+Z92+Z105+Z112+Z123+Z127+Z133+Z140+Z147+Z152+Z157+Z162+Z167+Z173+Z181+Z186+Z194+Z198+Z204+Z211+Z218+Z228+Z236+Z241+Z246+Z252+Z258+Z264+Z271+Z277+Z281+Z289+Z293+Z298+Z304+Z327+Z332,"0")</f>
        <v>44.869660000000003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506</v>
      </c>
      <c r="B341" s="336" t="s">
        <v>63</v>
      </c>
      <c r="C341" s="378" t="s">
        <v>75</v>
      </c>
      <c r="D341" s="425"/>
      <c r="E341" s="425"/>
      <c r="F341" s="425"/>
      <c r="G341" s="425"/>
      <c r="H341" s="425"/>
      <c r="I341" s="425"/>
      <c r="J341" s="425"/>
      <c r="K341" s="425"/>
      <c r="L341" s="425"/>
      <c r="M341" s="425"/>
      <c r="N341" s="425"/>
      <c r="O341" s="425"/>
      <c r="P341" s="425"/>
      <c r="Q341" s="425"/>
      <c r="R341" s="425"/>
      <c r="S341" s="425"/>
      <c r="T341" s="408"/>
      <c r="U341" s="378" t="s">
        <v>260</v>
      </c>
      <c r="V341" s="408"/>
      <c r="W341" s="336" t="s">
        <v>286</v>
      </c>
      <c r="X341" s="378" t="s">
        <v>305</v>
      </c>
      <c r="Y341" s="425"/>
      <c r="Z341" s="425"/>
      <c r="AA341" s="425"/>
      <c r="AB341" s="425"/>
      <c r="AC341" s="425"/>
      <c r="AD341" s="408"/>
      <c r="AE341" s="336" t="s">
        <v>381</v>
      </c>
      <c r="AF341" s="336" t="s">
        <v>386</v>
      </c>
      <c r="AG341" s="336" t="s">
        <v>393</v>
      </c>
      <c r="AH341" s="378" t="s">
        <v>261</v>
      </c>
      <c r="AI341" s="408"/>
    </row>
    <row r="342" spans="1:35" ht="14.25" customHeight="1" thickTop="1" x14ac:dyDescent="0.2">
      <c r="A342" s="546" t="s">
        <v>507</v>
      </c>
      <c r="B342" s="378" t="s">
        <v>63</v>
      </c>
      <c r="C342" s="378" t="s">
        <v>76</v>
      </c>
      <c r="D342" s="378" t="s">
        <v>87</v>
      </c>
      <c r="E342" s="378" t="s">
        <v>97</v>
      </c>
      <c r="F342" s="378" t="s">
        <v>118</v>
      </c>
      <c r="G342" s="378" t="s">
        <v>145</v>
      </c>
      <c r="H342" s="378" t="s">
        <v>152</v>
      </c>
      <c r="I342" s="378" t="s">
        <v>158</v>
      </c>
      <c r="J342" s="378" t="s">
        <v>166</v>
      </c>
      <c r="K342" s="378" t="s">
        <v>190</v>
      </c>
      <c r="L342" s="378" t="s">
        <v>199</v>
      </c>
      <c r="M342" s="378" t="s">
        <v>219</v>
      </c>
      <c r="N342" s="337"/>
      <c r="O342" s="378" t="s">
        <v>225</v>
      </c>
      <c r="P342" s="378" t="s">
        <v>235</v>
      </c>
      <c r="Q342" s="378" t="s">
        <v>243</v>
      </c>
      <c r="R342" s="378" t="s">
        <v>247</v>
      </c>
      <c r="S342" s="378" t="s">
        <v>250</v>
      </c>
      <c r="T342" s="378" t="s">
        <v>256</v>
      </c>
      <c r="U342" s="378" t="s">
        <v>261</v>
      </c>
      <c r="V342" s="378" t="s">
        <v>265</v>
      </c>
      <c r="W342" s="378" t="s">
        <v>287</v>
      </c>
      <c r="X342" s="378" t="s">
        <v>306</v>
      </c>
      <c r="Y342" s="378" t="s">
        <v>323</v>
      </c>
      <c r="Z342" s="378" t="s">
        <v>333</v>
      </c>
      <c r="AA342" s="378" t="s">
        <v>348</v>
      </c>
      <c r="AB342" s="378" t="s">
        <v>359</v>
      </c>
      <c r="AC342" s="378" t="s">
        <v>364</v>
      </c>
      <c r="AD342" s="378" t="s">
        <v>375</v>
      </c>
      <c r="AE342" s="378" t="s">
        <v>382</v>
      </c>
      <c r="AF342" s="378" t="s">
        <v>387</v>
      </c>
      <c r="AG342" s="378" t="s">
        <v>394</v>
      </c>
      <c r="AH342" s="378" t="s">
        <v>261</v>
      </c>
      <c r="AI342" s="378" t="s">
        <v>493</v>
      </c>
    </row>
    <row r="343" spans="1:35" ht="13.5" customHeight="1" thickBot="1" x14ac:dyDescent="0.25">
      <c r="A343" s="547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37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379"/>
      <c r="Z343" s="379"/>
      <c r="AA343" s="379"/>
      <c r="AB343" s="379"/>
      <c r="AC343" s="379"/>
      <c r="AD343" s="379"/>
      <c r="AE343" s="379"/>
      <c r="AF343" s="379"/>
      <c r="AG343" s="379"/>
      <c r="AH343" s="379"/>
      <c r="AI343" s="379"/>
    </row>
    <row r="344" spans="1:35" ht="18" customHeight="1" thickTop="1" thickBot="1" x14ac:dyDescent="0.25">
      <c r="A344" s="40" t="s">
        <v>508</v>
      </c>
      <c r="B344" s="46">
        <f>IFERROR(X22*H22,"0")</f>
        <v>0</v>
      </c>
      <c r="C344" s="46">
        <f>IFERROR(X28*H28,"0")+IFERROR(X29*H29,"0")+IFERROR(X30*H30,"0")</f>
        <v>189</v>
      </c>
      <c r="D344" s="46">
        <f>IFERROR(X35*H35,"0")+IFERROR(X36*H36,"0")+IFERROR(X37*H37,"0")</f>
        <v>268.79999999999995</v>
      </c>
      <c r="E344" s="46">
        <f>IFERROR(X42*H42,"0")+IFERROR(X43*H43,"0")+IFERROR(X44*H44,"0")+IFERROR(X45*H45,"0")+IFERROR(X46*H46,"0")+IFERROR(X47*H47,"0")+IFERROR(X48*H48,"0")</f>
        <v>1512</v>
      </c>
      <c r="F344" s="46">
        <f>IFERROR(X53*H53,"0")+IFERROR(X57*H57,"0")+IFERROR(X58*H58,"0")+IFERROR(X62*H62,"0")+IFERROR(X66*H66,"0")+IFERROR(X67*H67,"0")+IFERROR(X71*H71,"0")+IFERROR(X72*H72,"0")+IFERROR(X73*H73,"0")</f>
        <v>67.2</v>
      </c>
      <c r="G344" s="46">
        <f>IFERROR(X78*H78,"0")+IFERROR(X79*H79,"0")</f>
        <v>420</v>
      </c>
      <c r="H344" s="46">
        <f>IFERROR(X84*H84,"0")+IFERROR(X85*H85,"0")</f>
        <v>50.4</v>
      </c>
      <c r="I344" s="46">
        <f>IFERROR(X90*H90,"0")+IFERROR(X91*H91,"0")</f>
        <v>151.19999999999999</v>
      </c>
      <c r="J344" s="46">
        <f>IFERROR(X96*H96,"0")+IFERROR(X97*H97,"0")+IFERROR(X98*H98,"0")+IFERROR(X99*H99,"0")+IFERROR(X100*H100,"0")+IFERROR(X101*H101,"0")+IFERROR(X102*H102,"0")+IFERROR(X103*H103,"0")+IFERROR(X104*H104,"0")</f>
        <v>947.52</v>
      </c>
      <c r="K344" s="46">
        <f>IFERROR(X109*H109,"0")+IFERROR(X110*H110,"0")+IFERROR(X111*H111,"0")</f>
        <v>0</v>
      </c>
      <c r="L344" s="46">
        <f>IFERROR(X116*H116,"0")+IFERROR(X117*H117,"0")+IFERROR(X118*H118,"0")+IFERROR(X119*H119,"0")+IFERROR(X120*H120,"0")+IFERROR(X121*H121,"0")+IFERROR(X122*H122,"0")+IFERROR(X126*H126,"0")</f>
        <v>3302.4</v>
      </c>
      <c r="M344" s="46">
        <f>IFERROR(X131*H131,"0")+IFERROR(X132*H132,"0")</f>
        <v>1554</v>
      </c>
      <c r="N344" s="337"/>
      <c r="O344" s="46">
        <f>IFERROR(X137*H137,"0")+IFERROR(X138*H138,"0")+IFERROR(X139*H139,"0")</f>
        <v>294</v>
      </c>
      <c r="P344" s="46">
        <f>IFERROR(X144*H144,"0")+IFERROR(X145*H145,"0")+IFERROR(X146*H146,"0")</f>
        <v>336</v>
      </c>
      <c r="Q344" s="46">
        <f>IFERROR(X151*H151,"0")</f>
        <v>42</v>
      </c>
      <c r="R344" s="46">
        <f>IFERROR(X156*H156,"0")</f>
        <v>0</v>
      </c>
      <c r="S344" s="46">
        <f>IFERROR(X161*H161,"0")</f>
        <v>0</v>
      </c>
      <c r="T344" s="46">
        <f>IFERROR(X166*H166,"0")</f>
        <v>0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0</v>
      </c>
      <c r="W344" s="46">
        <f>IFERROR(X191*H191,"0")+IFERROR(X192*H192,"0")+IFERROR(X193*H193,"0")+IFERROR(X197*H197,"0")</f>
        <v>924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336</v>
      </c>
      <c r="Z344" s="46">
        <f>IFERROR(X222*H222,"0")+IFERROR(X223*H223,"0")+IFERROR(X224*H224,"0")+IFERROR(X225*H225,"0")+IFERROR(X226*H226,"0")+IFERROR(X227*H227,"0")</f>
        <v>134.39999999999998</v>
      </c>
      <c r="AA344" s="46">
        <f>IFERROR(X232*H232,"0")+IFERROR(X233*H233,"0")+IFERROR(X234*H234,"0")+IFERROR(X235*H235,"0")</f>
        <v>432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76.800000000000011</v>
      </c>
      <c r="AE344" s="46">
        <f>IFERROR(X263*H263,"0")</f>
        <v>0</v>
      </c>
      <c r="AF344" s="46">
        <f>IFERROR(X269*H269,"0")+IFERROR(X270*H270,"0")</f>
        <v>240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1126.32</v>
      </c>
      <c r="AI344" s="46">
        <f>IFERROR(X331*H331,"0")</f>
        <v>0</v>
      </c>
    </row>
    <row r="345" spans="1:35" ht="13.5" customHeight="1" thickTop="1" x14ac:dyDescent="0.2">
      <c r="C345" s="337"/>
    </row>
    <row r="346" spans="1:35" ht="19.5" customHeight="1" x14ac:dyDescent="0.2">
      <c r="A346" s="58" t="s">
        <v>509</v>
      </c>
      <c r="B346" s="58" t="s">
        <v>510</v>
      </c>
      <c r="C346" s="58" t="s">
        <v>511</v>
      </c>
    </row>
    <row r="347" spans="1:35" x14ac:dyDescent="0.2">
      <c r="A347" s="59">
        <f>SUMPRODUCT(--(BB:BB="ЗПФ"),--(W:W="кор"),H:H,Y:Y)+SUMPRODUCT(--(BB:BB="ЗПФ"),--(W:W="кг"),Y:Y)</f>
        <v>6722.4</v>
      </c>
      <c r="B347" s="60">
        <f>SUMPRODUCT(--(BB:BB="ПГП"),--(W:W="кор"),H:H,Y:Y)+SUMPRODUCT(--(BB:BB="ПГП"),--(W:W="кг"),Y:Y)</f>
        <v>5681.64</v>
      </c>
      <c r="C347" s="60">
        <f>SUMPRODUCT(--(BB:BB="КИЗ"),--(W:W="кор"),H:H,Y:Y)+SUMPRODUCT(--(BB:BB="КИЗ"),--(W:W="кг"),Y:Y)</f>
        <v>0</v>
      </c>
    </row>
  </sheetData>
  <sheetProtection algorithmName="SHA-512" hashValue="oGm5gcZzU0tsF0diq4Wd975QWn7we2I6NXdQ3olvhvbOjggs3VcmukKaC9e7XdAueyeIj0Q0yXg2lZTqN1f6IQ==" saltValue="mbV/6MPnTWRW2Ax3UPe+JQ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Q5:R5"/>
    <mergeCell ref="F17:F18"/>
    <mergeCell ref="D120:E120"/>
    <mergeCell ref="P290:V290"/>
    <mergeCell ref="A49:O50"/>
    <mergeCell ref="P297:T297"/>
    <mergeCell ref="D234:E234"/>
    <mergeCell ref="P288:T288"/>
    <mergeCell ref="P263:T263"/>
    <mergeCell ref="Q6:R6"/>
    <mergeCell ref="A267:Z267"/>
    <mergeCell ref="P292:T292"/>
    <mergeCell ref="D102:E102"/>
    <mergeCell ref="P81:V81"/>
    <mergeCell ref="A33:Z33"/>
    <mergeCell ref="P219:V219"/>
    <mergeCell ref="P23:V23"/>
    <mergeCell ref="P272:V272"/>
    <mergeCell ref="A231:Z231"/>
    <mergeCell ref="A206:Z206"/>
    <mergeCell ref="A262:Z262"/>
    <mergeCell ref="V12:W12"/>
    <mergeCell ref="D191:E191"/>
    <mergeCell ref="P85:T85"/>
    <mergeCell ref="AE342:AE343"/>
    <mergeCell ref="P110:T110"/>
    <mergeCell ref="A258:O259"/>
    <mergeCell ref="T342:T343"/>
    <mergeCell ref="A176:Z176"/>
    <mergeCell ref="P289:V289"/>
    <mergeCell ref="A114:Z114"/>
    <mergeCell ref="P68:V68"/>
    <mergeCell ref="D249:E249"/>
    <mergeCell ref="A107:Z107"/>
    <mergeCell ref="D276:E276"/>
    <mergeCell ref="G342:G343"/>
    <mergeCell ref="P72:T72"/>
    <mergeCell ref="P305:V305"/>
    <mergeCell ref="J342:J343"/>
    <mergeCell ref="AB342:AB343"/>
    <mergeCell ref="P319:T319"/>
    <mergeCell ref="I342:I343"/>
    <mergeCell ref="P74:V74"/>
    <mergeCell ref="D331:E331"/>
    <mergeCell ref="AD342:AD343"/>
    <mergeCell ref="P313:T313"/>
    <mergeCell ref="P307:T307"/>
    <mergeCell ref="D286:E286"/>
    <mergeCell ref="V11:W11"/>
    <mergeCell ref="P57:T57"/>
    <mergeCell ref="H342:H343"/>
    <mergeCell ref="P146:T146"/>
    <mergeCell ref="P317:T317"/>
    <mergeCell ref="D323:E323"/>
    <mergeCell ref="D223:E223"/>
    <mergeCell ref="A254:Z254"/>
    <mergeCell ref="P121:T121"/>
    <mergeCell ref="D29:E29"/>
    <mergeCell ref="D216:E216"/>
    <mergeCell ref="P195:V195"/>
    <mergeCell ref="A20:Z20"/>
    <mergeCell ref="A125:Z125"/>
    <mergeCell ref="A194:O195"/>
    <mergeCell ref="A51:Z51"/>
    <mergeCell ref="A31:O32"/>
    <mergeCell ref="N17:N18"/>
    <mergeCell ref="U17:V17"/>
    <mergeCell ref="Y17:Y18"/>
    <mergeCell ref="D57:E57"/>
    <mergeCell ref="P2:W3"/>
    <mergeCell ref="P218:V218"/>
    <mergeCell ref="D35:E35"/>
    <mergeCell ref="A170:Z170"/>
    <mergeCell ref="D10:E10"/>
    <mergeCell ref="A23:O24"/>
    <mergeCell ref="AC342:AC343"/>
    <mergeCell ref="F10:G10"/>
    <mergeCell ref="P191:T191"/>
    <mergeCell ref="A181:O182"/>
    <mergeCell ref="D99:E99"/>
    <mergeCell ref="D270:E270"/>
    <mergeCell ref="A130:Z130"/>
    <mergeCell ref="P205:V205"/>
    <mergeCell ref="A201:Z201"/>
    <mergeCell ref="D310:E310"/>
    <mergeCell ref="P167:V167"/>
    <mergeCell ref="D101:E101"/>
    <mergeCell ref="F5:G5"/>
    <mergeCell ref="P55:V55"/>
    <mergeCell ref="A221:Z221"/>
    <mergeCell ref="A25:Z25"/>
    <mergeCell ref="P67:T67"/>
    <mergeCell ref="A342:A343"/>
    <mergeCell ref="X341:AD341"/>
    <mergeCell ref="P36:T36"/>
    <mergeCell ref="D321:E321"/>
    <mergeCell ref="P63:V63"/>
    <mergeCell ref="P101:T101"/>
    <mergeCell ref="D215:E215"/>
    <mergeCell ref="P194:V194"/>
    <mergeCell ref="P50:V50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P281:V281"/>
    <mergeCell ref="D226:E226"/>
    <mergeCell ref="P62:T62"/>
    <mergeCell ref="AD17:AF18"/>
    <mergeCell ref="D320:E320"/>
    <mergeCell ref="A127:O128"/>
    <mergeCell ref="P301:T301"/>
    <mergeCell ref="P178:T178"/>
    <mergeCell ref="P276:T276"/>
    <mergeCell ref="D257:E257"/>
    <mergeCell ref="P270:T270"/>
    <mergeCell ref="D151:E151"/>
    <mergeCell ref="U342:U343"/>
    <mergeCell ref="S342:S343"/>
    <mergeCell ref="A273:Z273"/>
    <mergeCell ref="P48:T48"/>
    <mergeCell ref="D292:E292"/>
    <mergeCell ref="A105:O106"/>
    <mergeCell ref="D227:E227"/>
    <mergeCell ref="A9:C9"/>
    <mergeCell ref="P321:T321"/>
    <mergeCell ref="D58:E58"/>
    <mergeCell ref="A236:O237"/>
    <mergeCell ref="P323:T323"/>
    <mergeCell ref="P39:V39"/>
    <mergeCell ref="P337:V337"/>
    <mergeCell ref="P32:V32"/>
    <mergeCell ref="Q13:R13"/>
    <mergeCell ref="P134:V134"/>
    <mergeCell ref="A155:Z155"/>
    <mergeCell ref="D318:E318"/>
    <mergeCell ref="P339:V339"/>
    <mergeCell ref="A220:Z220"/>
    <mergeCell ref="P139:T139"/>
    <mergeCell ref="D84:E84"/>
    <mergeCell ref="D22:E22"/>
    <mergeCell ref="A284:Z284"/>
    <mergeCell ref="G17:G18"/>
    <mergeCell ref="A295:Z295"/>
    <mergeCell ref="A152:O153"/>
    <mergeCell ref="D314:E314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P111:T111"/>
    <mergeCell ref="D225:E225"/>
    <mergeCell ref="Z17:Z18"/>
    <mergeCell ref="P173:V173"/>
    <mergeCell ref="AB17:AB18"/>
    <mergeCell ref="P271:V271"/>
    <mergeCell ref="P265:V265"/>
    <mergeCell ref="A41:Z41"/>
    <mergeCell ref="A283:Z283"/>
    <mergeCell ref="P237:V237"/>
    <mergeCell ref="H5:M5"/>
    <mergeCell ref="P31:V31"/>
    <mergeCell ref="A27:Z27"/>
    <mergeCell ref="A56:Z56"/>
    <mergeCell ref="P158:V158"/>
    <mergeCell ref="P98:T98"/>
    <mergeCell ref="A154:Z154"/>
    <mergeCell ref="A214:Z214"/>
    <mergeCell ref="D146:E146"/>
    <mergeCell ref="P225:T225"/>
    <mergeCell ref="A228:O229"/>
    <mergeCell ref="D6:M6"/>
    <mergeCell ref="A86:O87"/>
    <mergeCell ref="P227:T227"/>
    <mergeCell ref="P177:T177"/>
    <mergeCell ref="P226:T226"/>
    <mergeCell ref="H10:M10"/>
    <mergeCell ref="AA17:AA18"/>
    <mergeCell ref="A135:Z135"/>
    <mergeCell ref="AC17:AC18"/>
    <mergeCell ref="P147:V147"/>
    <mergeCell ref="P251:T251"/>
    <mergeCell ref="P45:T45"/>
    <mergeCell ref="P318:T318"/>
    <mergeCell ref="V6:W9"/>
    <mergeCell ref="A112:O113"/>
    <mergeCell ref="P256:T256"/>
    <mergeCell ref="P109:T109"/>
    <mergeCell ref="D217:E217"/>
    <mergeCell ref="P84:T84"/>
    <mergeCell ref="P222:T222"/>
    <mergeCell ref="P22:T22"/>
    <mergeCell ref="P193:T193"/>
    <mergeCell ref="P314:T314"/>
    <mergeCell ref="P236:V236"/>
    <mergeCell ref="A61:Z61"/>
    <mergeCell ref="P92:V92"/>
    <mergeCell ref="A88:Z88"/>
    <mergeCell ref="P257:T257"/>
    <mergeCell ref="P54:V54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A80:O81"/>
    <mergeCell ref="M342:M343"/>
    <mergeCell ref="P105:V105"/>
    <mergeCell ref="A160:Z160"/>
    <mergeCell ref="V342:V343"/>
    <mergeCell ref="P320:T320"/>
    <mergeCell ref="P334:V334"/>
    <mergeCell ref="A285:Z285"/>
    <mergeCell ref="D317:E317"/>
    <mergeCell ref="A306:Z306"/>
    <mergeCell ref="D319:E319"/>
    <mergeCell ref="D85:E85"/>
    <mergeCell ref="D207:E207"/>
    <mergeCell ref="D256:E256"/>
    <mergeCell ref="P269:T269"/>
    <mergeCell ref="A230:Z230"/>
    <mergeCell ref="AI342:AI343"/>
    <mergeCell ref="P179:T179"/>
    <mergeCell ref="A54:O55"/>
    <mergeCell ref="J9:M9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P328:V328"/>
    <mergeCell ref="P207:T207"/>
    <mergeCell ref="A274:Z274"/>
    <mergeCell ref="D138:E138"/>
    <mergeCell ref="A40:Z40"/>
    <mergeCell ref="D203:E203"/>
    <mergeCell ref="AH341:AI341"/>
    <mergeCell ref="P232:T232"/>
    <mergeCell ref="P152:V152"/>
    <mergeCell ref="A82:Z82"/>
    <mergeCell ref="A275:Z275"/>
    <mergeCell ref="AF342:AF343"/>
    <mergeCell ref="T5:U5"/>
    <mergeCell ref="D119:E119"/>
    <mergeCell ref="V5:W5"/>
    <mergeCell ref="P203:T203"/>
    <mergeCell ref="D46:E46"/>
    <mergeCell ref="P294:V294"/>
    <mergeCell ref="D111:E111"/>
    <mergeCell ref="D233:E233"/>
    <mergeCell ref="P212:V212"/>
    <mergeCell ref="A142:Z142"/>
    <mergeCell ref="Q8:R8"/>
    <mergeCell ref="A186:O187"/>
    <mergeCell ref="D104:E104"/>
    <mergeCell ref="T6:U9"/>
    <mergeCell ref="Q10:R10"/>
    <mergeCell ref="D185:E185"/>
    <mergeCell ref="P60:V60"/>
    <mergeCell ref="A252:O253"/>
    <mergeCell ref="D43:E43"/>
    <mergeCell ref="D137:E137"/>
    <mergeCell ref="P216:T216"/>
    <mergeCell ref="P124:V124"/>
    <mergeCell ref="P80:V80"/>
    <mergeCell ref="A204:O205"/>
    <mergeCell ref="AA342:AA343"/>
    <mergeCell ref="A19:Z19"/>
    <mergeCell ref="A190:Z190"/>
    <mergeCell ref="AH342:AH343"/>
    <mergeCell ref="P310:T310"/>
    <mergeCell ref="A14:M14"/>
    <mergeCell ref="D109:E109"/>
    <mergeCell ref="D280:E280"/>
    <mergeCell ref="P138:T138"/>
    <mergeCell ref="P311:T311"/>
    <mergeCell ref="P296:T296"/>
    <mergeCell ref="AG342:AG343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P338:V338"/>
    <mergeCell ref="D36:E36"/>
    <mergeCell ref="L342:L343"/>
    <mergeCell ref="D342:D343"/>
    <mergeCell ref="D325:E325"/>
    <mergeCell ref="P208:T208"/>
    <mergeCell ref="P15:T16"/>
    <mergeCell ref="F342:F343"/>
    <mergeCell ref="D116:E116"/>
    <mergeCell ref="D91:E91"/>
    <mergeCell ref="A164:Z164"/>
    <mergeCell ref="D156:E156"/>
    <mergeCell ref="P210:T210"/>
    <mergeCell ref="P308:T308"/>
    <mergeCell ref="P185:T185"/>
    <mergeCell ref="A277:O278"/>
    <mergeCell ref="A133:O134"/>
    <mergeCell ref="P199:V199"/>
    <mergeCell ref="A198:O199"/>
    <mergeCell ref="P122:T122"/>
    <mergeCell ref="P43:T43"/>
    <mergeCell ref="A188:Z188"/>
    <mergeCell ref="P228:V228"/>
    <mergeCell ref="D251:E251"/>
    <mergeCell ref="Y342:Y343"/>
    <mergeCell ref="P293:V293"/>
    <mergeCell ref="A59:O60"/>
    <mergeCell ref="A5:C5"/>
    <mergeCell ref="P64:V64"/>
    <mergeCell ref="D179:E179"/>
    <mergeCell ref="A108:Z108"/>
    <mergeCell ref="B342:B343"/>
    <mergeCell ref="D166:E166"/>
    <mergeCell ref="P128:V128"/>
    <mergeCell ref="A17:A18"/>
    <mergeCell ref="K17:K18"/>
    <mergeCell ref="A189:Z189"/>
    <mergeCell ref="C17:C18"/>
    <mergeCell ref="D103:E103"/>
    <mergeCell ref="D37:E37"/>
    <mergeCell ref="A238:Z238"/>
    <mergeCell ref="P66:T66"/>
    <mergeCell ref="D9:E9"/>
    <mergeCell ref="P137:T137"/>
    <mergeCell ref="D118:E118"/>
    <mergeCell ref="F9:G9"/>
    <mergeCell ref="P53:T53"/>
    <mergeCell ref="D180:E180"/>
    <mergeCell ref="P197:T197"/>
    <mergeCell ref="D161:E161"/>
    <mergeCell ref="D232:E232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Q12:R12"/>
    <mergeCell ref="P280:T280"/>
    <mergeCell ref="D90:E90"/>
    <mergeCell ref="A68:O69"/>
    <mergeCell ref="P119:T119"/>
    <mergeCell ref="P133:V133"/>
    <mergeCell ref="P127:V127"/>
    <mergeCell ref="P298:V298"/>
    <mergeCell ref="P198:V198"/>
    <mergeCell ref="P186:V186"/>
    <mergeCell ref="P204:V204"/>
    <mergeCell ref="P253:V253"/>
    <mergeCell ref="P132:T132"/>
    <mergeCell ref="P303:T303"/>
    <mergeCell ref="P75:V75"/>
    <mergeCell ref="P304:V304"/>
    <mergeCell ref="X342:X343"/>
    <mergeCell ref="C341:T341"/>
    <mergeCell ref="P131:T131"/>
    <mergeCell ref="A304:O305"/>
    <mergeCell ref="P223:T223"/>
    <mergeCell ref="I17:I18"/>
    <mergeCell ref="A246:O247"/>
    <mergeCell ref="P287:T287"/>
    <mergeCell ref="D72:E72"/>
    <mergeCell ref="D235:E235"/>
    <mergeCell ref="A239:Z239"/>
    <mergeCell ref="E342:E343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A329:Z329"/>
    <mergeCell ref="P181:V181"/>
    <mergeCell ref="A38:O39"/>
    <mergeCell ref="P342:P343"/>
    <mergeCell ref="D245:E245"/>
    <mergeCell ref="D301:E301"/>
    <mergeCell ref="R342:R343"/>
    <mergeCell ref="P116:T116"/>
    <mergeCell ref="D122:E122"/>
    <mergeCell ref="A162:O163"/>
    <mergeCell ref="D224:E224"/>
    <mergeCell ref="A26:Z26"/>
    <mergeCell ref="P103:T103"/>
    <mergeCell ref="P59:V59"/>
    <mergeCell ref="P97:T97"/>
    <mergeCell ref="P47:T47"/>
    <mergeCell ref="C342:C343"/>
    <mergeCell ref="P282:V282"/>
    <mergeCell ref="A327:O328"/>
    <mergeCell ref="D240:E240"/>
    <mergeCell ref="A244:Z244"/>
    <mergeCell ref="A171:Z171"/>
    <mergeCell ref="A165:Z165"/>
    <mergeCell ref="A293:O294"/>
    <mergeCell ref="A115:Z115"/>
    <mergeCell ref="P192:T192"/>
    <mergeCell ref="P112:V112"/>
    <mergeCell ref="A332:O333"/>
    <mergeCell ref="A279:Z279"/>
    <mergeCell ref="U341:V341"/>
    <mergeCell ref="P106:V106"/>
    <mergeCell ref="P93:V93"/>
    <mergeCell ref="P264:V264"/>
    <mergeCell ref="A300:Z300"/>
    <mergeCell ref="P335:V335"/>
    <mergeCell ref="P333:V333"/>
    <mergeCell ref="D145:E145"/>
    <mergeCell ref="D316:E316"/>
    <mergeCell ref="A123:O124"/>
    <mergeCell ref="D210:E210"/>
    <mergeCell ref="D308:E308"/>
    <mergeCell ref="P166:T166"/>
    <mergeCell ref="D209:E209"/>
    <mergeCell ref="P277:V277"/>
    <mergeCell ref="D100:E100"/>
    <mergeCell ref="P250:T250"/>
    <mergeCell ref="A167:O168"/>
    <mergeCell ref="P286:T286"/>
    <mergeCell ref="D96:E96"/>
    <mergeCell ref="A94:Z94"/>
    <mergeCell ref="A196:Z196"/>
    <mergeCell ref="P331:T331"/>
    <mergeCell ref="P182:V182"/>
    <mergeCell ref="H1:Q1"/>
    <mergeCell ref="P38:V38"/>
    <mergeCell ref="A330:Z330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P327:V327"/>
    <mergeCell ref="D144:E144"/>
    <mergeCell ref="D315:E315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12:M12"/>
    <mergeCell ref="A13:M13"/>
    <mergeCell ref="A15:M15"/>
    <mergeCell ref="O342:O343"/>
    <mergeCell ref="Q342:Q343"/>
    <mergeCell ref="P141:V141"/>
    <mergeCell ref="A140:O141"/>
    <mergeCell ref="A202:Z202"/>
    <mergeCell ref="A63:O64"/>
    <mergeCell ref="P104:T104"/>
    <mergeCell ref="P168:V168"/>
    <mergeCell ref="B17:B18"/>
    <mergeCell ref="D131:E131"/>
    <mergeCell ref="A266:Z266"/>
    <mergeCell ref="A260:Z260"/>
    <mergeCell ref="A92:O93"/>
    <mergeCell ref="P299:V299"/>
    <mergeCell ref="A173:O174"/>
    <mergeCell ref="P99:T99"/>
    <mergeCell ref="D287:E287"/>
    <mergeCell ref="D66:E66"/>
    <mergeCell ref="P113:V113"/>
    <mergeCell ref="D126:E126"/>
    <mergeCell ref="P145:T145"/>
    <mergeCell ref="D197:E197"/>
    <mergeCell ref="P316:T316"/>
    <mergeCell ref="D53:E53"/>
    <mergeCell ref="A334:O339"/>
    <mergeCell ref="R1:T1"/>
    <mergeCell ref="P172:T172"/>
    <mergeCell ref="P28:T28"/>
    <mergeCell ref="D71:E71"/>
    <mergeCell ref="A218:O219"/>
    <mergeCell ref="A74:O75"/>
    <mergeCell ref="P326:T326"/>
    <mergeCell ref="P215:T215"/>
    <mergeCell ref="D307:E307"/>
    <mergeCell ref="P229:V229"/>
    <mergeCell ref="D98:E98"/>
    <mergeCell ref="P30:T30"/>
    <mergeCell ref="D73:E73"/>
    <mergeCell ref="A147:O148"/>
    <mergeCell ref="A200:Z200"/>
    <mergeCell ref="V10:W10"/>
    <mergeCell ref="D47:E47"/>
    <mergeCell ref="A149:Z149"/>
    <mergeCell ref="P209:T209"/>
    <mergeCell ref="W17:W18"/>
    <mergeCell ref="A264:O265"/>
    <mergeCell ref="P332:V332"/>
    <mergeCell ref="A213:Z213"/>
    <mergeCell ref="H9:I9"/>
    <mergeCell ref="P24:V24"/>
    <mergeCell ref="P211:V211"/>
    <mergeCell ref="D297:E297"/>
    <mergeCell ref="P259:V259"/>
    <mergeCell ref="P153:V153"/>
    <mergeCell ref="D263:E263"/>
    <mergeCell ref="A65:Z65"/>
    <mergeCell ref="D312:E312"/>
    <mergeCell ref="D78:E78"/>
    <mergeCell ref="A281:O282"/>
    <mergeCell ref="P249:T249"/>
    <mergeCell ref="P234:T234"/>
    <mergeCell ref="A150:Z150"/>
    <mergeCell ref="D48:E48"/>
    <mergeCell ref="A183:Z183"/>
    <mergeCell ref="P96:T96"/>
    <mergeCell ref="H17:H18"/>
    <mergeCell ref="P90:T90"/>
    <mergeCell ref="P161:T161"/>
    <mergeCell ref="P217:T217"/>
    <mergeCell ref="D269:E269"/>
    <mergeCell ref="D296:E296"/>
    <mergeCell ref="A157:O158"/>
    <mergeCell ref="P79:T79"/>
    <mergeCell ref="P73:T73"/>
    <mergeCell ref="P144:T144"/>
    <mergeCell ref="P315:T315"/>
    <mergeCell ref="P302:T302"/>
    <mergeCell ref="P87:V87"/>
    <mergeCell ref="A34:Z34"/>
    <mergeCell ref="A83:Z83"/>
    <mergeCell ref="D45:E45"/>
    <mergeCell ref="D222:E222"/>
    <mergeCell ref="P35:T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3 X57:X58 X62 X66:X67 X71:X73 X84:X85 X90:X91 X96:X97 X99:X101 X103 X110:X111 X116 X126 X137 X139 X144 X151 X156 X161 X166 X177 X180 X184:X185 X191:X193 X197 X203 X210 X216 X222 X224:X226 X232 X234:X235 X240 X245 X249:X251 X256 X263 X276 X280 X307 X310:X311 X313 X315 X321 X323:X326 X3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8 X78 X104 X109 X117 X120 X122 X138 X145 X172 X178:X179 X207:X209 X217 X223 X227 X233 X257 X270 X286:X288 X292 X297 X301 X303 X308:X309 X312 X314 X316:X320 X32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8 X102 X118:X119 X121 X131:X132 X146 X215 X269 X296 X30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J1jekEts8CPu3futGIe40CcUZ5qxhd/ralp2b++68fG7oNHUwGkRyHIFGsxiHpW4B7f5mv58qHQm7c0ojxJmAg==" saltValue="/iLSGfdOONydxzvLBKDC0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569</vt:i4>
      </vt:variant>
    </vt:vector>
  </HeadingPairs>
  <TitlesOfParts>
    <vt:vector size="5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2025-05-28T10:39:07Z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