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BE5006E2-94B1-4956-AAE7-A7E0767E7B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Z194" i="1" l="1"/>
  <c r="Z144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Z32" i="1" s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Z128" i="1" s="1"/>
  <c r="Y133" i="1"/>
  <c r="Y139" i="1"/>
  <c r="BP143" i="1"/>
  <c r="BN143" i="1"/>
  <c r="Z143" i="1"/>
  <c r="Y145" i="1"/>
  <c r="Y150" i="1"/>
  <c r="BP147" i="1"/>
  <c r="BN147" i="1"/>
  <c r="Z147" i="1"/>
  <c r="Z149" i="1" s="1"/>
  <c r="Y161" i="1"/>
  <c r="Y160" i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Z244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Z373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Z395" i="1" s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Z470" i="1" s="1"/>
  <c r="BP462" i="1"/>
  <c r="BN462" i="1"/>
  <c r="Z462" i="1"/>
  <c r="BP466" i="1"/>
  <c r="BN466" i="1"/>
  <c r="Z466" i="1"/>
  <c r="Y470" i="1"/>
  <c r="Z476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Z512" i="1" s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Y540" i="1" l="1"/>
  <c r="Y537" i="1"/>
  <c r="Z522" i="1"/>
  <c r="Z104" i="1"/>
  <c r="Y536" i="1"/>
  <c r="Z487" i="1"/>
  <c r="Z442" i="1"/>
  <c r="Z323" i="1"/>
  <c r="Z256" i="1"/>
  <c r="Z316" i="1"/>
  <c r="Z81" i="1"/>
  <c r="Y538" i="1"/>
  <c r="Z493" i="1"/>
  <c r="Z337" i="1"/>
  <c r="Z331" i="1"/>
  <c r="Z222" i="1"/>
  <c r="Z541" i="1" s="1"/>
  <c r="Y539" i="1" l="1"/>
</calcChain>
</file>

<file path=xl/sharedStrings.xml><?xml version="1.0" encoding="utf-8"?>
<sst xmlns="http://schemas.openxmlformats.org/spreadsheetml/2006/main" count="2383" uniqueCount="836">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</sst>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9" zoomScaleNormal="100" zoomScaleSheetLayoutView="100" workbookViewId="0">
      <selection activeCell="Z542" sqref="Z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45807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Пятница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0.375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212</v>
      </c>
      <c r="Y42" s="592">
        <f>IFERROR(IF(X42="",0,CEILING((X42/$H42),1)*$H42),"")</f>
        <v>212</v>
      </c>
      <c r="Z42" s="36">
        <f>IFERROR(IF(Y42=0,"",ROUNDUP(Y42/H42,0)*0.00902),"")</f>
        <v>0.47806000000000004</v>
      </c>
      <c r="AA42" s="56"/>
      <c r="AB42" s="57"/>
      <c r="AC42" s="87" t="s">
        <v>107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223.13</v>
      </c>
      <c r="BN42" s="64">
        <f>IFERROR(Y42*I42/H42,"0")</f>
        <v>223.13</v>
      </c>
      <c r="BO42" s="64">
        <f>IFERROR(1/J42*(X42/H42),"0")</f>
        <v>0.40151515151515155</v>
      </c>
      <c r="BP42" s="64">
        <f>IFERROR(1/J42*(Y42/H42),"0")</f>
        <v>0.40151515151515155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53</v>
      </c>
      <c r="Y45" s="593">
        <f>IFERROR(Y41/H41,"0")+IFERROR(Y42/H42,"0")+IFERROR(Y43/H43,"0")+IFERROR(Y44/H44,"0")</f>
        <v>53</v>
      </c>
      <c r="Z45" s="593">
        <f>IFERROR(IF(Z41="",0,Z41),"0")+IFERROR(IF(Z42="",0,Z42),"0")+IFERROR(IF(Z43="",0,Z43),"0")+IFERROR(IF(Z44="",0,Z44),"0")</f>
        <v>0.47806000000000004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212</v>
      </c>
      <c r="Y46" s="593">
        <f>IFERROR(SUM(Y41:Y44),"0")</f>
        <v>212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86.4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111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184.5</v>
      </c>
      <c r="Y58" s="592">
        <f t="shared" si="6"/>
        <v>184.5</v>
      </c>
      <c r="Z58" s="36">
        <f>IFERROR(IF(Y58=0,"",ROUNDUP(Y58/H58,0)*0.00902),"")</f>
        <v>0.36982000000000004</v>
      </c>
      <c r="AA58" s="56"/>
      <c r="AB58" s="57"/>
      <c r="AC58" s="105" t="s">
        <v>142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193.11</v>
      </c>
      <c r="BN58" s="64">
        <f t="shared" si="8"/>
        <v>193.11</v>
      </c>
      <c r="BO58" s="64">
        <f t="shared" si="9"/>
        <v>0.31060606060606061</v>
      </c>
      <c r="BP58" s="64">
        <f t="shared" si="10"/>
        <v>0.31060606060606061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41</v>
      </c>
      <c r="Y59" s="593">
        <f>IFERROR(Y53/H53,"0")+IFERROR(Y54/H54,"0")+IFERROR(Y55/H55,"0")+IFERROR(Y56/H56,"0")+IFERROR(Y57/H57,"0")+IFERROR(Y58/H58,"0")</f>
        <v>41</v>
      </c>
      <c r="Z59" s="593">
        <f>IFERROR(IF(Z53="",0,Z53),"0")+IFERROR(IF(Z54="",0,Z54),"0")+IFERROR(IF(Z55="",0,Z55),"0")+IFERROR(IF(Z56="",0,Z56),"0")+IFERROR(IF(Z57="",0,Z57),"0")+IFERROR(IF(Z58="",0,Z58),"0")</f>
        <v>0.36982000000000004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184.5</v>
      </c>
      <c r="Y60" s="593">
        <f>IFERROR(SUM(Y53:Y58),"0")</f>
        <v>184.5</v>
      </c>
      <c r="Z60" s="37"/>
      <c r="AA60" s="594"/>
      <c r="AB60" s="594"/>
      <c r="AC60" s="594"/>
    </row>
    <row r="61" spans="1:68" ht="14.25" customHeight="1" x14ac:dyDescent="0.25">
      <c r="A61" s="609" t="s">
        <v>143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147</v>
      </c>
      <c r="B63" s="54" t="s">
        <v>148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150</v>
      </c>
      <c r="B64" s="54" t="s">
        <v>151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37.799999999999997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154</v>
      </c>
      <c r="B69" s="54" t="s">
        <v>155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163</v>
      </c>
      <c r="B75" s="54" t="s">
        <v>164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172</v>
      </c>
      <c r="B78" s="54" t="s">
        <v>173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174</v>
      </c>
      <c r="B79" s="54" t="s">
        <v>175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178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179</v>
      </c>
      <c r="B84" s="54" t="s">
        <v>180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185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189</v>
      </c>
      <c r="B91" s="54" t="s">
        <v>190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450</v>
      </c>
      <c r="Y92" s="592">
        <f>IFERROR(IF(X92="",0,CEILING((X92/$H92),1)*$H92),"")</f>
        <v>450</v>
      </c>
      <c r="Z92" s="36">
        <f>IFERROR(IF(Y92=0,"",ROUNDUP(Y92/H92,0)*0.00902),"")</f>
        <v>0.90200000000000002</v>
      </c>
      <c r="AA92" s="56"/>
      <c r="AB92" s="57"/>
      <c r="AC92" s="141" t="s">
        <v>193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471</v>
      </c>
      <c r="BN92" s="64">
        <f>IFERROR(Y92*I92/H92,"0")</f>
        <v>471</v>
      </c>
      <c r="BO92" s="64">
        <f>IFERROR(1/J92*(X92/H92),"0")</f>
        <v>0.75757575757575757</v>
      </c>
      <c r="BP92" s="64">
        <f>IFERROR(1/J92*(Y92/H92),"0")</f>
        <v>0.75757575757575757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100</v>
      </c>
      <c r="Y93" s="593">
        <f>IFERROR(Y90/H90,"0")+IFERROR(Y91/H91,"0")+IFERROR(Y92/H92,"0")</f>
        <v>100</v>
      </c>
      <c r="Z93" s="593">
        <f>IFERROR(IF(Z90="",0,Z90),"0")+IFERROR(IF(Z91="",0,Z91),"0")+IFERROR(IF(Z92="",0,Z92),"0")</f>
        <v>0.90200000000000002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450</v>
      </c>
      <c r="Y94" s="593">
        <f>IFERROR(SUM(Y90:Y92),"0")</f>
        <v>450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194</v>
      </c>
      <c r="B97" s="54" t="s">
        <v>197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93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194</v>
      </c>
      <c r="B98" s="54" t="s">
        <v>199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138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196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112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270</v>
      </c>
      <c r="Y101" s="592">
        <f t="shared" si="16"/>
        <v>270</v>
      </c>
      <c r="Z101" s="36">
        <f>IFERROR(IF(Y101=0,"",ROUNDUP(Y101/H101,0)*0.00651),"")</f>
        <v>0.65100000000000002</v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295.2</v>
      </c>
      <c r="BN101" s="64">
        <f t="shared" si="18"/>
        <v>295.2</v>
      </c>
      <c r="BO101" s="64">
        <f t="shared" si="19"/>
        <v>0.5494505494505495</v>
      </c>
      <c r="BP101" s="64">
        <f t="shared" si="20"/>
        <v>0.5494505494505495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100</v>
      </c>
      <c r="Y104" s="593">
        <f>IFERROR(Y96/H96,"0")+IFERROR(Y97/H97,"0")+IFERROR(Y98/H98,"0")+IFERROR(Y99/H99,"0")+IFERROR(Y100/H100,"0")+IFERROR(Y101/H101,"0")+IFERROR(Y102/H102,"0")+IFERROR(Y103/H103,"0")</f>
        <v>100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0.65100000000000002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270</v>
      </c>
      <c r="Y105" s="593">
        <f>IFERROR(SUM(Y96:Y103),"0")</f>
        <v>270</v>
      </c>
      <c r="Z105" s="37"/>
      <c r="AA105" s="594"/>
      <c r="AB105" s="594"/>
      <c r="AC105" s="594"/>
    </row>
    <row r="106" spans="1:68" ht="16.5" customHeight="1" x14ac:dyDescent="0.25">
      <c r="A106" s="605" t="s">
        <v>212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/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450</v>
      </c>
      <c r="Y110" s="592">
        <f>IFERROR(IF(X110="",0,CEILING((X110/$H110),1)*$H110),"")</f>
        <v>450</v>
      </c>
      <c r="Z110" s="36">
        <f>IFERROR(IF(Y110=0,"",ROUNDUP(Y110/H110,0)*0.00902),"")</f>
        <v>0.90200000000000002</v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471</v>
      </c>
      <c r="BN110" s="64">
        <f>IFERROR(Y110*I110/H110,"0")</f>
        <v>471</v>
      </c>
      <c r="BO110" s="64">
        <f>IFERROR(1/J110*(X110/H110),"0")</f>
        <v>0.75757575757575757</v>
      </c>
      <c r="BP110" s="64">
        <f>IFERROR(1/J110*(Y110/H110),"0")</f>
        <v>0.75757575757575757</v>
      </c>
    </row>
    <row r="111" spans="1:68" ht="16.5" customHeight="1" x14ac:dyDescent="0.25">
      <c r="A111" s="54" t="s">
        <v>220</v>
      </c>
      <c r="B111" s="54" t="s">
        <v>221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100</v>
      </c>
      <c r="Y112" s="593">
        <f>IFERROR(Y108/H108,"0")+IFERROR(Y109/H109,"0")+IFERROR(Y110/H110,"0")+IFERROR(Y111/H111,"0")</f>
        <v>100</v>
      </c>
      <c r="Z112" s="593">
        <f>IFERROR(IF(Z108="",0,Z108),"0")+IFERROR(IF(Z109="",0,Z109),"0")+IFERROR(IF(Z110="",0,Z110),"0")+IFERROR(IF(Z111="",0,Z111),"0")</f>
        <v>0.90200000000000002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450</v>
      </c>
      <c r="Y113" s="593">
        <f>IFERROR(SUM(Y108:Y111),"0")</f>
        <v>450</v>
      </c>
      <c r="Z113" s="37"/>
      <c r="AA113" s="594"/>
      <c r="AB113" s="594"/>
      <c r="AC113" s="594"/>
    </row>
    <row r="114" spans="1:68" ht="14.25" customHeight="1" x14ac:dyDescent="0.25">
      <c r="A114" s="609" t="s">
        <v>143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222</v>
      </c>
      <c r="B115" s="54" t="s">
        <v>223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225</v>
      </c>
      <c r="B116" s="54" t="s">
        <v>226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227</v>
      </c>
      <c r="B117" s="54" t="s">
        <v>228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229</v>
      </c>
      <c r="B121" s="54" t="s">
        <v>230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229</v>
      </c>
      <c r="B122" s="54" t="s">
        <v>232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235</v>
      </c>
      <c r="B124" s="54" t="s">
        <v>236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310.5</v>
      </c>
      <c r="Y125" s="592">
        <f t="shared" si="21"/>
        <v>310.5</v>
      </c>
      <c r="Z125" s="36">
        <f>IFERROR(IF(Y125=0,"",ROUNDUP(Y125/H125,0)*0.00651),"")</f>
        <v>0.74865000000000004</v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339.47999999999996</v>
      </c>
      <c r="BN125" s="64">
        <f t="shared" si="23"/>
        <v>339.47999999999996</v>
      </c>
      <c r="BO125" s="64">
        <f t="shared" si="24"/>
        <v>0.63186813186813184</v>
      </c>
      <c r="BP125" s="64">
        <f t="shared" si="25"/>
        <v>0.63186813186813184</v>
      </c>
    </row>
    <row r="126" spans="1:68" ht="16.5" customHeight="1" x14ac:dyDescent="0.25">
      <c r="A126" s="54" t="s">
        <v>239</v>
      </c>
      <c r="B126" s="54" t="s">
        <v>240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242</v>
      </c>
      <c r="B127" s="54" t="s">
        <v>243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114.99999999999999</v>
      </c>
      <c r="Y128" s="593">
        <f>IFERROR(Y121/H121,"0")+IFERROR(Y122/H122,"0")+IFERROR(Y123/H123,"0")+IFERROR(Y124/H124,"0")+IFERROR(Y125/H125,"0")+IFERROR(Y126/H126,"0")+IFERROR(Y127/H127,"0")</f>
        <v>114.99999999999999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0.74865000000000004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310.5</v>
      </c>
      <c r="Y129" s="593">
        <f>IFERROR(SUM(Y121:Y127),"0")</f>
        <v>310.5</v>
      </c>
      <c r="Z129" s="37"/>
      <c r="AA129" s="594"/>
      <c r="AB129" s="594"/>
      <c r="AC129" s="594"/>
    </row>
    <row r="130" spans="1:68" ht="14.25" customHeight="1" x14ac:dyDescent="0.25">
      <c r="A130" s="609" t="s">
        <v>178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245</v>
      </c>
      <c r="B131" s="54" t="s">
        <v>246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251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256</v>
      </c>
      <c r="B142" s="54" t="s">
        <v>257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269</v>
      </c>
      <c r="B158" s="54" t="s">
        <v>270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275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276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143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277</v>
      </c>
      <c r="B165" s="54" t="s">
        <v>278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293</v>
      </c>
      <c r="B174" s="54" t="s">
        <v>294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296</v>
      </c>
      <c r="B175" s="54" t="s">
        <v>297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298</v>
      </c>
      <c r="B176" s="54" t="s">
        <v>299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300</v>
      </c>
      <c r="B177" s="54" t="s">
        <v>301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303</v>
      </c>
      <c r="B181" s="54" t="s">
        <v>304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313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316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317</v>
      </c>
      <c r="B192" s="54" t="s">
        <v>318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143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322</v>
      </c>
      <c r="B197" s="54" t="s">
        <v>323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325</v>
      </c>
      <c r="B198" s="54" t="s">
        <v>326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327</v>
      </c>
      <c r="B202" s="54" t="s">
        <v>328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343</v>
      </c>
      <c r="B208" s="54" t="s">
        <v>344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345</v>
      </c>
      <c r="B209" s="54" t="s">
        <v>346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347</v>
      </c>
      <c r="B213" s="54" t="s">
        <v>348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353</v>
      </c>
      <c r="B215" s="54" t="s">
        <v>354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307.2</v>
      </c>
      <c r="Y216" s="592">
        <f t="shared" si="36"/>
        <v>307.2</v>
      </c>
      <c r="Z216" s="36">
        <f t="shared" ref="Z216:Z221" si="41">IFERROR(IF(Y216=0,"",ROUNDUP(Y216/H216,0)*0.00651),"")</f>
        <v>0.83328000000000002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341.76</v>
      </c>
      <c r="BN216" s="64">
        <f t="shared" si="38"/>
        <v>341.76</v>
      </c>
      <c r="BO216" s="64">
        <f t="shared" si="39"/>
        <v>0.70329670329670335</v>
      </c>
      <c r="BP216" s="64">
        <f t="shared" si="40"/>
        <v>0.70329670329670335</v>
      </c>
    </row>
    <row r="217" spans="1:68" ht="27" customHeight="1" x14ac:dyDescent="0.25">
      <c r="A217" s="54" t="s">
        <v>358</v>
      </c>
      <c r="B217" s="54" t="s">
        <v>359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192</v>
      </c>
      <c r="Y218" s="592">
        <f t="shared" si="36"/>
        <v>192</v>
      </c>
      <c r="Z218" s="36">
        <f t="shared" si="41"/>
        <v>0.52080000000000004</v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212.16000000000003</v>
      </c>
      <c r="BN218" s="64">
        <f t="shared" si="38"/>
        <v>212.16000000000003</v>
      </c>
      <c r="BO218" s="64">
        <f t="shared" si="39"/>
        <v>0.43956043956043961</v>
      </c>
      <c r="BP218" s="64">
        <f t="shared" si="40"/>
        <v>0.43956043956043961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365</v>
      </c>
      <c r="B220" s="54" t="s">
        <v>366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208</v>
      </c>
      <c r="Y222" s="593">
        <f>IFERROR(Y213/H213,"0")+IFERROR(Y214/H214,"0")+IFERROR(Y215/H215,"0")+IFERROR(Y216/H216,"0")+IFERROR(Y217/H217,"0")+IFERROR(Y218/H218,"0")+IFERROR(Y219/H219,"0")+IFERROR(Y220/H220,"0")+IFERROR(Y221/H221,"0")</f>
        <v>208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1.3540800000000002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499.2</v>
      </c>
      <c r="Y223" s="593">
        <f>IFERROR(SUM(Y213:Y221),"0")</f>
        <v>499.2</v>
      </c>
      <c r="Z223" s="37"/>
      <c r="AA223" s="594"/>
      <c r="AB223" s="594"/>
      <c r="AC223" s="594"/>
    </row>
    <row r="224" spans="1:68" ht="14.25" customHeight="1" x14ac:dyDescent="0.25">
      <c r="A224" s="609" t="s">
        <v>178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371</v>
      </c>
      <c r="B225" s="54" t="s">
        <v>372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374</v>
      </c>
      <c r="B226" s="54" t="s">
        <v>375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377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378</v>
      </c>
      <c r="B231" s="54" t="s">
        <v>379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378</v>
      </c>
      <c r="B232" s="54" t="s">
        <v>381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384</v>
      </c>
      <c r="B233" s="54" t="s">
        <v>385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387</v>
      </c>
      <c r="B235" s="54" t="s">
        <v>389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391</v>
      </c>
      <c r="B236" s="54" t="s">
        <v>392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393</v>
      </c>
      <c r="B237" s="54" t="s">
        <v>394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395</v>
      </c>
      <c r="B238" s="54" t="s">
        <v>396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143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397</v>
      </c>
      <c r="B242" s="54" t="s">
        <v>398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400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401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402</v>
      </c>
      <c r="B247" s="54" t="s">
        <v>403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405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417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429</v>
      </c>
      <c r="B264" s="54" t="s">
        <v>430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435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444</v>
      </c>
      <c r="B273" s="54" t="s">
        <v>445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448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449</v>
      </c>
      <c r="B278" s="54" t="s">
        <v>450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452</v>
      </c>
      <c r="B279" s="54" t="s">
        <v>453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455</v>
      </c>
      <c r="B280" s="54" t="s">
        <v>456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128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130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458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459</v>
      </c>
      <c r="B285" s="54" t="s">
        <v>460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462</v>
      </c>
      <c r="B289" s="54" t="s">
        <v>463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465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466</v>
      </c>
      <c r="B294" s="54" t="s">
        <v>467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469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473</v>
      </c>
      <c r="B300" s="54" t="s">
        <v>474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475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476</v>
      </c>
      <c r="B305" s="54" t="s">
        <v>477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480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/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484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178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210</v>
      </c>
      <c r="Y359" s="592">
        <f>IFERROR(IF(X359="",0,CEILING((X359/$H359),1)*$H359),"")</f>
        <v>210</v>
      </c>
      <c r="Z359" s="36">
        <f>IFERROR(IF(Y359=0,"",ROUNDUP(Y359/H359,0)*0.00651),"")</f>
        <v>0.65100000000000002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235.19999999999996</v>
      </c>
      <c r="BN359" s="64">
        <f>IFERROR(Y359*I359/H359,"0")</f>
        <v>235.19999999999996</v>
      </c>
      <c r="BO359" s="64">
        <f>IFERROR(1/J359*(X359/H359),"0")</f>
        <v>0.5494505494505495</v>
      </c>
      <c r="BP359" s="64">
        <f>IFERROR(1/J359*(Y359/H359),"0")</f>
        <v>0.5494505494505495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258.3</v>
      </c>
      <c r="Y360" s="592">
        <f>IFERROR(IF(X360="",0,CEILING((X360/$H360),1)*$H360),"")</f>
        <v>258.3</v>
      </c>
      <c r="Z360" s="36">
        <f>IFERROR(IF(Y360=0,"",ROUNDUP(Y360/H360,0)*0.00651),"")</f>
        <v>0.80073000000000005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287.82</v>
      </c>
      <c r="BN360" s="64">
        <f>IFERROR(Y360*I360/H360,"0")</f>
        <v>287.82</v>
      </c>
      <c r="BO360" s="64">
        <f>IFERROR(1/J360*(X360/H360),"0")</f>
        <v>0.67582417582417587</v>
      </c>
      <c r="BP360" s="64">
        <f>IFERROR(1/J360*(Y360/H360),"0")</f>
        <v>0.67582417582417587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223</v>
      </c>
      <c r="Y361" s="593">
        <f>IFERROR(Y358/H358,"0")+IFERROR(Y359/H359,"0")+IFERROR(Y360/H360,"0")</f>
        <v>223</v>
      </c>
      <c r="Z361" s="593">
        <f>IFERROR(IF(Z358="",0,Z358),"0")+IFERROR(IF(Z359="",0,Z359),"0")+IFERROR(IF(Z360="",0,Z360),"0")</f>
        <v>1.45173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468.3</v>
      </c>
      <c r="Y362" s="593">
        <f>IFERROR(SUM(Y358:Y360),"0")</f>
        <v>468.3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111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113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111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113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111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113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0</v>
      </c>
      <c r="Y373" s="593">
        <f>IFERROR(Y366/H366,"0")+IFERROR(Y367/H367,"0")+IFERROR(Y368/H368,"0")+IFERROR(Y369/H369,"0")+IFERROR(Y370/H370,"0")+IFERROR(Y371/H371,"0")+IFERROR(Y372/H372,"0")</f>
        <v>0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0</v>
      </c>
      <c r="Y374" s="593">
        <f>IFERROR(SUM(Y366:Y372),"0")</f>
        <v>0</v>
      </c>
      <c r="Z374" s="37"/>
      <c r="AA374" s="594"/>
      <c r="AB374" s="594"/>
      <c r="AC374" s="594"/>
    </row>
    <row r="375" spans="1:68" ht="14.25" customHeight="1" x14ac:dyDescent="0.25">
      <c r="A375" s="609" t="s">
        <v>143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111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590</v>
      </c>
      <c r="AG376" s="64"/>
      <c r="AJ376" s="68" t="s">
        <v>113</v>
      </c>
      <c r="AK376" s="68">
        <v>720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178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178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4.1999999999999993</v>
      </c>
      <c r="Y420" s="592">
        <f t="shared" si="62"/>
        <v>4.2</v>
      </c>
      <c r="Z420" s="36">
        <f t="shared" si="67"/>
        <v>1.004E-2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4.4599999999999991</v>
      </c>
      <c r="BN420" s="64">
        <f t="shared" si="64"/>
        <v>4.46</v>
      </c>
      <c r="BO420" s="64">
        <f t="shared" si="65"/>
        <v>8.5470085470085461E-3</v>
      </c>
      <c r="BP420" s="64">
        <f t="shared" si="66"/>
        <v>8.5470085470085479E-3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1.9999999999999996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2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1.004E-2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4.1999999999999993</v>
      </c>
      <c r="Y425" s="593">
        <f>IFERROR(SUM(Y414:Y423),"0")</f>
        <v>4.2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143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77.699999999999989</v>
      </c>
      <c r="Y441" s="592">
        <f>IFERROR(IF(X441="",0,CEILING((X441/$H441),1)*$H441),"")</f>
        <v>77.7</v>
      </c>
      <c r="Z441" s="36">
        <f>IFERROR(IF(Y441=0,"",ROUNDUP(Y441/H441,0)*0.00502),"")</f>
        <v>0.18574000000000002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82.509999999999991</v>
      </c>
      <c r="BN441" s="64">
        <f>IFERROR(Y441*I441/H441,"0")</f>
        <v>82.51</v>
      </c>
      <c r="BO441" s="64">
        <f>IFERROR(1/J441*(X441/H441),"0")</f>
        <v>0.15811965811965811</v>
      </c>
      <c r="BP441" s="64">
        <f>IFERROR(1/J441*(Y441/H441),"0")</f>
        <v>0.15811965811965814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36.999999999999993</v>
      </c>
      <c r="Y442" s="593">
        <f>IFERROR(Y438/H438,"0")+IFERROR(Y439/H439,"0")+IFERROR(Y440/H440,"0")+IFERROR(Y441/H441,"0")</f>
        <v>37</v>
      </c>
      <c r="Z442" s="593">
        <f>IFERROR(IF(Z438="",0,Z438),"0")+IFERROR(IF(Z439="",0,Z439),"0")+IFERROR(IF(Z440="",0,Z440),"0")+IFERROR(IF(Z441="",0,Z441),"0")</f>
        <v>0.18574000000000002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77.699999999999989</v>
      </c>
      <c r="Y443" s="593">
        <f>IFERROR(SUM(Y438:Y441),"0")</f>
        <v>77.7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customHeight="1" x14ac:dyDescent="0.25">
      <c r="A472" s="609" t="s">
        <v>143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178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143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105</v>
      </c>
      <c r="L508" s="32"/>
      <c r="M508" s="33" t="s">
        <v>112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105</v>
      </c>
      <c r="L509" s="32"/>
      <c r="M509" s="33" t="s">
        <v>106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769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178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143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2926.3999999999996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2926.3999999999996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3156.83</v>
      </c>
      <c r="Y537" s="593">
        <f>IFERROR(SUM(BN22:BN533),"0")</f>
        <v>3156.8300000000004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6</v>
      </c>
      <c r="Y538" s="38">
        <f>ROUNDUP(SUM(BP22:BP533),0)</f>
        <v>6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3306.83</v>
      </c>
      <c r="Y539" s="593">
        <f>GrossWeightTotalR+PalletQtyTotalR*25</f>
        <v>3306.8300000000004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979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979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7.0531199999999989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185</v>
      </c>
      <c r="F544" s="632" t="s">
        <v>212</v>
      </c>
      <c r="G544" s="632" t="s">
        <v>251</v>
      </c>
      <c r="H544" s="632" t="s">
        <v>100</v>
      </c>
      <c r="I544" s="632" t="s">
        <v>276</v>
      </c>
      <c r="J544" s="632" t="s">
        <v>316</v>
      </c>
      <c r="K544" s="632" t="s">
        <v>377</v>
      </c>
      <c r="L544" s="632" t="s">
        <v>417</v>
      </c>
      <c r="M544" s="632" t="s">
        <v>435</v>
      </c>
      <c r="N544" s="589"/>
      <c r="O544" s="632" t="s">
        <v>448</v>
      </c>
      <c r="P544" s="632" t="s">
        <v>458</v>
      </c>
      <c r="Q544" s="632" t="s">
        <v>465</v>
      </c>
      <c r="R544" s="632" t="s">
        <v>469</v>
      </c>
      <c r="S544" s="632" t="s">
        <v>475</v>
      </c>
      <c r="T544" s="632" t="s">
        <v>480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212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184.5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720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760.5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499.2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468.3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4.2</v>
      </c>
      <c r="Y546" s="46">
        <f>IFERROR(Y433*1,"0")+IFERROR(Y434*1,"0")+IFERROR(Y438*1,"0")+IFERROR(Y439*1,"0")+IFERROR(Y440*1,"0")+IFERROR(Y441*1,"0")</f>
        <v>77.7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nSUAA4Sj44/i52AHxWrk68b0Xbh50balsSlPSunwJY7KkBuTYeOdIJhVQNB1MTGc3GBdzC9EL1ClFwZdDMWLBw==" saltValue="H9vxcFoU7OSNiyqwtDfg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8 X92 X366:X368 X37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5 X280" xr:uid="{00000000-0002-0000-0000-000012000000}">
      <formula1>IF(AK54&gt;0,OR(X54=0,AND(IF(X54-AK54&gt;=0,TRUE,FALSE),X54&gt;0,IF(X54/(H54*K54)=ROUND(X54/(H54*K54),0),TRUE,FALSE))),FALSE)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D8AyGDPVH1Pbbkn8Wu3v+T4r6KG/XDpOVEJOB6vUlBROtqYpWdOZbQsnx/Tf4AkTFjK3YiAQ3WGKpK2lvzA1IQ==" saltValue="XRBh87p0YE2U4IcUuJH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2025-05-28T08:44:17Z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