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D52B16-A4F1-429D-AF1D-CA8F707763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Y333" i="1" s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X305" i="1"/>
  <c r="X304" i="1"/>
  <c r="BO303" i="1"/>
  <c r="BM303" i="1"/>
  <c r="Z303" i="1"/>
  <c r="Y303" i="1"/>
  <c r="BP303" i="1" s="1"/>
  <c r="P303" i="1"/>
  <c r="BO302" i="1"/>
  <c r="BM302" i="1"/>
  <c r="Z302" i="1"/>
  <c r="Y302" i="1"/>
  <c r="P302" i="1"/>
  <c r="BO301" i="1"/>
  <c r="BM301" i="1"/>
  <c r="Z301" i="1"/>
  <c r="Y301" i="1"/>
  <c r="BP301" i="1" s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P296" i="1"/>
  <c r="X294" i="1"/>
  <c r="X293" i="1"/>
  <c r="BO292" i="1"/>
  <c r="BM292" i="1"/>
  <c r="Z292" i="1"/>
  <c r="Z293" i="1" s="1"/>
  <c r="Y292" i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Y290" i="1" s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P276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P263" i="1"/>
  <c r="X259" i="1"/>
  <c r="X258" i="1"/>
  <c r="BO257" i="1"/>
  <c r="BM257" i="1"/>
  <c r="Z257" i="1"/>
  <c r="Z258" i="1" s="1"/>
  <c r="Y257" i="1"/>
  <c r="P257" i="1"/>
  <c r="BO256" i="1"/>
  <c r="BM256" i="1"/>
  <c r="Z256" i="1"/>
  <c r="Y256" i="1"/>
  <c r="Y258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BP234" i="1" s="1"/>
  <c r="P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Y229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X198" i="1"/>
  <c r="BO197" i="1"/>
  <c r="BM197" i="1"/>
  <c r="Z197" i="1"/>
  <c r="Z198" i="1" s="1"/>
  <c r="Y197" i="1"/>
  <c r="Y198" i="1" s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Y180" i="1"/>
  <c r="P180" i="1"/>
  <c r="BO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X173" i="1"/>
  <c r="BO172" i="1"/>
  <c r="BM172" i="1"/>
  <c r="Z172" i="1"/>
  <c r="Z173" i="1" s="1"/>
  <c r="Y172" i="1"/>
  <c r="X168" i="1"/>
  <c r="X167" i="1"/>
  <c r="BO166" i="1"/>
  <c r="BM166" i="1"/>
  <c r="Z166" i="1"/>
  <c r="Z167" i="1" s="1"/>
  <c r="Y166" i="1"/>
  <c r="P166" i="1"/>
  <c r="X163" i="1"/>
  <c r="X162" i="1"/>
  <c r="BO161" i="1"/>
  <c r="BM161" i="1"/>
  <c r="Z161" i="1"/>
  <c r="Z162" i="1" s="1"/>
  <c r="Y161" i="1"/>
  <c r="Y163" i="1" s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Y146" i="1"/>
  <c r="P146" i="1"/>
  <c r="BO145" i="1"/>
  <c r="BM145" i="1"/>
  <c r="Z145" i="1"/>
  <c r="Y145" i="1"/>
  <c r="BP145" i="1" s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Y141" i="1" s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BO35" i="1"/>
  <c r="BM35" i="1"/>
  <c r="Z35" i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5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J9" i="1"/>
  <c r="A9" i="1"/>
  <c r="D7" i="1"/>
  <c r="Q6" i="1"/>
  <c r="P2" i="1"/>
  <c r="Z74" i="1" l="1"/>
  <c r="BN71" i="1"/>
  <c r="BN73" i="1"/>
  <c r="BN85" i="1"/>
  <c r="Z92" i="1"/>
  <c r="Z106" i="1"/>
  <c r="BN96" i="1"/>
  <c r="BN98" i="1"/>
  <c r="BN100" i="1"/>
  <c r="BN101" i="1"/>
  <c r="BN103" i="1"/>
  <c r="BN104" i="1"/>
  <c r="Z113" i="1"/>
  <c r="BN118" i="1"/>
  <c r="BN120" i="1"/>
  <c r="BN122" i="1"/>
  <c r="Z147" i="1"/>
  <c r="BN145" i="1"/>
  <c r="Z181" i="1"/>
  <c r="BN185" i="1"/>
  <c r="Y195" i="1"/>
  <c r="BN270" i="1"/>
  <c r="Z327" i="1"/>
  <c r="BN309" i="1"/>
  <c r="BN310" i="1"/>
  <c r="BN311" i="1"/>
  <c r="BN314" i="1"/>
  <c r="BN315" i="1"/>
  <c r="BP35" i="1"/>
  <c r="BN35" i="1"/>
  <c r="BP37" i="1"/>
  <c r="BN37" i="1"/>
  <c r="Y55" i="1"/>
  <c r="Y54" i="1"/>
  <c r="BP53" i="1"/>
  <c r="BN53" i="1"/>
  <c r="BP131" i="1"/>
  <c r="BN131" i="1"/>
  <c r="Y174" i="1"/>
  <c r="Y173" i="1"/>
  <c r="BP172" i="1"/>
  <c r="BN172" i="1"/>
  <c r="A10" i="1"/>
  <c r="F9" i="1"/>
  <c r="BP57" i="1"/>
  <c r="BN57" i="1"/>
  <c r="BP67" i="1"/>
  <c r="BN67" i="1"/>
  <c r="BP78" i="1"/>
  <c r="BN78" i="1"/>
  <c r="Y92" i="1"/>
  <c r="BP90" i="1"/>
  <c r="BN90" i="1"/>
  <c r="Y93" i="1"/>
  <c r="BP111" i="1"/>
  <c r="BN111" i="1"/>
  <c r="Y114" i="1"/>
  <c r="Y128" i="1"/>
  <c r="Y127" i="1"/>
  <c r="BP126" i="1"/>
  <c r="BN126" i="1"/>
  <c r="Z140" i="1"/>
  <c r="BP179" i="1"/>
  <c r="BN179" i="1"/>
  <c r="Y182" i="1"/>
  <c r="Y259" i="1"/>
  <c r="X336" i="1"/>
  <c r="X337" i="1" s="1"/>
  <c r="X338" i="1"/>
  <c r="X334" i="1"/>
  <c r="Z38" i="1"/>
  <c r="Z59" i="1"/>
  <c r="Z80" i="1"/>
  <c r="Z86" i="1"/>
  <c r="Z133" i="1"/>
  <c r="Z194" i="1"/>
  <c r="BN191" i="1"/>
  <c r="BP191" i="1"/>
  <c r="BN193" i="1"/>
  <c r="Y211" i="1"/>
  <c r="Y218" i="1"/>
  <c r="Z218" i="1"/>
  <c r="BN216" i="1"/>
  <c r="Z228" i="1"/>
  <c r="Z236" i="1"/>
  <c r="BN232" i="1"/>
  <c r="BN234" i="1"/>
  <c r="Y253" i="1"/>
  <c r="BN256" i="1"/>
  <c r="BP256" i="1"/>
  <c r="Z271" i="1"/>
  <c r="BN276" i="1"/>
  <c r="BP276" i="1"/>
  <c r="Y277" i="1"/>
  <c r="BN280" i="1"/>
  <c r="BP280" i="1"/>
  <c r="Y281" i="1"/>
  <c r="Z304" i="1"/>
  <c r="BN301" i="1"/>
  <c r="BN303" i="1"/>
  <c r="BN331" i="1"/>
  <c r="BP331" i="1"/>
  <c r="Y332" i="1"/>
  <c r="F10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2" i="1"/>
  <c r="BN102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4" i="1"/>
  <c r="Y199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192" i="1"/>
  <c r="BN197" i="1"/>
  <c r="BP197" i="1"/>
  <c r="BN208" i="1"/>
  <c r="BN210" i="1"/>
  <c r="BN215" i="1"/>
  <c r="BP215" i="1"/>
  <c r="BN217" i="1"/>
  <c r="BN222" i="1"/>
  <c r="BP222" i="1"/>
  <c r="BN224" i="1"/>
  <c r="BN226" i="1"/>
  <c r="Y236" i="1"/>
  <c r="Y237" i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Y334" i="1" l="1"/>
  <c r="Y338" i="1"/>
  <c r="Y335" i="1"/>
  <c r="Z339" i="1"/>
  <c r="Y336" i="1"/>
  <c r="Y337" i="1" l="1"/>
  <c r="A347" i="1" s="1"/>
  <c r="C347" i="1"/>
  <c r="B347" i="1"/>
</calcChain>
</file>

<file path=xl/sharedStrings.xml><?xml version="1.0" encoding="utf-8"?>
<sst xmlns="http://schemas.openxmlformats.org/spreadsheetml/2006/main" count="1645" uniqueCount="527">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</sst>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8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8" t="s">
        <v>0</v>
      </c>
      <c r="E1" s="368"/>
      <c r="F1" s="368"/>
      <c r="G1" s="12" t="s">
        <v>1</v>
      </c>
      <c r="H1" s="408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2" t="s">
        <v>8</v>
      </c>
      <c r="B5" s="405"/>
      <c r="C5" s="406"/>
      <c r="D5" s="411"/>
      <c r="E5" s="412"/>
      <c r="F5" s="544" t="s">
        <v>9</v>
      </c>
      <c r="G5" s="406"/>
      <c r="H5" s="411" t="s">
        <v>526</v>
      </c>
      <c r="I5" s="501"/>
      <c r="J5" s="501"/>
      <c r="K5" s="501"/>
      <c r="L5" s="501"/>
      <c r="M5" s="412"/>
      <c r="N5" s="61"/>
      <c r="P5" s="24" t="s">
        <v>10</v>
      </c>
      <c r="Q5" s="537">
        <v>45807</v>
      </c>
      <c r="R5" s="403"/>
      <c r="T5" s="461" t="s">
        <v>11</v>
      </c>
      <c r="U5" s="364"/>
      <c r="V5" s="462" t="s">
        <v>12</v>
      </c>
      <c r="W5" s="403"/>
      <c r="AB5" s="51"/>
      <c r="AC5" s="51"/>
      <c r="AD5" s="51"/>
      <c r="AE5" s="51"/>
    </row>
    <row r="6" spans="1:32" s="338" customFormat="1" ht="24" customHeight="1" x14ac:dyDescent="0.2">
      <c r="A6" s="432" t="s">
        <v>13</v>
      </c>
      <c r="B6" s="405"/>
      <c r="C6" s="406"/>
      <c r="D6" s="504" t="s">
        <v>510</v>
      </c>
      <c r="E6" s="505"/>
      <c r="F6" s="505"/>
      <c r="G6" s="505"/>
      <c r="H6" s="505"/>
      <c r="I6" s="505"/>
      <c r="J6" s="505"/>
      <c r="K6" s="505"/>
      <c r="L6" s="505"/>
      <c r="M6" s="403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Пятница</v>
      </c>
      <c r="R6" s="351"/>
      <c r="T6" s="465" t="s">
        <v>16</v>
      </c>
      <c r="U6" s="364"/>
      <c r="V6" s="514" t="s">
        <v>17</v>
      </c>
      <c r="W6" s="376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6" t="str">
        <f>IFERROR(VLOOKUP(DeliveryAddress,Table,3,0),1)</f>
        <v>2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6"/>
      <c r="U7" s="364"/>
      <c r="V7" s="515"/>
      <c r="W7" s="516"/>
      <c r="AB7" s="51"/>
      <c r="AC7" s="51"/>
      <c r="AD7" s="51"/>
      <c r="AE7" s="51"/>
    </row>
    <row r="8" spans="1:32" s="338" customFormat="1" ht="25.5" customHeight="1" x14ac:dyDescent="0.2">
      <c r="A8" s="567" t="s">
        <v>18</v>
      </c>
      <c r="B8" s="353"/>
      <c r="C8" s="354"/>
      <c r="D8" s="391"/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7">
        <v>0.5</v>
      </c>
      <c r="R8" s="388"/>
      <c r="T8" s="356"/>
      <c r="U8" s="364"/>
      <c r="V8" s="515"/>
      <c r="W8" s="516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6"/>
      <c r="E9" s="349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36"/>
      <c r="P9" s="26" t="s">
        <v>20</v>
      </c>
      <c r="Q9" s="400"/>
      <c r="R9" s="401"/>
      <c r="T9" s="356"/>
      <c r="U9" s="364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6"/>
      <c r="E10" s="349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0" t="str">
        <f>IFERROR(VLOOKUP($D$10,Proxy,2,FALSE),"")</f>
        <v/>
      </c>
      <c r="I10" s="356"/>
      <c r="J10" s="356"/>
      <c r="K10" s="356"/>
      <c r="L10" s="356"/>
      <c r="M10" s="356"/>
      <c r="N10" s="337"/>
      <c r="P10" s="26" t="s">
        <v>21</v>
      </c>
      <c r="Q10" s="466"/>
      <c r="R10" s="467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2"/>
      <c r="R11" s="403"/>
      <c r="U11" s="24" t="s">
        <v>26</v>
      </c>
      <c r="V11" s="512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04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6"/>
      <c r="N12" s="65"/>
      <c r="P12" s="24" t="s">
        <v>29</v>
      </c>
      <c r="Q12" s="437"/>
      <c r="R12" s="388"/>
      <c r="S12" s="23"/>
      <c r="U12" s="24"/>
      <c r="V12" s="368"/>
      <c r="W12" s="356"/>
      <c r="AB12" s="51"/>
      <c r="AC12" s="51"/>
      <c r="AD12" s="51"/>
      <c r="AE12" s="51"/>
    </row>
    <row r="13" spans="1:32" s="338" customFormat="1" ht="23.25" customHeight="1" x14ac:dyDescent="0.2">
      <c r="A13" s="404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6"/>
      <c r="N13" s="65"/>
      <c r="O13" s="26"/>
      <c r="P13" s="26" t="s">
        <v>31</v>
      </c>
      <c r="Q13" s="512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04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4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6"/>
      <c r="N15" s="66"/>
      <c r="P15" s="448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1" t="s">
        <v>37</v>
      </c>
      <c r="D17" s="378" t="s">
        <v>38</v>
      </c>
      <c r="E17" s="39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395"/>
      <c r="R17" s="395"/>
      <c r="S17" s="395"/>
      <c r="T17" s="396"/>
      <c r="U17" s="560" t="s">
        <v>50</v>
      </c>
      <c r="V17" s="406"/>
      <c r="W17" s="378" t="s">
        <v>51</v>
      </c>
      <c r="X17" s="378" t="s">
        <v>52</v>
      </c>
      <c r="Y17" s="561" t="s">
        <v>53</v>
      </c>
      <c r="Z17" s="497" t="s">
        <v>54</v>
      </c>
      <c r="AA17" s="488" t="s">
        <v>55</v>
      </c>
      <c r="AB17" s="488" t="s">
        <v>56</v>
      </c>
      <c r="AC17" s="488" t="s">
        <v>57</v>
      </c>
      <c r="AD17" s="488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397"/>
      <c r="E18" s="39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79"/>
      <c r="X18" s="379"/>
      <c r="Y18" s="562"/>
      <c r="Z18" s="498"/>
      <c r="AA18" s="489"/>
      <c r="AB18" s="489"/>
      <c r="AC18" s="489"/>
      <c r="AD18" s="541"/>
      <c r="AE18" s="542"/>
      <c r="AF18" s="543"/>
      <c r="AG18" s="69"/>
      <c r="BD18" s="68"/>
    </row>
    <row r="19" spans="1:68" ht="27.75" hidden="1" customHeight="1" x14ac:dyDescent="0.2">
      <c r="A19" s="373" t="s">
        <v>62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48"/>
      <c r="AB19" s="48"/>
      <c r="AC19" s="48"/>
    </row>
    <row r="20" spans="1:68" ht="16.5" hidden="1" customHeight="1" x14ac:dyDescent="0.25">
      <c r="A20" s="359" t="s">
        <v>62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9"/>
      <c r="AB20" s="339"/>
      <c r="AC20" s="339"/>
    </row>
    <row r="21" spans="1:68" ht="14.25" hidden="1" customHeight="1" x14ac:dyDescent="0.25">
      <c r="A21" s="355" t="s">
        <v>63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0"/>
      <c r="AB21" s="340"/>
      <c r="AC21" s="34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0">
        <v>4607111035752</v>
      </c>
      <c r="E22" s="35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1"/>
      <c r="R22" s="361"/>
      <c r="S22" s="361"/>
      <c r="T22" s="362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8"/>
      <c r="P23" s="352" t="s">
        <v>72</v>
      </c>
      <c r="Q23" s="353"/>
      <c r="R23" s="353"/>
      <c r="S23" s="353"/>
      <c r="T23" s="353"/>
      <c r="U23" s="353"/>
      <c r="V23" s="354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8"/>
      <c r="P24" s="352" t="s">
        <v>72</v>
      </c>
      <c r="Q24" s="353"/>
      <c r="R24" s="353"/>
      <c r="S24" s="353"/>
      <c r="T24" s="353"/>
      <c r="U24" s="353"/>
      <c r="V24" s="354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373" t="s">
        <v>74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48"/>
      <c r="AB25" s="48"/>
      <c r="AC25" s="48"/>
    </row>
    <row r="26" spans="1:68" ht="16.5" hidden="1" customHeight="1" x14ac:dyDescent="0.25">
      <c r="A26" s="359" t="s">
        <v>75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9"/>
      <c r="AB26" s="339"/>
      <c r="AC26" s="339"/>
    </row>
    <row r="27" spans="1:68" ht="14.25" hidden="1" customHeight="1" x14ac:dyDescent="0.25">
      <c r="A27" s="355" t="s">
        <v>76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0">
        <v>4607111036520</v>
      </c>
      <c r="E28" s="35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1"/>
      <c r="R28" s="361"/>
      <c r="S28" s="361"/>
      <c r="T28" s="362"/>
      <c r="U28" s="34"/>
      <c r="V28" s="34"/>
      <c r="W28" s="35" t="s">
        <v>69</v>
      </c>
      <c r="X28" s="344">
        <v>252</v>
      </c>
      <c r="Y28" s="345">
        <f>IFERROR(IF(X28="","",X28),"")</f>
        <v>252</v>
      </c>
      <c r="Z28" s="36">
        <f>IFERROR(IF(X28="","",X28*0.00941),"")</f>
        <v>2.3713199999999999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484.29359999999997</v>
      </c>
      <c r="BN28" s="67">
        <f>IFERROR(Y28*I28,"0")</f>
        <v>484.29359999999997</v>
      </c>
      <c r="BO28" s="67">
        <f>IFERROR(X28/J28,"0")</f>
        <v>1.8</v>
      </c>
      <c r="BP28" s="67">
        <f>IFERROR(Y28/J28,"0")</f>
        <v>1.8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0">
        <v>4607111036537</v>
      </c>
      <c r="E29" s="35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1"/>
      <c r="R29" s="361"/>
      <c r="S29" s="361"/>
      <c r="T29" s="362"/>
      <c r="U29" s="34"/>
      <c r="V29" s="34"/>
      <c r="W29" s="35" t="s">
        <v>69</v>
      </c>
      <c r="X29" s="344">
        <v>98</v>
      </c>
      <c r="Y29" s="345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0">
        <v>4607111036605</v>
      </c>
      <c r="E30" s="35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1"/>
      <c r="R30" s="361"/>
      <c r="S30" s="361"/>
      <c r="T30" s="362"/>
      <c r="U30" s="34"/>
      <c r="V30" s="34"/>
      <c r="W30" s="35" t="s">
        <v>69</v>
      </c>
      <c r="X30" s="344">
        <v>98</v>
      </c>
      <c r="Y30" s="345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x14ac:dyDescent="0.2">
      <c r="A31" s="357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8"/>
      <c r="P31" s="352" t="s">
        <v>72</v>
      </c>
      <c r="Q31" s="353"/>
      <c r="R31" s="353"/>
      <c r="S31" s="353"/>
      <c r="T31" s="353"/>
      <c r="U31" s="353"/>
      <c r="V31" s="354"/>
      <c r="W31" s="37" t="s">
        <v>69</v>
      </c>
      <c r="X31" s="346">
        <f>IFERROR(SUM(X28:X30),"0")</f>
        <v>448</v>
      </c>
      <c r="Y31" s="346">
        <f>IFERROR(SUM(Y28:Y30),"0")</f>
        <v>448</v>
      </c>
      <c r="Z31" s="346">
        <f>IFERROR(IF(Z28="",0,Z28),"0")+IFERROR(IF(Z29="",0,Z29),"0")+IFERROR(IF(Z30="",0,Z30),"0")</f>
        <v>4.2156799999999999</v>
      </c>
      <c r="AA31" s="347"/>
      <c r="AB31" s="347"/>
      <c r="AC31" s="347"/>
    </row>
    <row r="32" spans="1:68" x14ac:dyDescent="0.2">
      <c r="A32" s="35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8"/>
      <c r="P32" s="352" t="s">
        <v>72</v>
      </c>
      <c r="Q32" s="353"/>
      <c r="R32" s="353"/>
      <c r="S32" s="353"/>
      <c r="T32" s="353"/>
      <c r="U32" s="353"/>
      <c r="V32" s="354"/>
      <c r="W32" s="37" t="s">
        <v>73</v>
      </c>
      <c r="X32" s="346">
        <f>IFERROR(SUMPRODUCT(X28:X30*H28:H30),"0")</f>
        <v>672</v>
      </c>
      <c r="Y32" s="346">
        <f>IFERROR(SUMPRODUCT(Y28:Y30*H28:H30),"0")</f>
        <v>672</v>
      </c>
      <c r="Z32" s="37"/>
      <c r="AA32" s="347"/>
      <c r="AB32" s="347"/>
      <c r="AC32" s="347"/>
    </row>
    <row r="33" spans="1:68" ht="16.5" hidden="1" customHeight="1" x14ac:dyDescent="0.25">
      <c r="A33" s="359" t="s">
        <v>86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39"/>
      <c r="AB33" s="339"/>
      <c r="AC33" s="339"/>
    </row>
    <row r="34" spans="1:68" ht="14.25" hidden="1" customHeight="1" x14ac:dyDescent="0.25">
      <c r="A34" s="355" t="s">
        <v>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0">
        <v>4620207490075</v>
      </c>
      <c r="E35" s="35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1"/>
      <c r="R35" s="361"/>
      <c r="S35" s="361"/>
      <c r="T35" s="362"/>
      <c r="U35" s="34"/>
      <c r="V35" s="34"/>
      <c r="W35" s="35" t="s">
        <v>69</v>
      </c>
      <c r="X35" s="344">
        <v>36</v>
      </c>
      <c r="Y35" s="345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0">
        <v>4620207490174</v>
      </c>
      <c r="E36" s="35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1"/>
      <c r="R36" s="361"/>
      <c r="S36" s="361"/>
      <c r="T36" s="362"/>
      <c r="U36" s="34"/>
      <c r="V36" s="34"/>
      <c r="W36" s="35" t="s">
        <v>69</v>
      </c>
      <c r="X36" s="344">
        <v>24</v>
      </c>
      <c r="Y36" s="34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0">
        <v>4620207490044</v>
      </c>
      <c r="E37" s="35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1"/>
      <c r="R37" s="361"/>
      <c r="S37" s="361"/>
      <c r="T37" s="362"/>
      <c r="U37" s="34"/>
      <c r="V37" s="34"/>
      <c r="W37" s="35" t="s">
        <v>69</v>
      </c>
      <c r="X37" s="344">
        <v>84</v>
      </c>
      <c r="Y37" s="345">
        <f>IFERROR(IF(X37="","",X37),"")</f>
        <v>84</v>
      </c>
      <c r="Z37" s="36">
        <f>IFERROR(IF(X37="","",X37*0.0155),"")</f>
        <v>1.302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493.08</v>
      </c>
      <c r="BN37" s="67">
        <f>IFERROR(Y37*I37,"0")</f>
        <v>493.08</v>
      </c>
      <c r="BO37" s="67">
        <f>IFERROR(X37/J37,"0")</f>
        <v>1</v>
      </c>
      <c r="BP37" s="67">
        <f>IFERROR(Y37/J37,"0")</f>
        <v>1</v>
      </c>
    </row>
    <row r="38" spans="1:68" x14ac:dyDescent="0.2">
      <c r="A38" s="357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8"/>
      <c r="P38" s="352" t="s">
        <v>72</v>
      </c>
      <c r="Q38" s="353"/>
      <c r="R38" s="353"/>
      <c r="S38" s="353"/>
      <c r="T38" s="353"/>
      <c r="U38" s="353"/>
      <c r="V38" s="354"/>
      <c r="W38" s="37" t="s">
        <v>69</v>
      </c>
      <c r="X38" s="346">
        <f>IFERROR(SUM(X35:X37),"0")</f>
        <v>144</v>
      </c>
      <c r="Y38" s="346">
        <f>IFERROR(SUM(Y35:Y37),"0")</f>
        <v>144</v>
      </c>
      <c r="Z38" s="346">
        <f>IFERROR(IF(Z35="",0,Z35),"0")+IFERROR(IF(Z36="",0,Z36),"0")+IFERROR(IF(Z37="",0,Z37),"0")</f>
        <v>2.2320000000000002</v>
      </c>
      <c r="AA38" s="347"/>
      <c r="AB38" s="347"/>
      <c r="AC38" s="347"/>
    </row>
    <row r="39" spans="1:68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P39" s="352" t="s">
        <v>72</v>
      </c>
      <c r="Q39" s="353"/>
      <c r="R39" s="353"/>
      <c r="S39" s="353"/>
      <c r="T39" s="353"/>
      <c r="U39" s="353"/>
      <c r="V39" s="354"/>
      <c r="W39" s="37" t="s">
        <v>73</v>
      </c>
      <c r="X39" s="346">
        <f>IFERROR(SUMPRODUCT(X35:X37*H35:H37),"0")</f>
        <v>806.4</v>
      </c>
      <c r="Y39" s="346">
        <f>IFERROR(SUMPRODUCT(Y35:Y37*H35:H37),"0")</f>
        <v>806.4</v>
      </c>
      <c r="Z39" s="37"/>
      <c r="AA39" s="347"/>
      <c r="AB39" s="347"/>
      <c r="AC39" s="347"/>
    </row>
    <row r="40" spans="1:68" ht="16.5" hidden="1" customHeight="1" x14ac:dyDescent="0.25">
      <c r="A40" s="359" t="s">
        <v>96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39"/>
      <c r="AB40" s="339"/>
      <c r="AC40" s="339"/>
    </row>
    <row r="41" spans="1:68" ht="14.25" hidden="1" customHeight="1" x14ac:dyDescent="0.25">
      <c r="A41" s="355" t="s">
        <v>63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0"/>
      <c r="AB41" s="340"/>
      <c r="AC41" s="340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0">
        <v>4607111038999</v>
      </c>
      <c r="E42" s="35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1"/>
      <c r="R42" s="361"/>
      <c r="S42" s="361"/>
      <c r="T42" s="362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0">
        <v>4607111037183</v>
      </c>
      <c r="E43" s="35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1"/>
      <c r="R43" s="361"/>
      <c r="S43" s="361"/>
      <c r="T43" s="362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4301071044</v>
      </c>
      <c r="D44" s="350">
        <v>4607111039385</v>
      </c>
      <c r="E44" s="35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1"/>
      <c r="R44" s="361"/>
      <c r="S44" s="361"/>
      <c r="T44" s="362"/>
      <c r="U44" s="34"/>
      <c r="V44" s="34"/>
      <c r="W44" s="35" t="s">
        <v>69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50">
        <v>4607111038982</v>
      </c>
      <c r="E45" s="35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1"/>
      <c r="R45" s="361"/>
      <c r="S45" s="361"/>
      <c r="T45" s="362"/>
      <c r="U45" s="34"/>
      <c r="V45" s="34"/>
      <c r="W45" s="35" t="s">
        <v>69</v>
      </c>
      <c r="X45" s="344">
        <v>0</v>
      </c>
      <c r="Y45" s="34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0">
        <v>4607111039354</v>
      </c>
      <c r="E46" s="35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1"/>
      <c r="R46" s="361"/>
      <c r="S46" s="361"/>
      <c r="T46" s="362"/>
      <c r="U46" s="34"/>
      <c r="V46" s="34"/>
      <c r="W46" s="35" t="s">
        <v>69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0">
        <v>4607111036889</v>
      </c>
      <c r="E47" s="35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1"/>
      <c r="R47" s="361"/>
      <c r="S47" s="361"/>
      <c r="T47" s="362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0">
        <v>4607111039330</v>
      </c>
      <c r="E48" s="35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1"/>
      <c r="R48" s="361"/>
      <c r="S48" s="361"/>
      <c r="T48" s="362"/>
      <c r="U48" s="34"/>
      <c r="V48" s="34"/>
      <c r="W48" s="35" t="s">
        <v>69</v>
      </c>
      <c r="X48" s="344">
        <v>108</v>
      </c>
      <c r="Y48" s="345">
        <f t="shared" si="0"/>
        <v>108</v>
      </c>
      <c r="Z48" s="36">
        <f t="shared" si="1"/>
        <v>1.6739999999999999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788.4</v>
      </c>
      <c r="BN48" s="67">
        <f t="shared" si="3"/>
        <v>788.4</v>
      </c>
      <c r="BO48" s="67">
        <f t="shared" si="4"/>
        <v>1.2857142857142858</v>
      </c>
      <c r="BP48" s="67">
        <f t="shared" si="5"/>
        <v>1.2857142857142858</v>
      </c>
    </row>
    <row r="49" spans="1:68" x14ac:dyDescent="0.2">
      <c r="A49" s="357"/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8"/>
      <c r="P49" s="352" t="s">
        <v>72</v>
      </c>
      <c r="Q49" s="353"/>
      <c r="R49" s="353"/>
      <c r="S49" s="353"/>
      <c r="T49" s="353"/>
      <c r="U49" s="353"/>
      <c r="V49" s="354"/>
      <c r="W49" s="37" t="s">
        <v>69</v>
      </c>
      <c r="X49" s="346">
        <f>IFERROR(SUM(X42:X48),"0")</f>
        <v>120</v>
      </c>
      <c r="Y49" s="346">
        <f>IFERROR(SUM(Y42:Y48),"0")</f>
        <v>120</v>
      </c>
      <c r="Z49" s="346">
        <f>IFERROR(IF(Z42="",0,Z42),"0")+IFERROR(IF(Z43="",0,Z43),"0")+IFERROR(IF(Z44="",0,Z44),"0")+IFERROR(IF(Z45="",0,Z45),"0")+IFERROR(IF(Z46="",0,Z46),"0")+IFERROR(IF(Z47="",0,Z47),"0")+IFERROR(IF(Z48="",0,Z48),"0")</f>
        <v>1.8599999999999999</v>
      </c>
      <c r="AA49" s="347"/>
      <c r="AB49" s="347"/>
      <c r="AC49" s="347"/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8"/>
      <c r="P50" s="352" t="s">
        <v>72</v>
      </c>
      <c r="Q50" s="353"/>
      <c r="R50" s="353"/>
      <c r="S50" s="353"/>
      <c r="T50" s="353"/>
      <c r="U50" s="353"/>
      <c r="V50" s="354"/>
      <c r="W50" s="37" t="s">
        <v>73</v>
      </c>
      <c r="X50" s="346">
        <f>IFERROR(SUMPRODUCT(X42:X48*H42:H48),"0")</f>
        <v>832.8</v>
      </c>
      <c r="Y50" s="346">
        <f>IFERROR(SUMPRODUCT(Y42:Y48*H42:H48),"0")</f>
        <v>832.8</v>
      </c>
      <c r="Z50" s="37"/>
      <c r="AA50" s="347"/>
      <c r="AB50" s="347"/>
      <c r="AC50" s="347"/>
    </row>
    <row r="51" spans="1:68" ht="16.5" hidden="1" customHeight="1" x14ac:dyDescent="0.25">
      <c r="A51" s="359" t="s">
        <v>113</v>
      </c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  <c r="AA51" s="339"/>
      <c r="AB51" s="339"/>
      <c r="AC51" s="339"/>
    </row>
    <row r="52" spans="1:68" ht="14.25" hidden="1" customHeight="1" x14ac:dyDescent="0.25">
      <c r="A52" s="355" t="s">
        <v>63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40"/>
      <c r="AB52" s="340"/>
      <c r="AC52" s="340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0">
        <v>4620207490822</v>
      </c>
      <c r="E53" s="35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1"/>
      <c r="R53" s="361"/>
      <c r="S53" s="361"/>
      <c r="T53" s="362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57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8"/>
      <c r="P54" s="352" t="s">
        <v>72</v>
      </c>
      <c r="Q54" s="353"/>
      <c r="R54" s="353"/>
      <c r="S54" s="353"/>
      <c r="T54" s="353"/>
      <c r="U54" s="353"/>
      <c r="V54" s="354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8"/>
      <c r="P55" s="352" t="s">
        <v>72</v>
      </c>
      <c r="Q55" s="353"/>
      <c r="R55" s="353"/>
      <c r="S55" s="353"/>
      <c r="T55" s="353"/>
      <c r="U55" s="353"/>
      <c r="V55" s="354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5" t="s">
        <v>117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40"/>
      <c r="AB56" s="340"/>
      <c r="AC56" s="340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0">
        <v>4607111037077</v>
      </c>
      <c r="E57" s="351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1"/>
      <c r="R57" s="361"/>
      <c r="S57" s="361"/>
      <c r="T57" s="362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0">
        <v>4607111039743</v>
      </c>
      <c r="E58" s="351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61"/>
      <c r="R58" s="361"/>
      <c r="S58" s="361"/>
      <c r="T58" s="362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8"/>
      <c r="P59" s="352" t="s">
        <v>72</v>
      </c>
      <c r="Q59" s="353"/>
      <c r="R59" s="353"/>
      <c r="S59" s="353"/>
      <c r="T59" s="353"/>
      <c r="U59" s="353"/>
      <c r="V59" s="354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8"/>
      <c r="P60" s="352" t="s">
        <v>72</v>
      </c>
      <c r="Q60" s="353"/>
      <c r="R60" s="353"/>
      <c r="S60" s="353"/>
      <c r="T60" s="353"/>
      <c r="U60" s="353"/>
      <c r="V60" s="354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5" t="s">
        <v>76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40"/>
      <c r="AB61" s="340"/>
      <c r="AC61" s="340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0">
        <v>4607111039712</v>
      </c>
      <c r="E62" s="35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6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1"/>
      <c r="R62" s="361"/>
      <c r="S62" s="361"/>
      <c r="T62" s="362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8"/>
      <c r="P63" s="352" t="s">
        <v>72</v>
      </c>
      <c r="Q63" s="353"/>
      <c r="R63" s="353"/>
      <c r="S63" s="353"/>
      <c r="T63" s="353"/>
      <c r="U63" s="353"/>
      <c r="V63" s="354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8"/>
      <c r="P64" s="352" t="s">
        <v>72</v>
      </c>
      <c r="Q64" s="353"/>
      <c r="R64" s="353"/>
      <c r="S64" s="353"/>
      <c r="T64" s="353"/>
      <c r="U64" s="353"/>
      <c r="V64" s="354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5" t="s">
        <v>126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0"/>
      <c r="AB65" s="340"/>
      <c r="AC65" s="340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0">
        <v>4607111037008</v>
      </c>
      <c r="E66" s="35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1"/>
      <c r="R66" s="361"/>
      <c r="S66" s="361"/>
      <c r="T66" s="362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0">
        <v>4607111037398</v>
      </c>
      <c r="E67" s="35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1"/>
      <c r="R67" s="361"/>
      <c r="S67" s="361"/>
      <c r="T67" s="362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8"/>
      <c r="P68" s="352" t="s">
        <v>72</v>
      </c>
      <c r="Q68" s="353"/>
      <c r="R68" s="353"/>
      <c r="S68" s="353"/>
      <c r="T68" s="353"/>
      <c r="U68" s="353"/>
      <c r="V68" s="354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8"/>
      <c r="P69" s="352" t="s">
        <v>72</v>
      </c>
      <c r="Q69" s="353"/>
      <c r="R69" s="353"/>
      <c r="S69" s="353"/>
      <c r="T69" s="353"/>
      <c r="U69" s="353"/>
      <c r="V69" s="354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5" t="s">
        <v>132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0"/>
      <c r="AB70" s="340"/>
      <c r="AC70" s="340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0">
        <v>4607111039705</v>
      </c>
      <c r="E71" s="35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1"/>
      <c r="R71" s="361"/>
      <c r="S71" s="361"/>
      <c r="T71" s="362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0">
        <v>4607111039729</v>
      </c>
      <c r="E72" s="35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1"/>
      <c r="R72" s="361"/>
      <c r="S72" s="361"/>
      <c r="T72" s="362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0">
        <v>4620207490228</v>
      </c>
      <c r="E73" s="35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5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1"/>
      <c r="R73" s="361"/>
      <c r="S73" s="361"/>
      <c r="T73" s="362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58"/>
      <c r="P74" s="352" t="s">
        <v>72</v>
      </c>
      <c r="Q74" s="353"/>
      <c r="R74" s="353"/>
      <c r="S74" s="353"/>
      <c r="T74" s="353"/>
      <c r="U74" s="353"/>
      <c r="V74" s="354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hidden="1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8"/>
      <c r="P75" s="352" t="s">
        <v>72</v>
      </c>
      <c r="Q75" s="353"/>
      <c r="R75" s="353"/>
      <c r="S75" s="353"/>
      <c r="T75" s="353"/>
      <c r="U75" s="353"/>
      <c r="V75" s="354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hidden="1" customHeight="1" x14ac:dyDescent="0.25">
      <c r="A76" s="359" t="s">
        <v>140</v>
      </c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  <c r="AA76" s="339"/>
      <c r="AB76" s="339"/>
      <c r="AC76" s="339"/>
    </row>
    <row r="77" spans="1:68" ht="14.25" hidden="1" customHeight="1" x14ac:dyDescent="0.25">
      <c r="A77" s="355" t="s">
        <v>63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40"/>
      <c r="AB77" s="340"/>
      <c r="AC77" s="340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0">
        <v>4607111037411</v>
      </c>
      <c r="E78" s="35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1"/>
      <c r="R78" s="361"/>
      <c r="S78" s="361"/>
      <c r="T78" s="362"/>
      <c r="U78" s="34"/>
      <c r="V78" s="34"/>
      <c r="W78" s="35" t="s">
        <v>69</v>
      </c>
      <c r="X78" s="344">
        <v>126</v>
      </c>
      <c r="Y78" s="345">
        <f>IFERROR(IF(X78="","",X78),"")</f>
        <v>126</v>
      </c>
      <c r="Z78" s="36">
        <f>IFERROR(IF(X78="","",X78*0.00502),"")</f>
        <v>0.63251999999999997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354.46320000000003</v>
      </c>
      <c r="BN78" s="67">
        <f>IFERROR(Y78*I78,"0")</f>
        <v>354.46320000000003</v>
      </c>
      <c r="BO78" s="67">
        <f>IFERROR(X78/J78,"0")</f>
        <v>0.53846153846153844</v>
      </c>
      <c r="BP78" s="67">
        <f>IFERROR(Y78/J78,"0")</f>
        <v>0.53846153846153844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0">
        <v>4607111036728</v>
      </c>
      <c r="E79" s="35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1"/>
      <c r="R79" s="361"/>
      <c r="S79" s="361"/>
      <c r="T79" s="362"/>
      <c r="U79" s="34"/>
      <c r="V79" s="34"/>
      <c r="W79" s="35" t="s">
        <v>69</v>
      </c>
      <c r="X79" s="344">
        <v>12</v>
      </c>
      <c r="Y79" s="345">
        <f>IFERROR(IF(X79="","",X79),"")</f>
        <v>12</v>
      </c>
      <c r="Z79" s="36">
        <f>IFERROR(IF(X79="","",X79*0.00866),"")</f>
        <v>0.10391999999999998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62.558399999999992</v>
      </c>
      <c r="BN79" s="67">
        <f>IFERROR(Y79*I79,"0")</f>
        <v>62.558399999999992</v>
      </c>
      <c r="BO79" s="67">
        <f>IFERROR(X79/J79,"0")</f>
        <v>8.3333333333333329E-2</v>
      </c>
      <c r="BP79" s="67">
        <f>IFERROR(Y79/J79,"0")</f>
        <v>8.3333333333333329E-2</v>
      </c>
    </row>
    <row r="80" spans="1:68" x14ac:dyDescent="0.2">
      <c r="A80" s="357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8"/>
      <c r="P80" s="352" t="s">
        <v>72</v>
      </c>
      <c r="Q80" s="353"/>
      <c r="R80" s="353"/>
      <c r="S80" s="353"/>
      <c r="T80" s="353"/>
      <c r="U80" s="353"/>
      <c r="V80" s="354"/>
      <c r="W80" s="37" t="s">
        <v>69</v>
      </c>
      <c r="X80" s="346">
        <f>IFERROR(SUM(X78:X79),"0")</f>
        <v>138</v>
      </c>
      <c r="Y80" s="346">
        <f>IFERROR(SUM(Y78:Y79),"0")</f>
        <v>138</v>
      </c>
      <c r="Z80" s="346">
        <f>IFERROR(IF(Z78="",0,Z78),"0")+IFERROR(IF(Z79="",0,Z79),"0")</f>
        <v>0.73643999999999998</v>
      </c>
      <c r="AA80" s="347"/>
      <c r="AB80" s="347"/>
      <c r="AC80" s="34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8"/>
      <c r="P81" s="352" t="s">
        <v>72</v>
      </c>
      <c r="Q81" s="353"/>
      <c r="R81" s="353"/>
      <c r="S81" s="353"/>
      <c r="T81" s="353"/>
      <c r="U81" s="353"/>
      <c r="V81" s="354"/>
      <c r="W81" s="37" t="s">
        <v>73</v>
      </c>
      <c r="X81" s="346">
        <f>IFERROR(SUMPRODUCT(X78:X79*H78:H79),"0")</f>
        <v>400.20000000000005</v>
      </c>
      <c r="Y81" s="346">
        <f>IFERROR(SUMPRODUCT(Y78:Y79*H78:H79),"0")</f>
        <v>400.20000000000005</v>
      </c>
      <c r="Z81" s="37"/>
      <c r="AA81" s="347"/>
      <c r="AB81" s="347"/>
      <c r="AC81" s="347"/>
    </row>
    <row r="82" spans="1:68" ht="16.5" hidden="1" customHeight="1" x14ac:dyDescent="0.25">
      <c r="A82" s="359" t="s">
        <v>147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39"/>
      <c r="AB82" s="339"/>
      <c r="AC82" s="339"/>
    </row>
    <row r="83" spans="1:68" ht="14.25" hidden="1" customHeight="1" x14ac:dyDescent="0.25">
      <c r="A83" s="355" t="s">
        <v>132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0">
        <v>4607111033659</v>
      </c>
      <c r="E84" s="35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1"/>
      <c r="R84" s="361"/>
      <c r="S84" s="361"/>
      <c r="T84" s="362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0">
        <v>4607111033659</v>
      </c>
      <c r="E85" s="35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1"/>
      <c r="R85" s="361"/>
      <c r="S85" s="361"/>
      <c r="T85" s="362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7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8"/>
      <c r="P86" s="352" t="s">
        <v>72</v>
      </c>
      <c r="Q86" s="353"/>
      <c r="R86" s="353"/>
      <c r="S86" s="353"/>
      <c r="T86" s="353"/>
      <c r="U86" s="353"/>
      <c r="V86" s="354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8"/>
      <c r="P87" s="352" t="s">
        <v>72</v>
      </c>
      <c r="Q87" s="353"/>
      <c r="R87" s="353"/>
      <c r="S87" s="353"/>
      <c r="T87" s="353"/>
      <c r="U87" s="353"/>
      <c r="V87" s="354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hidden="1" customHeight="1" x14ac:dyDescent="0.25">
      <c r="A88" s="359" t="s">
        <v>153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9"/>
      <c r="AB88" s="339"/>
      <c r="AC88" s="339"/>
    </row>
    <row r="89" spans="1:68" ht="14.25" hidden="1" customHeight="1" x14ac:dyDescent="0.25">
      <c r="A89" s="355" t="s">
        <v>154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0">
        <v>4607111034120</v>
      </c>
      <c r="E90" s="35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1"/>
      <c r="R90" s="361"/>
      <c r="S90" s="361"/>
      <c r="T90" s="362"/>
      <c r="U90" s="34"/>
      <c r="V90" s="34"/>
      <c r="W90" s="35" t="s">
        <v>69</v>
      </c>
      <c r="X90" s="344">
        <v>70</v>
      </c>
      <c r="Y90" s="345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0">
        <v>4607111034137</v>
      </c>
      <c r="E91" s="35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1"/>
      <c r="R91" s="361"/>
      <c r="S91" s="361"/>
      <c r="T91" s="362"/>
      <c r="U91" s="34"/>
      <c r="V91" s="34"/>
      <c r="W91" s="35" t="s">
        <v>69</v>
      </c>
      <c r="X91" s="344">
        <v>70</v>
      </c>
      <c r="Y91" s="345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57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8"/>
      <c r="P92" s="352" t="s">
        <v>72</v>
      </c>
      <c r="Q92" s="353"/>
      <c r="R92" s="353"/>
      <c r="S92" s="353"/>
      <c r="T92" s="353"/>
      <c r="U92" s="353"/>
      <c r="V92" s="354"/>
      <c r="W92" s="37" t="s">
        <v>69</v>
      </c>
      <c r="X92" s="346">
        <f>IFERROR(SUM(X90:X91),"0")</f>
        <v>140</v>
      </c>
      <c r="Y92" s="346">
        <f>IFERROR(SUM(Y90:Y91),"0")</f>
        <v>140</v>
      </c>
      <c r="Z92" s="346">
        <f>IFERROR(IF(Z90="",0,Z90),"0")+IFERROR(IF(Z91="",0,Z91),"0")</f>
        <v>2.5032000000000001</v>
      </c>
      <c r="AA92" s="347"/>
      <c r="AB92" s="347"/>
      <c r="AC92" s="347"/>
    </row>
    <row r="93" spans="1:68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8"/>
      <c r="P93" s="352" t="s">
        <v>72</v>
      </c>
      <c r="Q93" s="353"/>
      <c r="R93" s="353"/>
      <c r="S93" s="353"/>
      <c r="T93" s="353"/>
      <c r="U93" s="353"/>
      <c r="V93" s="354"/>
      <c r="W93" s="37" t="s">
        <v>73</v>
      </c>
      <c r="X93" s="346">
        <f>IFERROR(SUMPRODUCT(X90:X91*H90:H91),"0")</f>
        <v>504</v>
      </c>
      <c r="Y93" s="346">
        <f>IFERROR(SUMPRODUCT(Y90:Y91*H90:H91),"0")</f>
        <v>504</v>
      </c>
      <c r="Z93" s="37"/>
      <c r="AA93" s="347"/>
      <c r="AB93" s="347"/>
      <c r="AC93" s="347"/>
    </row>
    <row r="94" spans="1:68" ht="16.5" hidden="1" customHeight="1" x14ac:dyDescent="0.25">
      <c r="A94" s="359" t="s">
        <v>161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9"/>
      <c r="AB94" s="339"/>
      <c r="AC94" s="339"/>
    </row>
    <row r="95" spans="1:68" ht="14.25" hidden="1" customHeight="1" x14ac:dyDescent="0.25">
      <c r="A95" s="355" t="s">
        <v>132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40"/>
      <c r="AB95" s="340"/>
      <c r="AC95" s="340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0">
        <v>4620207491027</v>
      </c>
      <c r="E96" s="35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4" t="s">
        <v>164</v>
      </c>
      <c r="Q96" s="361"/>
      <c r="R96" s="361"/>
      <c r="S96" s="361"/>
      <c r="T96" s="362"/>
      <c r="U96" s="34"/>
      <c r="V96" s="34"/>
      <c r="W96" s="35" t="s">
        <v>69</v>
      </c>
      <c r="X96" s="344">
        <v>112</v>
      </c>
      <c r="Y96" s="345">
        <f t="shared" ref="Y96:Y105" si="6">IFERROR(IF(X96="","",X96),"")</f>
        <v>112</v>
      </c>
      <c r="Z96" s="36">
        <f>IFERROR(IF(X96="","",X96*0.01788),"")</f>
        <v>2.0025599999999999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401.36320000000001</v>
      </c>
      <c r="BN96" s="67">
        <f t="shared" ref="BN96:BN105" si="8">IFERROR(Y96*I96,"0")</f>
        <v>401.36320000000001</v>
      </c>
      <c r="BO96" s="67">
        <f t="shared" ref="BO96:BO105" si="9">IFERROR(X96/J96,"0")</f>
        <v>1.6</v>
      </c>
      <c r="BP96" s="67">
        <f t="shared" ref="BP96:BP105" si="10">IFERROR(Y96/J96,"0")</f>
        <v>1.6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0">
        <v>4607111033451</v>
      </c>
      <c r="E97" s="35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1"/>
      <c r="R97" s="361"/>
      <c r="S97" s="361"/>
      <c r="T97" s="362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0">
        <v>4607111033451</v>
      </c>
      <c r="E98" s="35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1"/>
      <c r="R98" s="361"/>
      <c r="S98" s="361"/>
      <c r="T98" s="362"/>
      <c r="U98" s="34"/>
      <c r="V98" s="34"/>
      <c r="W98" s="35" t="s">
        <v>69</v>
      </c>
      <c r="X98" s="344">
        <v>168</v>
      </c>
      <c r="Y98" s="345">
        <f t="shared" si="6"/>
        <v>168</v>
      </c>
      <c r="Z98" s="36">
        <f>IFERROR(IF(X98="","",X98*0.01788),"")</f>
        <v>3.0038399999999998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723.00480000000005</v>
      </c>
      <c r="BN98" s="67">
        <f t="shared" si="8"/>
        <v>723.00480000000005</v>
      </c>
      <c r="BO98" s="67">
        <f t="shared" si="9"/>
        <v>2.4</v>
      </c>
      <c r="BP98" s="67">
        <f t="shared" si="10"/>
        <v>2.4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50">
        <v>4607111035141</v>
      </c>
      <c r="E99" s="35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61"/>
      <c r="R99" s="361"/>
      <c r="S99" s="361"/>
      <c r="T99" s="362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50">
        <v>4607111035141</v>
      </c>
      <c r="E100" s="351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61"/>
      <c r="R100" s="361"/>
      <c r="S100" s="361"/>
      <c r="T100" s="362"/>
      <c r="U100" s="34"/>
      <c r="V100" s="34"/>
      <c r="W100" s="35" t="s">
        <v>69</v>
      </c>
      <c r="X100" s="344">
        <v>84</v>
      </c>
      <c r="Y100" s="345">
        <f t="shared" si="6"/>
        <v>84</v>
      </c>
      <c r="Z100" s="36">
        <f>IFERROR(IF(X100="","",X100*0.01788),"")</f>
        <v>1.5019199999999999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361.50240000000002</v>
      </c>
      <c r="BN100" s="67">
        <f t="shared" si="8"/>
        <v>361.50240000000002</v>
      </c>
      <c r="BO100" s="67">
        <f t="shared" si="9"/>
        <v>1.2</v>
      </c>
      <c r="BP100" s="67">
        <f t="shared" si="10"/>
        <v>1.2</v>
      </c>
    </row>
    <row r="101" spans="1:68" ht="27" hidden="1" customHeight="1" x14ac:dyDescent="0.25">
      <c r="A101" s="54" t="s">
        <v>174</v>
      </c>
      <c r="B101" s="54" t="s">
        <v>175</v>
      </c>
      <c r="C101" s="31">
        <v>4301135768</v>
      </c>
      <c r="D101" s="350">
        <v>4620207491034</v>
      </c>
      <c r="E101" s="351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3" t="s">
        <v>176</v>
      </c>
      <c r="Q101" s="361"/>
      <c r="R101" s="361"/>
      <c r="S101" s="361"/>
      <c r="T101" s="362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4301135567</v>
      </c>
      <c r="D102" s="350">
        <v>4607111033444</v>
      </c>
      <c r="E102" s="351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6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1"/>
      <c r="R102" s="361"/>
      <c r="S102" s="361"/>
      <c r="T102" s="362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50">
        <v>4607111033444</v>
      </c>
      <c r="E103" s="351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1"/>
      <c r="R103" s="361"/>
      <c r="S103" s="361"/>
      <c r="T103" s="362"/>
      <c r="U103" s="34"/>
      <c r="V103" s="34"/>
      <c r="W103" s="35" t="s">
        <v>69</v>
      </c>
      <c r="X103" s="344">
        <v>112</v>
      </c>
      <c r="Y103" s="345">
        <f t="shared" si="6"/>
        <v>112</v>
      </c>
      <c r="Z103" s="36">
        <f>IFERROR(IF(X103="","",X103*0.01788),"")</f>
        <v>2.0025599999999999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482.00320000000005</v>
      </c>
      <c r="BN103" s="67">
        <f t="shared" si="8"/>
        <v>482.00320000000005</v>
      </c>
      <c r="BO103" s="67">
        <f t="shared" si="9"/>
        <v>1.6</v>
      </c>
      <c r="BP103" s="67">
        <f t="shared" si="10"/>
        <v>1.6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50">
        <v>4607111035028</v>
      </c>
      <c r="E104" s="351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">
        <v>183</v>
      </c>
      <c r="Q104" s="361"/>
      <c r="R104" s="361"/>
      <c r="S104" s="361"/>
      <c r="T104" s="362"/>
      <c r="U104" s="34"/>
      <c r="V104" s="34"/>
      <c r="W104" s="35" t="s">
        <v>69</v>
      </c>
      <c r="X104" s="344">
        <v>70</v>
      </c>
      <c r="Y104" s="345">
        <f t="shared" si="6"/>
        <v>70</v>
      </c>
      <c r="Z104" s="36">
        <f>IFERROR(IF(X104="","",X104*0.01788),"")</f>
        <v>1.2516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311.416</v>
      </c>
      <c r="BN104" s="67">
        <f t="shared" si="8"/>
        <v>311.416</v>
      </c>
      <c r="BO104" s="67">
        <f t="shared" si="9"/>
        <v>1</v>
      </c>
      <c r="BP104" s="67">
        <f t="shared" si="10"/>
        <v>1</v>
      </c>
    </row>
    <row r="105" spans="1:68" ht="27" customHeight="1" x14ac:dyDescent="0.25">
      <c r="A105" s="54" t="s">
        <v>184</v>
      </c>
      <c r="B105" s="54" t="s">
        <v>185</v>
      </c>
      <c r="C105" s="31">
        <v>4301135285</v>
      </c>
      <c r="D105" s="350">
        <v>4607111036407</v>
      </c>
      <c r="E105" s="351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1"/>
      <c r="R105" s="361"/>
      <c r="S105" s="361"/>
      <c r="T105" s="362"/>
      <c r="U105" s="34"/>
      <c r="V105" s="34"/>
      <c r="W105" s="35" t="s">
        <v>69</v>
      </c>
      <c r="X105" s="344">
        <v>28</v>
      </c>
      <c r="Y105" s="345">
        <f t="shared" si="6"/>
        <v>28</v>
      </c>
      <c r="Z105" s="36">
        <f>IFERROR(IF(X105="","",X105*0.01788),"")</f>
        <v>0.50063999999999997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126.81760000000001</v>
      </c>
      <c r="BN105" s="67">
        <f t="shared" si="8"/>
        <v>126.81760000000001</v>
      </c>
      <c r="BO105" s="67">
        <f t="shared" si="9"/>
        <v>0.4</v>
      </c>
      <c r="BP105" s="67">
        <f t="shared" si="10"/>
        <v>0.4</v>
      </c>
    </row>
    <row r="106" spans="1:68" x14ac:dyDescent="0.2">
      <c r="A106" s="357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8"/>
      <c r="P106" s="352" t="s">
        <v>72</v>
      </c>
      <c r="Q106" s="353"/>
      <c r="R106" s="353"/>
      <c r="S106" s="353"/>
      <c r="T106" s="353"/>
      <c r="U106" s="353"/>
      <c r="V106" s="354"/>
      <c r="W106" s="37" t="s">
        <v>69</v>
      </c>
      <c r="X106" s="346">
        <f>IFERROR(SUM(X96:X105),"0")</f>
        <v>574</v>
      </c>
      <c r="Y106" s="346">
        <f>IFERROR(SUM(Y96:Y105),"0")</f>
        <v>574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10.263120000000001</v>
      </c>
      <c r="AA106" s="347"/>
      <c r="AB106" s="347"/>
      <c r="AC106" s="347"/>
    </row>
    <row r="107" spans="1:68" x14ac:dyDescent="0.2">
      <c r="A107" s="356"/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8"/>
      <c r="P107" s="352" t="s">
        <v>72</v>
      </c>
      <c r="Q107" s="353"/>
      <c r="R107" s="353"/>
      <c r="S107" s="353"/>
      <c r="T107" s="353"/>
      <c r="U107" s="353"/>
      <c r="V107" s="354"/>
      <c r="W107" s="37" t="s">
        <v>73</v>
      </c>
      <c r="X107" s="346">
        <f>IFERROR(SUMPRODUCT(X96:X105*H96:H105),"0")</f>
        <v>2019.3600000000001</v>
      </c>
      <c r="Y107" s="346">
        <f>IFERROR(SUMPRODUCT(Y96:Y105*H96:H105),"0")</f>
        <v>2019.3600000000001</v>
      </c>
      <c r="Z107" s="37"/>
      <c r="AA107" s="347"/>
      <c r="AB107" s="347"/>
      <c r="AC107" s="347"/>
    </row>
    <row r="108" spans="1:68" ht="16.5" hidden="1" customHeight="1" x14ac:dyDescent="0.25">
      <c r="A108" s="359" t="s">
        <v>187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9"/>
      <c r="AB108" s="339"/>
      <c r="AC108" s="339"/>
    </row>
    <row r="109" spans="1:68" ht="14.25" hidden="1" customHeight="1" x14ac:dyDescent="0.25">
      <c r="A109" s="355" t="s">
        <v>126</v>
      </c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340"/>
      <c r="AB109" s="340"/>
      <c r="AC109" s="340"/>
    </row>
    <row r="110" spans="1:68" ht="27" hidden="1" customHeight="1" x14ac:dyDescent="0.25">
      <c r="A110" s="54" t="s">
        <v>188</v>
      </c>
      <c r="B110" s="54" t="s">
        <v>189</v>
      </c>
      <c r="C110" s="31">
        <v>4301136070</v>
      </c>
      <c r="D110" s="350">
        <v>4607025784012</v>
      </c>
      <c r="E110" s="351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1"/>
      <c r="R110" s="361"/>
      <c r="S110" s="361"/>
      <c r="T110" s="362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4301136077</v>
      </c>
      <c r="D111" s="350">
        <v>4607025784319</v>
      </c>
      <c r="E111" s="351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1"/>
      <c r="R111" s="361"/>
      <c r="S111" s="361"/>
      <c r="T111" s="362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hidden="1" customHeight="1" x14ac:dyDescent="0.25">
      <c r="A112" s="54" t="s">
        <v>193</v>
      </c>
      <c r="B112" s="54" t="s">
        <v>194</v>
      </c>
      <c r="C112" s="31">
        <v>4301136066</v>
      </c>
      <c r="D112" s="350">
        <v>4607111035370</v>
      </c>
      <c r="E112" s="351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1"/>
      <c r="R112" s="361"/>
      <c r="S112" s="361"/>
      <c r="T112" s="362"/>
      <c r="U112" s="34"/>
      <c r="V112" s="34"/>
      <c r="W112" s="35" t="s">
        <v>69</v>
      </c>
      <c r="X112" s="344">
        <v>0</v>
      </c>
      <c r="Y112" s="345">
        <f>IFERROR(IF(X112="","",X112),"")</f>
        <v>0</v>
      </c>
      <c r="Z112" s="36">
        <f>IFERROR(IF(X112="","",X112*0.0155),"")</f>
        <v>0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57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8"/>
      <c r="P113" s="352" t="s">
        <v>72</v>
      </c>
      <c r="Q113" s="353"/>
      <c r="R113" s="353"/>
      <c r="S113" s="353"/>
      <c r="T113" s="353"/>
      <c r="U113" s="353"/>
      <c r="V113" s="354"/>
      <c r="W113" s="37" t="s">
        <v>69</v>
      </c>
      <c r="X113" s="346">
        <f>IFERROR(SUM(X110:X112),"0")</f>
        <v>0</v>
      </c>
      <c r="Y113" s="346">
        <f>IFERROR(SUM(Y110:Y112),"0")</f>
        <v>0</v>
      </c>
      <c r="Z113" s="346">
        <f>IFERROR(IF(Z110="",0,Z110),"0")+IFERROR(IF(Z111="",0,Z111),"0")+IFERROR(IF(Z112="",0,Z112),"0")</f>
        <v>0</v>
      </c>
      <c r="AA113" s="347"/>
      <c r="AB113" s="347"/>
      <c r="AC113" s="347"/>
    </row>
    <row r="114" spans="1:68" hidden="1" x14ac:dyDescent="0.2">
      <c r="A114" s="356"/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8"/>
      <c r="P114" s="352" t="s">
        <v>72</v>
      </c>
      <c r="Q114" s="353"/>
      <c r="R114" s="353"/>
      <c r="S114" s="353"/>
      <c r="T114" s="353"/>
      <c r="U114" s="353"/>
      <c r="V114" s="354"/>
      <c r="W114" s="37" t="s">
        <v>73</v>
      </c>
      <c r="X114" s="346">
        <f>IFERROR(SUMPRODUCT(X110:X112*H110:H112),"0")</f>
        <v>0</v>
      </c>
      <c r="Y114" s="346">
        <f>IFERROR(SUMPRODUCT(Y110:Y112*H110:H112),"0")</f>
        <v>0</v>
      </c>
      <c r="Z114" s="37"/>
      <c r="AA114" s="347"/>
      <c r="AB114" s="347"/>
      <c r="AC114" s="347"/>
    </row>
    <row r="115" spans="1:68" ht="16.5" hidden="1" customHeight="1" x14ac:dyDescent="0.25">
      <c r="A115" s="359" t="s">
        <v>196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9"/>
      <c r="AB115" s="339"/>
      <c r="AC115" s="339"/>
    </row>
    <row r="116" spans="1:68" ht="14.25" hidden="1" customHeight="1" x14ac:dyDescent="0.25">
      <c r="A116" s="355" t="s">
        <v>63</v>
      </c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  <c r="AA116" s="340"/>
      <c r="AB116" s="340"/>
      <c r="AC116" s="340"/>
    </row>
    <row r="117" spans="1:68" ht="27" hidden="1" customHeight="1" x14ac:dyDescent="0.25">
      <c r="A117" s="54" t="s">
        <v>197</v>
      </c>
      <c r="B117" s="54" t="s">
        <v>198</v>
      </c>
      <c r="C117" s="31">
        <v>4301071074</v>
      </c>
      <c r="D117" s="350">
        <v>4620207491157</v>
      </c>
      <c r="E117" s="351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1"/>
      <c r="R117" s="361"/>
      <c r="S117" s="361"/>
      <c r="T117" s="362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50">
        <v>4607111039262</v>
      </c>
      <c r="E118" s="351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1"/>
      <c r="R118" s="361"/>
      <c r="S118" s="361"/>
      <c r="T118" s="362"/>
      <c r="U118" s="34"/>
      <c r="V118" s="34"/>
      <c r="W118" s="35" t="s">
        <v>69</v>
      </c>
      <c r="X118" s="344">
        <v>48</v>
      </c>
      <c r="Y118" s="345">
        <f t="shared" si="11"/>
        <v>48</v>
      </c>
      <c r="Z118" s="36">
        <f t="shared" si="12"/>
        <v>0.74399999999999999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322.54079999999999</v>
      </c>
      <c r="BN118" s="67">
        <f t="shared" si="14"/>
        <v>322.54079999999999</v>
      </c>
      <c r="BO118" s="67">
        <f t="shared" si="15"/>
        <v>0.5714285714285714</v>
      </c>
      <c r="BP118" s="67">
        <f t="shared" si="16"/>
        <v>0.5714285714285714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50">
        <v>4607111039248</v>
      </c>
      <c r="E119" s="351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1"/>
      <c r="R119" s="361"/>
      <c r="S119" s="361"/>
      <c r="T119" s="362"/>
      <c r="U119" s="34"/>
      <c r="V119" s="34"/>
      <c r="W119" s="35" t="s">
        <v>69</v>
      </c>
      <c r="X119" s="344">
        <v>252</v>
      </c>
      <c r="Y119" s="345">
        <f t="shared" si="11"/>
        <v>252</v>
      </c>
      <c r="Z119" s="36">
        <f t="shared" si="12"/>
        <v>3.9060000000000001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1839.6</v>
      </c>
      <c r="BN119" s="67">
        <f t="shared" si="14"/>
        <v>1839.6</v>
      </c>
      <c r="BO119" s="67">
        <f t="shared" si="15"/>
        <v>3</v>
      </c>
      <c r="BP119" s="67">
        <f t="shared" si="16"/>
        <v>3</v>
      </c>
    </row>
    <row r="120" spans="1:68" ht="27" hidden="1" customHeight="1" x14ac:dyDescent="0.25">
      <c r="A120" s="54" t="s">
        <v>204</v>
      </c>
      <c r="B120" s="54" t="s">
        <v>205</v>
      </c>
      <c r="C120" s="31">
        <v>4301070976</v>
      </c>
      <c r="D120" s="350">
        <v>4607111034144</v>
      </c>
      <c r="E120" s="351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1"/>
      <c r="R120" s="361"/>
      <c r="S120" s="361"/>
      <c r="T120" s="362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50">
        <v>4607111039293</v>
      </c>
      <c r="E121" s="351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1"/>
      <c r="R121" s="361"/>
      <c r="S121" s="361"/>
      <c r="T121" s="362"/>
      <c r="U121" s="34"/>
      <c r="V121" s="34"/>
      <c r="W121" s="35" t="s">
        <v>69</v>
      </c>
      <c r="X121" s="344">
        <v>108</v>
      </c>
      <c r="Y121" s="345">
        <f t="shared" si="11"/>
        <v>108</v>
      </c>
      <c r="Z121" s="36">
        <f t="shared" si="12"/>
        <v>1.6739999999999999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725.71679999999992</v>
      </c>
      <c r="BN121" s="67">
        <f t="shared" si="14"/>
        <v>725.71679999999992</v>
      </c>
      <c r="BO121" s="67">
        <f t="shared" si="15"/>
        <v>1.2857142857142858</v>
      </c>
      <c r="BP121" s="67">
        <f t="shared" si="16"/>
        <v>1.2857142857142858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50">
        <v>4607111039279</v>
      </c>
      <c r="E122" s="351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1"/>
      <c r="R122" s="361"/>
      <c r="S122" s="361"/>
      <c r="T122" s="362"/>
      <c r="U122" s="34"/>
      <c r="V122" s="34"/>
      <c r="W122" s="35" t="s">
        <v>69</v>
      </c>
      <c r="X122" s="344">
        <v>192</v>
      </c>
      <c r="Y122" s="345">
        <f t="shared" si="11"/>
        <v>192</v>
      </c>
      <c r="Z122" s="36">
        <f t="shared" si="12"/>
        <v>2.976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1401.6</v>
      </c>
      <c r="BN122" s="67">
        <f t="shared" si="14"/>
        <v>1401.6</v>
      </c>
      <c r="BO122" s="67">
        <f t="shared" si="15"/>
        <v>2.2857142857142856</v>
      </c>
      <c r="BP122" s="67">
        <f t="shared" si="16"/>
        <v>2.2857142857142856</v>
      </c>
    </row>
    <row r="123" spans="1:68" x14ac:dyDescent="0.2">
      <c r="A123" s="357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8"/>
      <c r="P123" s="352" t="s">
        <v>72</v>
      </c>
      <c r="Q123" s="353"/>
      <c r="R123" s="353"/>
      <c r="S123" s="353"/>
      <c r="T123" s="353"/>
      <c r="U123" s="353"/>
      <c r="V123" s="354"/>
      <c r="W123" s="37" t="s">
        <v>69</v>
      </c>
      <c r="X123" s="346">
        <f>IFERROR(SUM(X117:X122),"0")</f>
        <v>600</v>
      </c>
      <c r="Y123" s="346">
        <f>IFERROR(SUM(Y117:Y122),"0")</f>
        <v>600</v>
      </c>
      <c r="Z123" s="346">
        <f>IFERROR(IF(Z117="",0,Z117),"0")+IFERROR(IF(Z118="",0,Z118),"0")+IFERROR(IF(Z119="",0,Z119),"0")+IFERROR(IF(Z120="",0,Z120),"0")+IFERROR(IF(Z121="",0,Z121),"0")+IFERROR(IF(Z122="",0,Z122),"0")</f>
        <v>9.3000000000000007</v>
      </c>
      <c r="AA123" s="347"/>
      <c r="AB123" s="347"/>
      <c r="AC123" s="347"/>
    </row>
    <row r="124" spans="1:68" x14ac:dyDescent="0.2">
      <c r="A124" s="356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37" t="s">
        <v>73</v>
      </c>
      <c r="X124" s="346">
        <f>IFERROR(SUMPRODUCT(X117:X122*H117:H122),"0")</f>
        <v>4106.3999999999996</v>
      </c>
      <c r="Y124" s="346">
        <f>IFERROR(SUMPRODUCT(Y117:Y122*H117:H122),"0")</f>
        <v>4106.3999999999996</v>
      </c>
      <c r="Z124" s="37"/>
      <c r="AA124" s="347"/>
      <c r="AB124" s="347"/>
      <c r="AC124" s="347"/>
    </row>
    <row r="125" spans="1:68" ht="14.25" hidden="1" customHeight="1" x14ac:dyDescent="0.25">
      <c r="A125" s="355" t="s">
        <v>132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40"/>
      <c r="AB125" s="340"/>
      <c r="AC125" s="340"/>
    </row>
    <row r="126" spans="1:68" ht="27" hidden="1" customHeight="1" x14ac:dyDescent="0.25">
      <c r="A126" s="54" t="s">
        <v>210</v>
      </c>
      <c r="B126" s="54" t="s">
        <v>211</v>
      </c>
      <c r="C126" s="31">
        <v>4301135670</v>
      </c>
      <c r="D126" s="350">
        <v>4620207490983</v>
      </c>
      <c r="E126" s="35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1"/>
      <c r="R126" s="361"/>
      <c r="S126" s="361"/>
      <c r="T126" s="362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57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8"/>
      <c r="P127" s="352" t="s">
        <v>72</v>
      </c>
      <c r="Q127" s="353"/>
      <c r="R127" s="353"/>
      <c r="S127" s="353"/>
      <c r="T127" s="353"/>
      <c r="U127" s="353"/>
      <c r="V127" s="354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hidden="1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8"/>
      <c r="P128" s="352" t="s">
        <v>72</v>
      </c>
      <c r="Q128" s="353"/>
      <c r="R128" s="353"/>
      <c r="S128" s="353"/>
      <c r="T128" s="353"/>
      <c r="U128" s="353"/>
      <c r="V128" s="354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hidden="1" customHeight="1" x14ac:dyDescent="0.25">
      <c r="A129" s="359" t="s">
        <v>213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39"/>
      <c r="AB129" s="339"/>
      <c r="AC129" s="339"/>
    </row>
    <row r="130" spans="1:68" ht="14.25" hidden="1" customHeight="1" x14ac:dyDescent="0.25">
      <c r="A130" s="355" t="s">
        <v>132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50">
        <v>4607111034014</v>
      </c>
      <c r="E131" s="35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1"/>
      <c r="R131" s="361"/>
      <c r="S131" s="361"/>
      <c r="T131" s="362"/>
      <c r="U131" s="34"/>
      <c r="V131" s="34"/>
      <c r="W131" s="35" t="s">
        <v>69</v>
      </c>
      <c r="X131" s="344">
        <v>252</v>
      </c>
      <c r="Y131" s="345">
        <f>IFERROR(IF(X131="","",X131),"")</f>
        <v>252</v>
      </c>
      <c r="Z131" s="36">
        <f>IFERROR(IF(X131="","",X131*0.01788),"")</f>
        <v>4.5057600000000004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933.30719999999997</v>
      </c>
      <c r="BN131" s="67">
        <f>IFERROR(Y131*I131,"0")</f>
        <v>933.30719999999997</v>
      </c>
      <c r="BO131" s="67">
        <f>IFERROR(X131/J131,"0")</f>
        <v>3.6</v>
      </c>
      <c r="BP131" s="67">
        <f>IFERROR(Y131/J131,"0")</f>
        <v>3.6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50">
        <v>4607111033994</v>
      </c>
      <c r="E132" s="35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1"/>
      <c r="R132" s="361"/>
      <c r="S132" s="361"/>
      <c r="T132" s="362"/>
      <c r="U132" s="34"/>
      <c r="V132" s="34"/>
      <c r="W132" s="35" t="s">
        <v>69</v>
      </c>
      <c r="X132" s="344">
        <v>280</v>
      </c>
      <c r="Y132" s="345">
        <f>IFERROR(IF(X132="","",X132),"")</f>
        <v>280</v>
      </c>
      <c r="Z132" s="36">
        <f>IFERROR(IF(X132="","",X132*0.01788),"")</f>
        <v>5.0064000000000002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1037.008</v>
      </c>
      <c r="BN132" s="67">
        <f>IFERROR(Y132*I132,"0")</f>
        <v>1037.008</v>
      </c>
      <c r="BO132" s="67">
        <f>IFERROR(X132/J132,"0")</f>
        <v>4</v>
      </c>
      <c r="BP132" s="67">
        <f>IFERROR(Y132/J132,"0")</f>
        <v>4</v>
      </c>
    </row>
    <row r="133" spans="1:68" x14ac:dyDescent="0.2">
      <c r="A133" s="357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8"/>
      <c r="P133" s="352" t="s">
        <v>72</v>
      </c>
      <c r="Q133" s="353"/>
      <c r="R133" s="353"/>
      <c r="S133" s="353"/>
      <c r="T133" s="353"/>
      <c r="U133" s="353"/>
      <c r="V133" s="354"/>
      <c r="W133" s="37" t="s">
        <v>69</v>
      </c>
      <c r="X133" s="346">
        <f>IFERROR(SUM(X131:X132),"0")</f>
        <v>532</v>
      </c>
      <c r="Y133" s="346">
        <f>IFERROR(SUM(Y131:Y132),"0")</f>
        <v>532</v>
      </c>
      <c r="Z133" s="346">
        <f>IFERROR(IF(Z131="",0,Z131),"0")+IFERROR(IF(Z132="",0,Z132),"0")</f>
        <v>9.5121600000000015</v>
      </c>
      <c r="AA133" s="347"/>
      <c r="AB133" s="347"/>
      <c r="AC133" s="347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58"/>
      <c r="P134" s="352" t="s">
        <v>72</v>
      </c>
      <c r="Q134" s="353"/>
      <c r="R134" s="353"/>
      <c r="S134" s="353"/>
      <c r="T134" s="353"/>
      <c r="U134" s="353"/>
      <c r="V134" s="354"/>
      <c r="W134" s="37" t="s">
        <v>73</v>
      </c>
      <c r="X134" s="346">
        <f>IFERROR(SUMPRODUCT(X131:X132*H131:H132),"0")</f>
        <v>1596</v>
      </c>
      <c r="Y134" s="346">
        <f>IFERROR(SUMPRODUCT(Y131:Y132*H131:H132),"0")</f>
        <v>1596</v>
      </c>
      <c r="Z134" s="37"/>
      <c r="AA134" s="347"/>
      <c r="AB134" s="347"/>
      <c r="AC134" s="347"/>
    </row>
    <row r="135" spans="1:68" ht="16.5" hidden="1" customHeight="1" x14ac:dyDescent="0.25">
      <c r="A135" s="359" t="s">
        <v>219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39"/>
      <c r="AB135" s="339"/>
      <c r="AC135" s="339"/>
    </row>
    <row r="136" spans="1:68" ht="14.25" hidden="1" customHeight="1" x14ac:dyDescent="0.25">
      <c r="A136" s="355" t="s">
        <v>132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0"/>
      <c r="AB136" s="340"/>
      <c r="AC136" s="340"/>
    </row>
    <row r="137" spans="1:68" ht="27" hidden="1" customHeight="1" x14ac:dyDescent="0.25">
      <c r="A137" s="54" t="s">
        <v>220</v>
      </c>
      <c r="B137" s="54" t="s">
        <v>221</v>
      </c>
      <c r="C137" s="31">
        <v>4301135291</v>
      </c>
      <c r="D137" s="350">
        <v>4607111036414</v>
      </c>
      <c r="E137" s="35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1"/>
      <c r="R137" s="361"/>
      <c r="S137" s="361"/>
      <c r="T137" s="362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223</v>
      </c>
      <c r="B138" s="54" t="s">
        <v>224</v>
      </c>
      <c r="C138" s="31">
        <v>4301135549</v>
      </c>
      <c r="D138" s="350">
        <v>4607111039095</v>
      </c>
      <c r="E138" s="35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1"/>
      <c r="R138" s="361"/>
      <c r="S138" s="361"/>
      <c r="T138" s="362"/>
      <c r="U138" s="34"/>
      <c r="V138" s="34"/>
      <c r="W138" s="35" t="s">
        <v>69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50">
        <v>4607111034199</v>
      </c>
      <c r="E139" s="35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1"/>
      <c r="R139" s="361"/>
      <c r="S139" s="361"/>
      <c r="T139" s="362"/>
      <c r="U139" s="34"/>
      <c r="V139" s="34"/>
      <c r="W139" s="35" t="s">
        <v>69</v>
      </c>
      <c r="X139" s="344">
        <v>70</v>
      </c>
      <c r="Y139" s="345">
        <f>IFERROR(IF(X139="","",X139),"")</f>
        <v>70</v>
      </c>
      <c r="Z139" s="36">
        <f>IFERROR(IF(X139="","",X139*0.01788),"")</f>
        <v>1.2516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357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58"/>
      <c r="P140" s="352" t="s">
        <v>72</v>
      </c>
      <c r="Q140" s="353"/>
      <c r="R140" s="353"/>
      <c r="S140" s="353"/>
      <c r="T140" s="353"/>
      <c r="U140" s="353"/>
      <c r="V140" s="354"/>
      <c r="W140" s="37" t="s">
        <v>69</v>
      </c>
      <c r="X140" s="346">
        <f>IFERROR(SUM(X137:X139),"0")</f>
        <v>70</v>
      </c>
      <c r="Y140" s="346">
        <f>IFERROR(SUM(Y137:Y139),"0")</f>
        <v>70</v>
      </c>
      <c r="Z140" s="346">
        <f>IFERROR(IF(Z137="",0,Z137),"0")+IFERROR(IF(Z138="",0,Z138),"0")+IFERROR(IF(Z139="",0,Z139),"0")</f>
        <v>1.2516</v>
      </c>
      <c r="AA140" s="347"/>
      <c r="AB140" s="347"/>
      <c r="AC140" s="347"/>
    </row>
    <row r="141" spans="1:68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8"/>
      <c r="P141" s="352" t="s">
        <v>72</v>
      </c>
      <c r="Q141" s="353"/>
      <c r="R141" s="353"/>
      <c r="S141" s="353"/>
      <c r="T141" s="353"/>
      <c r="U141" s="353"/>
      <c r="V141" s="354"/>
      <c r="W141" s="37" t="s">
        <v>73</v>
      </c>
      <c r="X141" s="346">
        <f>IFERROR(SUMPRODUCT(X137:X139*H137:H139),"0")</f>
        <v>210</v>
      </c>
      <c r="Y141" s="346">
        <f>IFERROR(SUMPRODUCT(Y137:Y139*H137:H139),"0")</f>
        <v>210</v>
      </c>
      <c r="Z141" s="37"/>
      <c r="AA141" s="347"/>
      <c r="AB141" s="347"/>
      <c r="AC141" s="347"/>
    </row>
    <row r="142" spans="1:68" ht="16.5" hidden="1" customHeight="1" x14ac:dyDescent="0.25">
      <c r="A142" s="359" t="s">
        <v>229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9"/>
      <c r="AB142" s="339"/>
      <c r="AC142" s="339"/>
    </row>
    <row r="143" spans="1:68" ht="14.25" hidden="1" customHeight="1" x14ac:dyDescent="0.25">
      <c r="A143" s="355" t="s">
        <v>132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40"/>
      <c r="AB143" s="340"/>
      <c r="AC143" s="340"/>
    </row>
    <row r="144" spans="1:68" ht="27" hidden="1" customHeight="1" x14ac:dyDescent="0.25">
      <c r="A144" s="54" t="s">
        <v>230</v>
      </c>
      <c r="B144" s="54" t="s">
        <v>231</v>
      </c>
      <c r="C144" s="31">
        <v>4301135601</v>
      </c>
      <c r="D144" s="350">
        <v>4607111034380</v>
      </c>
      <c r="E144" s="35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457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1"/>
      <c r="R144" s="361"/>
      <c r="S144" s="361"/>
      <c r="T144" s="362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hidden="1" customHeight="1" x14ac:dyDescent="0.25">
      <c r="A145" s="54" t="s">
        <v>232</v>
      </c>
      <c r="B145" s="54" t="s">
        <v>233</v>
      </c>
      <c r="C145" s="31">
        <v>4301135275</v>
      </c>
      <c r="D145" s="350">
        <v>4607111034380</v>
      </c>
      <c r="E145" s="35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1"/>
      <c r="R145" s="361"/>
      <c r="S145" s="361"/>
      <c r="T145" s="362"/>
      <c r="U145" s="34"/>
      <c r="V145" s="34"/>
      <c r="W145" s="35" t="s">
        <v>69</v>
      </c>
      <c r="X145" s="344">
        <v>0</v>
      </c>
      <c r="Y145" s="345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235</v>
      </c>
      <c r="B146" s="54" t="s">
        <v>236</v>
      </c>
      <c r="C146" s="31">
        <v>4301135277</v>
      </c>
      <c r="D146" s="350">
        <v>4607111034397</v>
      </c>
      <c r="E146" s="35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1"/>
      <c r="R146" s="361"/>
      <c r="S146" s="361"/>
      <c r="T146" s="362"/>
      <c r="U146" s="34"/>
      <c r="V146" s="34"/>
      <c r="W146" s="35" t="s">
        <v>69</v>
      </c>
      <c r="X146" s="344">
        <v>0</v>
      </c>
      <c r="Y146" s="345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7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8"/>
      <c r="P147" s="352" t="s">
        <v>72</v>
      </c>
      <c r="Q147" s="353"/>
      <c r="R147" s="353"/>
      <c r="S147" s="353"/>
      <c r="T147" s="353"/>
      <c r="U147" s="353"/>
      <c r="V147" s="354"/>
      <c r="W147" s="37" t="s">
        <v>69</v>
      </c>
      <c r="X147" s="346">
        <f>IFERROR(SUM(X144:X146),"0")</f>
        <v>0</v>
      </c>
      <c r="Y147" s="346">
        <f>IFERROR(SUM(Y144:Y146),"0")</f>
        <v>0</v>
      </c>
      <c r="Z147" s="346">
        <f>IFERROR(IF(Z144="",0,Z144),"0")+IFERROR(IF(Z145="",0,Z145),"0")+IFERROR(IF(Z146="",0,Z146),"0")</f>
        <v>0</v>
      </c>
      <c r="AA147" s="347"/>
      <c r="AB147" s="347"/>
      <c r="AC147" s="347"/>
    </row>
    <row r="148" spans="1:68" hidden="1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8"/>
      <c r="P148" s="352" t="s">
        <v>72</v>
      </c>
      <c r="Q148" s="353"/>
      <c r="R148" s="353"/>
      <c r="S148" s="353"/>
      <c r="T148" s="353"/>
      <c r="U148" s="353"/>
      <c r="V148" s="354"/>
      <c r="W148" s="37" t="s">
        <v>73</v>
      </c>
      <c r="X148" s="346">
        <f>IFERROR(SUMPRODUCT(X144:X146*H144:H146),"0")</f>
        <v>0</v>
      </c>
      <c r="Y148" s="346">
        <f>IFERROR(SUMPRODUCT(Y144:Y146*H144:H146),"0")</f>
        <v>0</v>
      </c>
      <c r="Z148" s="37"/>
      <c r="AA148" s="347"/>
      <c r="AB148" s="347"/>
      <c r="AC148" s="347"/>
    </row>
    <row r="149" spans="1:68" ht="16.5" hidden="1" customHeight="1" x14ac:dyDescent="0.25">
      <c r="A149" s="359" t="s">
        <v>237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9"/>
      <c r="AB149" s="339"/>
      <c r="AC149" s="339"/>
    </row>
    <row r="150" spans="1:68" ht="14.25" hidden="1" customHeight="1" x14ac:dyDescent="0.25">
      <c r="A150" s="355" t="s">
        <v>132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340"/>
      <c r="AB150" s="340"/>
      <c r="AC150" s="340"/>
    </row>
    <row r="151" spans="1:68" ht="27" hidden="1" customHeight="1" x14ac:dyDescent="0.25">
      <c r="A151" s="54" t="s">
        <v>238</v>
      </c>
      <c r="B151" s="54" t="s">
        <v>239</v>
      </c>
      <c r="C151" s="31">
        <v>4301135570</v>
      </c>
      <c r="D151" s="350">
        <v>4607111035806</v>
      </c>
      <c r="E151" s="35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61"/>
      <c r="R151" s="361"/>
      <c r="S151" s="361"/>
      <c r="T151" s="362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7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8"/>
      <c r="P152" s="352" t="s">
        <v>72</v>
      </c>
      <c r="Q152" s="353"/>
      <c r="R152" s="353"/>
      <c r="S152" s="353"/>
      <c r="T152" s="353"/>
      <c r="U152" s="353"/>
      <c r="V152" s="354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hidden="1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8"/>
      <c r="P153" s="352" t="s">
        <v>72</v>
      </c>
      <c r="Q153" s="353"/>
      <c r="R153" s="353"/>
      <c r="S153" s="353"/>
      <c r="T153" s="353"/>
      <c r="U153" s="353"/>
      <c r="V153" s="354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hidden="1" customHeight="1" x14ac:dyDescent="0.25">
      <c r="A154" s="359" t="s">
        <v>241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9"/>
      <c r="AB154" s="339"/>
      <c r="AC154" s="339"/>
    </row>
    <row r="155" spans="1:68" ht="14.25" hidden="1" customHeight="1" x14ac:dyDescent="0.25">
      <c r="A155" s="355" t="s">
        <v>132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40"/>
      <c r="AB155" s="340"/>
      <c r="AC155" s="340"/>
    </row>
    <row r="156" spans="1:68" ht="16.5" hidden="1" customHeight="1" x14ac:dyDescent="0.25">
      <c r="A156" s="54" t="s">
        <v>242</v>
      </c>
      <c r="B156" s="54" t="s">
        <v>243</v>
      </c>
      <c r="C156" s="31">
        <v>4301135596</v>
      </c>
      <c r="D156" s="350">
        <v>4607111039613</v>
      </c>
      <c r="E156" s="35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61"/>
      <c r="R156" s="361"/>
      <c r="S156" s="361"/>
      <c r="T156" s="362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8"/>
      <c r="P157" s="352" t="s">
        <v>72</v>
      </c>
      <c r="Q157" s="353"/>
      <c r="R157" s="353"/>
      <c r="S157" s="353"/>
      <c r="T157" s="353"/>
      <c r="U157" s="353"/>
      <c r="V157" s="354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hidden="1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8"/>
      <c r="P158" s="352" t="s">
        <v>72</v>
      </c>
      <c r="Q158" s="353"/>
      <c r="R158" s="353"/>
      <c r="S158" s="353"/>
      <c r="T158" s="353"/>
      <c r="U158" s="353"/>
      <c r="V158" s="354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hidden="1" customHeight="1" x14ac:dyDescent="0.25">
      <c r="A159" s="359" t="s">
        <v>244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9"/>
      <c r="AB159" s="339"/>
      <c r="AC159" s="339"/>
    </row>
    <row r="160" spans="1:68" ht="14.25" hidden="1" customHeight="1" x14ac:dyDescent="0.25">
      <c r="A160" s="355" t="s">
        <v>245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40"/>
      <c r="AB160" s="340"/>
      <c r="AC160" s="340"/>
    </row>
    <row r="161" spans="1:68" ht="27" hidden="1" customHeight="1" x14ac:dyDescent="0.25">
      <c r="A161" s="54" t="s">
        <v>246</v>
      </c>
      <c r="B161" s="54" t="s">
        <v>247</v>
      </c>
      <c r="C161" s="31">
        <v>4301135540</v>
      </c>
      <c r="D161" s="350">
        <v>4607111035646</v>
      </c>
      <c r="E161" s="35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61"/>
      <c r="R161" s="361"/>
      <c r="S161" s="361"/>
      <c r="T161" s="362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8"/>
      <c r="P162" s="352" t="s">
        <v>72</v>
      </c>
      <c r="Q162" s="353"/>
      <c r="R162" s="353"/>
      <c r="S162" s="353"/>
      <c r="T162" s="353"/>
      <c r="U162" s="353"/>
      <c r="V162" s="354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6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8"/>
      <c r="P163" s="352" t="s">
        <v>72</v>
      </c>
      <c r="Q163" s="353"/>
      <c r="R163" s="353"/>
      <c r="S163" s="353"/>
      <c r="T163" s="353"/>
      <c r="U163" s="353"/>
      <c r="V163" s="354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59" t="s">
        <v>250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9"/>
      <c r="AB164" s="339"/>
      <c r="AC164" s="339"/>
    </row>
    <row r="165" spans="1:68" ht="14.25" hidden="1" customHeight="1" x14ac:dyDescent="0.25">
      <c r="A165" s="355" t="s">
        <v>132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40"/>
      <c r="AB165" s="340"/>
      <c r="AC165" s="340"/>
    </row>
    <row r="166" spans="1:68" ht="27" hidden="1" customHeight="1" x14ac:dyDescent="0.25">
      <c r="A166" s="54" t="s">
        <v>251</v>
      </c>
      <c r="B166" s="54" t="s">
        <v>252</v>
      </c>
      <c r="C166" s="31">
        <v>4301135573</v>
      </c>
      <c r="D166" s="350">
        <v>4607111036568</v>
      </c>
      <c r="E166" s="35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61"/>
      <c r="R166" s="361"/>
      <c r="S166" s="361"/>
      <c r="T166" s="362"/>
      <c r="U166" s="34"/>
      <c r="V166" s="34"/>
      <c r="W166" s="35" t="s">
        <v>69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7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8"/>
      <c r="P167" s="352" t="s">
        <v>72</v>
      </c>
      <c r="Q167" s="353"/>
      <c r="R167" s="353"/>
      <c r="S167" s="353"/>
      <c r="T167" s="353"/>
      <c r="U167" s="353"/>
      <c r="V167" s="354"/>
      <c r="W167" s="37" t="s">
        <v>69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hidden="1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8"/>
      <c r="P168" s="352" t="s">
        <v>72</v>
      </c>
      <c r="Q168" s="353"/>
      <c r="R168" s="353"/>
      <c r="S168" s="353"/>
      <c r="T168" s="353"/>
      <c r="U168" s="353"/>
      <c r="V168" s="354"/>
      <c r="W168" s="37" t="s">
        <v>73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hidden="1" customHeight="1" x14ac:dyDescent="0.2">
      <c r="A169" s="373" t="s">
        <v>254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74"/>
      <c r="AA169" s="48"/>
      <c r="AB169" s="48"/>
      <c r="AC169" s="48"/>
    </row>
    <row r="170" spans="1:68" ht="16.5" hidden="1" customHeight="1" x14ac:dyDescent="0.25">
      <c r="A170" s="359" t="s">
        <v>255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9"/>
      <c r="AB170" s="339"/>
      <c r="AC170" s="339"/>
    </row>
    <row r="171" spans="1:68" ht="14.25" hidden="1" customHeight="1" x14ac:dyDescent="0.25">
      <c r="A171" s="355" t="s">
        <v>132</v>
      </c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  <c r="AA171" s="340"/>
      <c r="AB171" s="340"/>
      <c r="AC171" s="340"/>
    </row>
    <row r="172" spans="1:68" ht="27" hidden="1" customHeight="1" x14ac:dyDescent="0.25">
      <c r="A172" s="54" t="s">
        <v>256</v>
      </c>
      <c r="B172" s="54" t="s">
        <v>257</v>
      </c>
      <c r="C172" s="31">
        <v>4301135548</v>
      </c>
      <c r="D172" s="350">
        <v>4607111039057</v>
      </c>
      <c r="E172" s="35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6" t="s">
        <v>258</v>
      </c>
      <c r="Q172" s="361"/>
      <c r="R172" s="361"/>
      <c r="S172" s="361"/>
      <c r="T172" s="362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7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8"/>
      <c r="P173" s="352" t="s">
        <v>72</v>
      </c>
      <c r="Q173" s="353"/>
      <c r="R173" s="353"/>
      <c r="S173" s="353"/>
      <c r="T173" s="353"/>
      <c r="U173" s="353"/>
      <c r="V173" s="354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8"/>
      <c r="P174" s="352" t="s">
        <v>72</v>
      </c>
      <c r="Q174" s="353"/>
      <c r="R174" s="353"/>
      <c r="S174" s="353"/>
      <c r="T174" s="353"/>
      <c r="U174" s="353"/>
      <c r="V174" s="354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59" t="s">
        <v>259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339"/>
      <c r="AB175" s="339"/>
      <c r="AC175" s="339"/>
    </row>
    <row r="176" spans="1:68" ht="14.25" hidden="1" customHeight="1" x14ac:dyDescent="0.25">
      <c r="A176" s="355" t="s">
        <v>63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0"/>
      <c r="AB176" s="340"/>
      <c r="AC176" s="340"/>
    </row>
    <row r="177" spans="1:68" ht="16.5" hidden="1" customHeight="1" x14ac:dyDescent="0.25">
      <c r="A177" s="54" t="s">
        <v>260</v>
      </c>
      <c r="B177" s="54" t="s">
        <v>261</v>
      </c>
      <c r="C177" s="31">
        <v>4301071062</v>
      </c>
      <c r="D177" s="350">
        <v>4607111036384</v>
      </c>
      <c r="E177" s="35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">
        <v>262</v>
      </c>
      <c r="Q177" s="361"/>
      <c r="R177" s="361"/>
      <c r="S177" s="361"/>
      <c r="T177" s="362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264</v>
      </c>
      <c r="B178" s="54" t="s">
        <v>265</v>
      </c>
      <c r="C178" s="31">
        <v>4301071056</v>
      </c>
      <c r="D178" s="350">
        <v>4640242180250</v>
      </c>
      <c r="E178" s="35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4" t="s">
        <v>266</v>
      </c>
      <c r="Q178" s="361"/>
      <c r="R178" s="361"/>
      <c r="S178" s="361"/>
      <c r="T178" s="362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268</v>
      </c>
      <c r="B179" s="54" t="s">
        <v>269</v>
      </c>
      <c r="C179" s="31">
        <v>4301071050</v>
      </c>
      <c r="D179" s="350">
        <v>4607111036216</v>
      </c>
      <c r="E179" s="35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61"/>
      <c r="R179" s="361"/>
      <c r="S179" s="361"/>
      <c r="T179" s="362"/>
      <c r="U179" s="34"/>
      <c r="V179" s="34"/>
      <c r="W179" s="35" t="s">
        <v>69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4301071061</v>
      </c>
      <c r="D180" s="350">
        <v>4607111036278</v>
      </c>
      <c r="E180" s="35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61"/>
      <c r="R180" s="361"/>
      <c r="S180" s="361"/>
      <c r="T180" s="362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7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8"/>
      <c r="P181" s="352" t="s">
        <v>72</v>
      </c>
      <c r="Q181" s="353"/>
      <c r="R181" s="353"/>
      <c r="S181" s="353"/>
      <c r="T181" s="353"/>
      <c r="U181" s="353"/>
      <c r="V181" s="354"/>
      <c r="W181" s="37" t="s">
        <v>69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hidden="1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8"/>
      <c r="P182" s="352" t="s">
        <v>72</v>
      </c>
      <c r="Q182" s="353"/>
      <c r="R182" s="353"/>
      <c r="S182" s="353"/>
      <c r="T182" s="353"/>
      <c r="U182" s="353"/>
      <c r="V182" s="354"/>
      <c r="W182" s="37" t="s">
        <v>73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hidden="1" customHeight="1" x14ac:dyDescent="0.25">
      <c r="A183" s="355" t="s">
        <v>274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0"/>
      <c r="AB183" s="340"/>
      <c r="AC183" s="340"/>
    </row>
    <row r="184" spans="1:68" ht="27" hidden="1" customHeight="1" x14ac:dyDescent="0.25">
      <c r="A184" s="54" t="s">
        <v>275</v>
      </c>
      <c r="B184" s="54" t="s">
        <v>276</v>
      </c>
      <c r="C184" s="31">
        <v>4301080153</v>
      </c>
      <c r="D184" s="350">
        <v>4607111036827</v>
      </c>
      <c r="E184" s="35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61"/>
      <c r="R184" s="361"/>
      <c r="S184" s="361"/>
      <c r="T184" s="362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278</v>
      </c>
      <c r="B185" s="54" t="s">
        <v>279</v>
      </c>
      <c r="C185" s="31">
        <v>4301080154</v>
      </c>
      <c r="D185" s="350">
        <v>4607111036834</v>
      </c>
      <c r="E185" s="35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61"/>
      <c r="R185" s="361"/>
      <c r="S185" s="361"/>
      <c r="T185" s="362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7"/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8"/>
      <c r="P186" s="352" t="s">
        <v>72</v>
      </c>
      <c r="Q186" s="353"/>
      <c r="R186" s="353"/>
      <c r="S186" s="353"/>
      <c r="T186" s="353"/>
      <c r="U186" s="353"/>
      <c r="V186" s="354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8"/>
      <c r="P187" s="352" t="s">
        <v>72</v>
      </c>
      <c r="Q187" s="353"/>
      <c r="R187" s="353"/>
      <c r="S187" s="353"/>
      <c r="T187" s="353"/>
      <c r="U187" s="353"/>
      <c r="V187" s="354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373" t="s">
        <v>280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48"/>
      <c r="AB188" s="48"/>
      <c r="AC188" s="48"/>
    </row>
    <row r="189" spans="1:68" ht="16.5" hidden="1" customHeight="1" x14ac:dyDescent="0.25">
      <c r="A189" s="359" t="s">
        <v>281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39"/>
      <c r="AB189" s="339"/>
      <c r="AC189" s="339"/>
    </row>
    <row r="190" spans="1:68" ht="14.25" hidden="1" customHeight="1" x14ac:dyDescent="0.25">
      <c r="A190" s="355" t="s">
        <v>76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40"/>
      <c r="AB190" s="340"/>
      <c r="AC190" s="340"/>
    </row>
    <row r="191" spans="1:68" ht="16.5" hidden="1" customHeight="1" x14ac:dyDescent="0.25">
      <c r="A191" s="54" t="s">
        <v>282</v>
      </c>
      <c r="B191" s="54" t="s">
        <v>283</v>
      </c>
      <c r="C191" s="31">
        <v>4301132179</v>
      </c>
      <c r="D191" s="350">
        <v>4607111035691</v>
      </c>
      <c r="E191" s="35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61"/>
      <c r="R191" s="361"/>
      <c r="S191" s="361"/>
      <c r="T191" s="362"/>
      <c r="U191" s="34"/>
      <c r="V191" s="34"/>
      <c r="W191" s="35" t="s">
        <v>69</v>
      </c>
      <c r="X191" s="344">
        <v>0</v>
      </c>
      <c r="Y191" s="345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285</v>
      </c>
      <c r="B192" s="54" t="s">
        <v>286</v>
      </c>
      <c r="C192" s="31">
        <v>4301132182</v>
      </c>
      <c r="D192" s="350">
        <v>4607111035721</v>
      </c>
      <c r="E192" s="35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61"/>
      <c r="R192" s="361"/>
      <c r="S192" s="361"/>
      <c r="T192" s="362"/>
      <c r="U192" s="34"/>
      <c r="V192" s="34"/>
      <c r="W192" s="35" t="s">
        <v>69</v>
      </c>
      <c r="X192" s="344">
        <v>0</v>
      </c>
      <c r="Y192" s="345">
        <f>IFERROR(IF(X192="","",X192),"")</f>
        <v>0</v>
      </c>
      <c r="Z192" s="36">
        <f>IFERROR(IF(X192="","",X192*0.01788),"")</f>
        <v>0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288</v>
      </c>
      <c r="B193" s="54" t="s">
        <v>289</v>
      </c>
      <c r="C193" s="31">
        <v>4301132170</v>
      </c>
      <c r="D193" s="350">
        <v>4607111038487</v>
      </c>
      <c r="E193" s="35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61"/>
      <c r="R193" s="361"/>
      <c r="S193" s="361"/>
      <c r="T193" s="362"/>
      <c r="U193" s="34"/>
      <c r="V193" s="34"/>
      <c r="W193" s="35" t="s">
        <v>69</v>
      </c>
      <c r="X193" s="344">
        <v>0</v>
      </c>
      <c r="Y193" s="345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7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8"/>
      <c r="P194" s="352" t="s">
        <v>72</v>
      </c>
      <c r="Q194" s="353"/>
      <c r="R194" s="353"/>
      <c r="S194" s="353"/>
      <c r="T194" s="353"/>
      <c r="U194" s="353"/>
      <c r="V194" s="354"/>
      <c r="W194" s="37" t="s">
        <v>69</v>
      </c>
      <c r="X194" s="346">
        <f>IFERROR(SUM(X191:X193),"0")</f>
        <v>0</v>
      </c>
      <c r="Y194" s="346">
        <f>IFERROR(SUM(Y191:Y193),"0")</f>
        <v>0</v>
      </c>
      <c r="Z194" s="346">
        <f>IFERROR(IF(Z191="",0,Z191),"0")+IFERROR(IF(Z192="",0,Z192),"0")+IFERROR(IF(Z193="",0,Z193),"0")</f>
        <v>0</v>
      </c>
      <c r="AA194" s="347"/>
      <c r="AB194" s="347"/>
      <c r="AC194" s="347"/>
    </row>
    <row r="195" spans="1:68" hidden="1" x14ac:dyDescent="0.2">
      <c r="A195" s="356"/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37" t="s">
        <v>73</v>
      </c>
      <c r="X195" s="346">
        <f>IFERROR(SUMPRODUCT(X191:X193*H191:H193),"0")</f>
        <v>0</v>
      </c>
      <c r="Y195" s="346">
        <f>IFERROR(SUMPRODUCT(Y191:Y193*H191:H193),"0")</f>
        <v>0</v>
      </c>
      <c r="Z195" s="37"/>
      <c r="AA195" s="347"/>
      <c r="AB195" s="347"/>
      <c r="AC195" s="347"/>
    </row>
    <row r="196" spans="1:68" ht="14.25" hidden="1" customHeight="1" x14ac:dyDescent="0.25">
      <c r="A196" s="355" t="s">
        <v>291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40"/>
      <c r="AB196" s="340"/>
      <c r="AC196" s="340"/>
    </row>
    <row r="197" spans="1:68" ht="27" hidden="1" customHeight="1" x14ac:dyDescent="0.25">
      <c r="A197" s="54" t="s">
        <v>292</v>
      </c>
      <c r="B197" s="54" t="s">
        <v>293</v>
      </c>
      <c r="C197" s="31">
        <v>4301051855</v>
      </c>
      <c r="D197" s="350">
        <v>4680115885875</v>
      </c>
      <c r="E197" s="35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61"/>
      <c r="R197" s="361"/>
      <c r="S197" s="361"/>
      <c r="T197" s="362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8"/>
      <c r="P198" s="352" t="s">
        <v>72</v>
      </c>
      <c r="Q198" s="353"/>
      <c r="R198" s="353"/>
      <c r="S198" s="353"/>
      <c r="T198" s="353"/>
      <c r="U198" s="353"/>
      <c r="V198" s="354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6"/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8"/>
      <c r="P199" s="352" t="s">
        <v>72</v>
      </c>
      <c r="Q199" s="353"/>
      <c r="R199" s="353"/>
      <c r="S199" s="353"/>
      <c r="T199" s="353"/>
      <c r="U199" s="353"/>
      <c r="V199" s="354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373" t="s">
        <v>299</v>
      </c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  <c r="X200" s="374"/>
      <c r="Y200" s="374"/>
      <c r="Z200" s="374"/>
      <c r="AA200" s="48"/>
      <c r="AB200" s="48"/>
      <c r="AC200" s="48"/>
    </row>
    <row r="201" spans="1:68" ht="16.5" hidden="1" customHeight="1" x14ac:dyDescent="0.25">
      <c r="A201" s="359" t="s">
        <v>300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9"/>
      <c r="AB201" s="339"/>
      <c r="AC201" s="339"/>
    </row>
    <row r="202" spans="1:68" ht="14.25" hidden="1" customHeight="1" x14ac:dyDescent="0.25">
      <c r="A202" s="355" t="s">
        <v>76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40"/>
      <c r="AB202" s="340"/>
      <c r="AC202" s="340"/>
    </row>
    <row r="203" spans="1:68" ht="27" hidden="1" customHeight="1" x14ac:dyDescent="0.25">
      <c r="A203" s="54" t="s">
        <v>301</v>
      </c>
      <c r="B203" s="54" t="s">
        <v>302</v>
      </c>
      <c r="C203" s="31">
        <v>4301132227</v>
      </c>
      <c r="D203" s="350">
        <v>4620207491133</v>
      </c>
      <c r="E203" s="35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61"/>
      <c r="R203" s="361"/>
      <c r="S203" s="361"/>
      <c r="T203" s="362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7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8"/>
      <c r="P204" s="352" t="s">
        <v>72</v>
      </c>
      <c r="Q204" s="353"/>
      <c r="R204" s="353"/>
      <c r="S204" s="353"/>
      <c r="T204" s="353"/>
      <c r="U204" s="353"/>
      <c r="V204" s="354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8"/>
      <c r="P205" s="352" t="s">
        <v>72</v>
      </c>
      <c r="Q205" s="353"/>
      <c r="R205" s="353"/>
      <c r="S205" s="353"/>
      <c r="T205" s="353"/>
      <c r="U205" s="353"/>
      <c r="V205" s="354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5" t="s">
        <v>132</v>
      </c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40"/>
      <c r="AB206" s="340"/>
      <c r="AC206" s="340"/>
    </row>
    <row r="207" spans="1:68" ht="27" hidden="1" customHeight="1" x14ac:dyDescent="0.25">
      <c r="A207" s="54" t="s">
        <v>306</v>
      </c>
      <c r="B207" s="54" t="s">
        <v>307</v>
      </c>
      <c r="C207" s="31">
        <v>4301135707</v>
      </c>
      <c r="D207" s="350">
        <v>4620207490198</v>
      </c>
      <c r="E207" s="35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61"/>
      <c r="R207" s="361"/>
      <c r="S207" s="361"/>
      <c r="T207" s="362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309</v>
      </c>
      <c r="B208" s="54" t="s">
        <v>310</v>
      </c>
      <c r="C208" s="31">
        <v>4301135719</v>
      </c>
      <c r="D208" s="350">
        <v>4620207490235</v>
      </c>
      <c r="E208" s="35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61"/>
      <c r="R208" s="361"/>
      <c r="S208" s="361"/>
      <c r="T208" s="362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312</v>
      </c>
      <c r="B209" s="54" t="s">
        <v>313</v>
      </c>
      <c r="C209" s="31">
        <v>4301135697</v>
      </c>
      <c r="D209" s="350">
        <v>4620207490259</v>
      </c>
      <c r="E209" s="35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61"/>
      <c r="R209" s="361"/>
      <c r="S209" s="361"/>
      <c r="T209" s="362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314</v>
      </c>
      <c r="B210" s="54" t="s">
        <v>315</v>
      </c>
      <c r="C210" s="31">
        <v>4301135681</v>
      </c>
      <c r="D210" s="350">
        <v>4620207490143</v>
      </c>
      <c r="E210" s="35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61"/>
      <c r="R210" s="361"/>
      <c r="S210" s="361"/>
      <c r="T210" s="362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7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8"/>
      <c r="P211" s="352" t="s">
        <v>72</v>
      </c>
      <c r="Q211" s="353"/>
      <c r="R211" s="353"/>
      <c r="S211" s="353"/>
      <c r="T211" s="353"/>
      <c r="U211" s="353"/>
      <c r="V211" s="354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8"/>
      <c r="P212" s="352" t="s">
        <v>72</v>
      </c>
      <c r="Q212" s="353"/>
      <c r="R212" s="353"/>
      <c r="S212" s="353"/>
      <c r="T212" s="353"/>
      <c r="U212" s="353"/>
      <c r="V212" s="354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59" t="s">
        <v>317</v>
      </c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  <c r="AA213" s="339"/>
      <c r="AB213" s="339"/>
      <c r="AC213" s="339"/>
    </row>
    <row r="214" spans="1:68" ht="14.25" hidden="1" customHeight="1" x14ac:dyDescent="0.25">
      <c r="A214" s="355" t="s">
        <v>63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0"/>
      <c r="AB214" s="340"/>
      <c r="AC214" s="340"/>
    </row>
    <row r="215" spans="1:68" ht="16.5" hidden="1" customHeight="1" x14ac:dyDescent="0.25">
      <c r="A215" s="54" t="s">
        <v>318</v>
      </c>
      <c r="B215" s="54" t="s">
        <v>319</v>
      </c>
      <c r="C215" s="31">
        <v>4301070948</v>
      </c>
      <c r="D215" s="350">
        <v>4607111037022</v>
      </c>
      <c r="E215" s="35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61"/>
      <c r="R215" s="361"/>
      <c r="S215" s="361"/>
      <c r="T215" s="362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4301070990</v>
      </c>
      <c r="D216" s="350">
        <v>4607111038494</v>
      </c>
      <c r="E216" s="35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61"/>
      <c r="R216" s="361"/>
      <c r="S216" s="361"/>
      <c r="T216" s="362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324</v>
      </c>
      <c r="B217" s="54" t="s">
        <v>325</v>
      </c>
      <c r="C217" s="31">
        <v>4301070966</v>
      </c>
      <c r="D217" s="350">
        <v>4607111038135</v>
      </c>
      <c r="E217" s="35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61"/>
      <c r="R217" s="361"/>
      <c r="S217" s="361"/>
      <c r="T217" s="362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57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8"/>
      <c r="P218" s="352" t="s">
        <v>72</v>
      </c>
      <c r="Q218" s="353"/>
      <c r="R218" s="353"/>
      <c r="S218" s="353"/>
      <c r="T218" s="353"/>
      <c r="U218" s="353"/>
      <c r="V218" s="354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hidden="1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8"/>
      <c r="P219" s="352" t="s">
        <v>72</v>
      </c>
      <c r="Q219" s="353"/>
      <c r="R219" s="353"/>
      <c r="S219" s="353"/>
      <c r="T219" s="353"/>
      <c r="U219" s="353"/>
      <c r="V219" s="354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hidden="1" customHeight="1" x14ac:dyDescent="0.25">
      <c r="A220" s="359" t="s">
        <v>327</v>
      </c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  <c r="AA220" s="339"/>
      <c r="AB220" s="339"/>
      <c r="AC220" s="339"/>
    </row>
    <row r="221" spans="1:68" ht="14.25" hidden="1" customHeight="1" x14ac:dyDescent="0.25">
      <c r="A221" s="355" t="s">
        <v>63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40"/>
      <c r="AB221" s="340"/>
      <c r="AC221" s="340"/>
    </row>
    <row r="222" spans="1:68" ht="27" hidden="1" customHeight="1" x14ac:dyDescent="0.25">
      <c r="A222" s="54" t="s">
        <v>328</v>
      </c>
      <c r="B222" s="54" t="s">
        <v>329</v>
      </c>
      <c r="C222" s="31">
        <v>4301070996</v>
      </c>
      <c r="D222" s="350">
        <v>4607111038654</v>
      </c>
      <c r="E222" s="35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61"/>
      <c r="R222" s="361"/>
      <c r="S222" s="361"/>
      <c r="T222" s="362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hidden="1" customHeight="1" x14ac:dyDescent="0.25">
      <c r="A223" s="54" t="s">
        <v>331</v>
      </c>
      <c r="B223" s="54" t="s">
        <v>332</v>
      </c>
      <c r="C223" s="31">
        <v>4301070997</v>
      </c>
      <c r="D223" s="350">
        <v>4607111038586</v>
      </c>
      <c r="E223" s="35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61"/>
      <c r="R223" s="361"/>
      <c r="S223" s="361"/>
      <c r="T223" s="362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333</v>
      </c>
      <c r="B224" s="54" t="s">
        <v>334</v>
      </c>
      <c r="C224" s="31">
        <v>4301070962</v>
      </c>
      <c r="D224" s="350">
        <v>4607111038609</v>
      </c>
      <c r="E224" s="35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61"/>
      <c r="R224" s="361"/>
      <c r="S224" s="361"/>
      <c r="T224" s="362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4301070963</v>
      </c>
      <c r="D225" s="350">
        <v>4607111038630</v>
      </c>
      <c r="E225" s="35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61"/>
      <c r="R225" s="361"/>
      <c r="S225" s="361"/>
      <c r="T225" s="362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338</v>
      </c>
      <c r="B226" s="54" t="s">
        <v>339</v>
      </c>
      <c r="C226" s="31">
        <v>4301070959</v>
      </c>
      <c r="D226" s="350">
        <v>4607111038616</v>
      </c>
      <c r="E226" s="35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61"/>
      <c r="R226" s="361"/>
      <c r="S226" s="361"/>
      <c r="T226" s="362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hidden="1" customHeight="1" x14ac:dyDescent="0.25">
      <c r="A227" s="54" t="s">
        <v>340</v>
      </c>
      <c r="B227" s="54" t="s">
        <v>341</v>
      </c>
      <c r="C227" s="31">
        <v>4301070960</v>
      </c>
      <c r="D227" s="350">
        <v>4607111038623</v>
      </c>
      <c r="E227" s="35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61"/>
      <c r="R227" s="361"/>
      <c r="S227" s="361"/>
      <c r="T227" s="362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hidden="1" x14ac:dyDescent="0.2">
      <c r="A228" s="357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58"/>
      <c r="P228" s="352" t="s">
        <v>72</v>
      </c>
      <c r="Q228" s="353"/>
      <c r="R228" s="353"/>
      <c r="S228" s="353"/>
      <c r="T228" s="353"/>
      <c r="U228" s="353"/>
      <c r="V228" s="354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hidden="1" x14ac:dyDescent="0.2">
      <c r="A229" s="356"/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8"/>
      <c r="P229" s="352" t="s">
        <v>72</v>
      </c>
      <c r="Q229" s="353"/>
      <c r="R229" s="353"/>
      <c r="S229" s="353"/>
      <c r="T229" s="353"/>
      <c r="U229" s="353"/>
      <c r="V229" s="354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hidden="1" customHeight="1" x14ac:dyDescent="0.25">
      <c r="A230" s="359" t="s">
        <v>342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9"/>
      <c r="AB230" s="339"/>
      <c r="AC230" s="339"/>
    </row>
    <row r="231" spans="1:68" ht="14.25" hidden="1" customHeight="1" x14ac:dyDescent="0.25">
      <c r="A231" s="355" t="s">
        <v>63</v>
      </c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  <c r="AA231" s="340"/>
      <c r="AB231" s="340"/>
      <c r="AC231" s="340"/>
    </row>
    <row r="232" spans="1:68" ht="27" hidden="1" customHeight="1" x14ac:dyDescent="0.25">
      <c r="A232" s="54" t="s">
        <v>343</v>
      </c>
      <c r="B232" s="54" t="s">
        <v>344</v>
      </c>
      <c r="C232" s="31">
        <v>4301070917</v>
      </c>
      <c r="D232" s="350">
        <v>4607111035912</v>
      </c>
      <c r="E232" s="35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61"/>
      <c r="R232" s="361"/>
      <c r="S232" s="361"/>
      <c r="T232" s="362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346</v>
      </c>
      <c r="B233" s="54" t="s">
        <v>347</v>
      </c>
      <c r="C233" s="31">
        <v>4301070920</v>
      </c>
      <c r="D233" s="350">
        <v>4607111035929</v>
      </c>
      <c r="E233" s="35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61"/>
      <c r="R233" s="361"/>
      <c r="S233" s="361"/>
      <c r="T233" s="362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348</v>
      </c>
      <c r="B234" s="54" t="s">
        <v>349</v>
      </c>
      <c r="C234" s="31">
        <v>4301070915</v>
      </c>
      <c r="D234" s="350">
        <v>4607111035882</v>
      </c>
      <c r="E234" s="35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61"/>
      <c r="R234" s="361"/>
      <c r="S234" s="361"/>
      <c r="T234" s="362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351</v>
      </c>
      <c r="B235" s="54" t="s">
        <v>352</v>
      </c>
      <c r="C235" s="31">
        <v>4301070921</v>
      </c>
      <c r="D235" s="350">
        <v>4607111035905</v>
      </c>
      <c r="E235" s="35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61"/>
      <c r="R235" s="361"/>
      <c r="S235" s="361"/>
      <c r="T235" s="362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7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8"/>
      <c r="P236" s="352" t="s">
        <v>72</v>
      </c>
      <c r="Q236" s="353"/>
      <c r="R236" s="353"/>
      <c r="S236" s="353"/>
      <c r="T236" s="353"/>
      <c r="U236" s="353"/>
      <c r="V236" s="354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hidden="1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8"/>
      <c r="P237" s="352" t="s">
        <v>72</v>
      </c>
      <c r="Q237" s="353"/>
      <c r="R237" s="353"/>
      <c r="S237" s="353"/>
      <c r="T237" s="353"/>
      <c r="U237" s="353"/>
      <c r="V237" s="354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hidden="1" customHeight="1" x14ac:dyDescent="0.25">
      <c r="A238" s="359" t="s">
        <v>353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9"/>
      <c r="AB238" s="339"/>
      <c r="AC238" s="339"/>
    </row>
    <row r="239" spans="1:68" ht="14.25" hidden="1" customHeight="1" x14ac:dyDescent="0.25">
      <c r="A239" s="355" t="s">
        <v>63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40"/>
      <c r="AB239" s="340"/>
      <c r="AC239" s="340"/>
    </row>
    <row r="240" spans="1:68" ht="27" hidden="1" customHeight="1" x14ac:dyDescent="0.25">
      <c r="A240" s="54" t="s">
        <v>354</v>
      </c>
      <c r="B240" s="54" t="s">
        <v>355</v>
      </c>
      <c r="C240" s="31">
        <v>4301071097</v>
      </c>
      <c r="D240" s="350">
        <v>4620207491096</v>
      </c>
      <c r="E240" s="35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14" t="s">
        <v>356</v>
      </c>
      <c r="Q240" s="361"/>
      <c r="R240" s="361"/>
      <c r="S240" s="361"/>
      <c r="T240" s="362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7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8"/>
      <c r="P241" s="352" t="s">
        <v>72</v>
      </c>
      <c r="Q241" s="353"/>
      <c r="R241" s="353"/>
      <c r="S241" s="353"/>
      <c r="T241" s="353"/>
      <c r="U241" s="353"/>
      <c r="V241" s="354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8"/>
      <c r="P242" s="352" t="s">
        <v>72</v>
      </c>
      <c r="Q242" s="353"/>
      <c r="R242" s="353"/>
      <c r="S242" s="353"/>
      <c r="T242" s="353"/>
      <c r="U242" s="353"/>
      <c r="V242" s="354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59" t="s">
        <v>358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9"/>
      <c r="AB243" s="339"/>
      <c r="AC243" s="339"/>
    </row>
    <row r="244" spans="1:68" ht="14.25" hidden="1" customHeight="1" x14ac:dyDescent="0.25">
      <c r="A244" s="355" t="s">
        <v>63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0"/>
      <c r="AB244" s="340"/>
      <c r="AC244" s="340"/>
    </row>
    <row r="245" spans="1:68" ht="27" hidden="1" customHeight="1" x14ac:dyDescent="0.25">
      <c r="A245" s="54" t="s">
        <v>359</v>
      </c>
      <c r="B245" s="54" t="s">
        <v>360</v>
      </c>
      <c r="C245" s="31">
        <v>4301071093</v>
      </c>
      <c r="D245" s="350">
        <v>4620207490709</v>
      </c>
      <c r="E245" s="35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61"/>
      <c r="R245" s="361"/>
      <c r="S245" s="361"/>
      <c r="T245" s="362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7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8"/>
      <c r="P246" s="352" t="s">
        <v>72</v>
      </c>
      <c r="Q246" s="353"/>
      <c r="R246" s="353"/>
      <c r="S246" s="353"/>
      <c r="T246" s="353"/>
      <c r="U246" s="353"/>
      <c r="V246" s="354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8"/>
      <c r="P247" s="352" t="s">
        <v>72</v>
      </c>
      <c r="Q247" s="353"/>
      <c r="R247" s="353"/>
      <c r="S247" s="353"/>
      <c r="T247" s="353"/>
      <c r="U247" s="353"/>
      <c r="V247" s="354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5" t="s">
        <v>132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340"/>
      <c r="AB248" s="340"/>
      <c r="AC248" s="340"/>
    </row>
    <row r="249" spans="1:68" ht="27" hidden="1" customHeight="1" x14ac:dyDescent="0.25">
      <c r="A249" s="54" t="s">
        <v>362</v>
      </c>
      <c r="B249" s="54" t="s">
        <v>363</v>
      </c>
      <c r="C249" s="31">
        <v>4301135692</v>
      </c>
      <c r="D249" s="350">
        <v>4620207490570</v>
      </c>
      <c r="E249" s="35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61"/>
      <c r="R249" s="361"/>
      <c r="S249" s="361"/>
      <c r="T249" s="362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365</v>
      </c>
      <c r="B250" s="54" t="s">
        <v>366</v>
      </c>
      <c r="C250" s="31">
        <v>4301135691</v>
      </c>
      <c r="D250" s="350">
        <v>4620207490549</v>
      </c>
      <c r="E250" s="35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61"/>
      <c r="R250" s="361"/>
      <c r="S250" s="361"/>
      <c r="T250" s="362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367</v>
      </c>
      <c r="B251" s="54" t="s">
        <v>368</v>
      </c>
      <c r="C251" s="31">
        <v>4301135694</v>
      </c>
      <c r="D251" s="350">
        <v>4620207490501</v>
      </c>
      <c r="E251" s="35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61"/>
      <c r="R251" s="361"/>
      <c r="S251" s="361"/>
      <c r="T251" s="362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7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8"/>
      <c r="P252" s="352" t="s">
        <v>72</v>
      </c>
      <c r="Q252" s="353"/>
      <c r="R252" s="353"/>
      <c r="S252" s="353"/>
      <c r="T252" s="353"/>
      <c r="U252" s="353"/>
      <c r="V252" s="354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8"/>
      <c r="P253" s="352" t="s">
        <v>72</v>
      </c>
      <c r="Q253" s="353"/>
      <c r="R253" s="353"/>
      <c r="S253" s="353"/>
      <c r="T253" s="353"/>
      <c r="U253" s="353"/>
      <c r="V253" s="354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59" t="s">
        <v>369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9"/>
      <c r="AB254" s="339"/>
      <c r="AC254" s="339"/>
    </row>
    <row r="255" spans="1:68" ht="14.25" hidden="1" customHeight="1" x14ac:dyDescent="0.25">
      <c r="A255" s="355" t="s">
        <v>63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40"/>
      <c r="AB255" s="340"/>
      <c r="AC255" s="340"/>
    </row>
    <row r="256" spans="1:68" ht="16.5" hidden="1" customHeight="1" x14ac:dyDescent="0.25">
      <c r="A256" s="54" t="s">
        <v>370</v>
      </c>
      <c r="B256" s="54" t="s">
        <v>371</v>
      </c>
      <c r="C256" s="31">
        <v>4301071063</v>
      </c>
      <c r="D256" s="350">
        <v>4607111039019</v>
      </c>
      <c r="E256" s="35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61"/>
      <c r="R256" s="361"/>
      <c r="S256" s="361"/>
      <c r="T256" s="362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hidden="1" customHeight="1" x14ac:dyDescent="0.25">
      <c r="A257" s="54" t="s">
        <v>373</v>
      </c>
      <c r="B257" s="54" t="s">
        <v>374</v>
      </c>
      <c r="C257" s="31">
        <v>4301071000</v>
      </c>
      <c r="D257" s="350">
        <v>4607111038708</v>
      </c>
      <c r="E257" s="35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61"/>
      <c r="R257" s="361"/>
      <c r="S257" s="361"/>
      <c r="T257" s="362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7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8"/>
      <c r="P258" s="352" t="s">
        <v>72</v>
      </c>
      <c r="Q258" s="353"/>
      <c r="R258" s="353"/>
      <c r="S258" s="353"/>
      <c r="T258" s="353"/>
      <c r="U258" s="353"/>
      <c r="V258" s="354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8"/>
      <c r="P259" s="352" t="s">
        <v>72</v>
      </c>
      <c r="Q259" s="353"/>
      <c r="R259" s="353"/>
      <c r="S259" s="353"/>
      <c r="T259" s="353"/>
      <c r="U259" s="353"/>
      <c r="V259" s="354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hidden="1" customHeight="1" x14ac:dyDescent="0.2">
      <c r="A260" s="373" t="s">
        <v>375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374"/>
      <c r="Y260" s="374"/>
      <c r="Z260" s="374"/>
      <c r="AA260" s="48"/>
      <c r="AB260" s="48"/>
      <c r="AC260" s="48"/>
    </row>
    <row r="261" spans="1:68" ht="16.5" hidden="1" customHeight="1" x14ac:dyDescent="0.25">
      <c r="A261" s="359" t="s">
        <v>376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9"/>
      <c r="AB261" s="339"/>
      <c r="AC261" s="339"/>
    </row>
    <row r="262" spans="1:68" ht="14.25" hidden="1" customHeight="1" x14ac:dyDescent="0.25">
      <c r="A262" s="355" t="s">
        <v>63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0"/>
      <c r="AB262" s="340"/>
      <c r="AC262" s="340"/>
    </row>
    <row r="263" spans="1:68" ht="27" hidden="1" customHeight="1" x14ac:dyDescent="0.25">
      <c r="A263" s="54" t="s">
        <v>377</v>
      </c>
      <c r="B263" s="54" t="s">
        <v>378</v>
      </c>
      <c r="C263" s="31">
        <v>4301071036</v>
      </c>
      <c r="D263" s="350">
        <v>4607111036162</v>
      </c>
      <c r="E263" s="35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61"/>
      <c r="R263" s="361"/>
      <c r="S263" s="361"/>
      <c r="T263" s="362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7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58"/>
      <c r="P264" s="352" t="s">
        <v>72</v>
      </c>
      <c r="Q264" s="353"/>
      <c r="R264" s="353"/>
      <c r="S264" s="353"/>
      <c r="T264" s="353"/>
      <c r="U264" s="353"/>
      <c r="V264" s="354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8"/>
      <c r="P265" s="352" t="s">
        <v>72</v>
      </c>
      <c r="Q265" s="353"/>
      <c r="R265" s="353"/>
      <c r="S265" s="353"/>
      <c r="T265" s="353"/>
      <c r="U265" s="353"/>
      <c r="V265" s="354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373" t="s">
        <v>380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374"/>
      <c r="Z266" s="374"/>
      <c r="AA266" s="48"/>
      <c r="AB266" s="48"/>
      <c r="AC266" s="48"/>
    </row>
    <row r="267" spans="1:68" ht="16.5" hidden="1" customHeight="1" x14ac:dyDescent="0.25">
      <c r="A267" s="359" t="s">
        <v>381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9"/>
      <c r="AB267" s="339"/>
      <c r="AC267" s="339"/>
    </row>
    <row r="268" spans="1:68" ht="14.25" hidden="1" customHeight="1" x14ac:dyDescent="0.25">
      <c r="A268" s="355" t="s">
        <v>63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0"/>
      <c r="AB268" s="340"/>
      <c r="AC268" s="340"/>
    </row>
    <row r="269" spans="1:68" ht="27" hidden="1" customHeight="1" x14ac:dyDescent="0.25">
      <c r="A269" s="54" t="s">
        <v>382</v>
      </c>
      <c r="B269" s="54" t="s">
        <v>383</v>
      </c>
      <c r="C269" s="31">
        <v>4301071029</v>
      </c>
      <c r="D269" s="350">
        <v>4607111035899</v>
      </c>
      <c r="E269" s="35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61"/>
      <c r="R269" s="361"/>
      <c r="S269" s="361"/>
      <c r="T269" s="362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384</v>
      </c>
      <c r="B270" s="54" t="s">
        <v>385</v>
      </c>
      <c r="C270" s="31">
        <v>4301070991</v>
      </c>
      <c r="D270" s="350">
        <v>4607111038180</v>
      </c>
      <c r="E270" s="35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61"/>
      <c r="R270" s="361"/>
      <c r="S270" s="361"/>
      <c r="T270" s="362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7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8"/>
      <c r="P271" s="352" t="s">
        <v>72</v>
      </c>
      <c r="Q271" s="353"/>
      <c r="R271" s="353"/>
      <c r="S271" s="353"/>
      <c r="T271" s="353"/>
      <c r="U271" s="353"/>
      <c r="V271" s="354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8"/>
      <c r="P272" s="352" t="s">
        <v>72</v>
      </c>
      <c r="Q272" s="353"/>
      <c r="R272" s="353"/>
      <c r="S272" s="353"/>
      <c r="T272" s="353"/>
      <c r="U272" s="353"/>
      <c r="V272" s="354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hidden="1" customHeight="1" x14ac:dyDescent="0.2">
      <c r="A273" s="373" t="s">
        <v>387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74"/>
      <c r="AA273" s="48"/>
      <c r="AB273" s="48"/>
      <c r="AC273" s="48"/>
    </row>
    <row r="274" spans="1:68" ht="16.5" hidden="1" customHeight="1" x14ac:dyDescent="0.25">
      <c r="A274" s="359" t="s">
        <v>388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9"/>
      <c r="AB274" s="339"/>
      <c r="AC274" s="339"/>
    </row>
    <row r="275" spans="1:68" ht="14.25" hidden="1" customHeight="1" x14ac:dyDescent="0.25">
      <c r="A275" s="355" t="s">
        <v>389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0"/>
      <c r="AB275" s="340"/>
      <c r="AC275" s="340"/>
    </row>
    <row r="276" spans="1:68" ht="27" hidden="1" customHeight="1" x14ac:dyDescent="0.25">
      <c r="A276" s="54" t="s">
        <v>390</v>
      </c>
      <c r="B276" s="54" t="s">
        <v>391</v>
      </c>
      <c r="C276" s="31">
        <v>4301133004</v>
      </c>
      <c r="D276" s="350">
        <v>4607111039774</v>
      </c>
      <c r="E276" s="35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61"/>
      <c r="R276" s="361"/>
      <c r="S276" s="361"/>
      <c r="T276" s="362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7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8"/>
      <c r="P277" s="352" t="s">
        <v>72</v>
      </c>
      <c r="Q277" s="353"/>
      <c r="R277" s="353"/>
      <c r="S277" s="353"/>
      <c r="T277" s="353"/>
      <c r="U277" s="353"/>
      <c r="V277" s="354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5" t="s">
        <v>132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0"/>
      <c r="AB279" s="340"/>
      <c r="AC279" s="340"/>
    </row>
    <row r="280" spans="1:68" ht="37.5" hidden="1" customHeight="1" x14ac:dyDescent="0.25">
      <c r="A280" s="54" t="s">
        <v>393</v>
      </c>
      <c r="B280" s="54" t="s">
        <v>394</v>
      </c>
      <c r="C280" s="31">
        <v>4301135400</v>
      </c>
      <c r="D280" s="350">
        <v>4607111039361</v>
      </c>
      <c r="E280" s="35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61"/>
      <c r="R280" s="361"/>
      <c r="S280" s="361"/>
      <c r="T280" s="362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57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8"/>
      <c r="P281" s="352" t="s">
        <v>72</v>
      </c>
      <c r="Q281" s="353"/>
      <c r="R281" s="353"/>
      <c r="S281" s="353"/>
      <c r="T281" s="353"/>
      <c r="U281" s="353"/>
      <c r="V281" s="354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8"/>
      <c r="P282" s="352" t="s">
        <v>72</v>
      </c>
      <c r="Q282" s="353"/>
      <c r="R282" s="353"/>
      <c r="S282" s="353"/>
      <c r="T282" s="353"/>
      <c r="U282" s="353"/>
      <c r="V282" s="354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373" t="s">
        <v>255</v>
      </c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  <c r="R283" s="374"/>
      <c r="S283" s="374"/>
      <c r="T283" s="374"/>
      <c r="U283" s="374"/>
      <c r="V283" s="374"/>
      <c r="W283" s="374"/>
      <c r="X283" s="374"/>
      <c r="Y283" s="374"/>
      <c r="Z283" s="374"/>
      <c r="AA283" s="48"/>
      <c r="AB283" s="48"/>
      <c r="AC283" s="48"/>
    </row>
    <row r="284" spans="1:68" ht="16.5" hidden="1" customHeight="1" x14ac:dyDescent="0.25">
      <c r="A284" s="359" t="s">
        <v>255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9"/>
      <c r="AB284" s="339"/>
      <c r="AC284" s="339"/>
    </row>
    <row r="285" spans="1:68" ht="14.25" hidden="1" customHeight="1" x14ac:dyDescent="0.25">
      <c r="A285" s="355" t="s">
        <v>63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0"/>
      <c r="AB285" s="340"/>
      <c r="AC285" s="340"/>
    </row>
    <row r="286" spans="1:68" ht="27" hidden="1" customHeight="1" x14ac:dyDescent="0.25">
      <c r="A286" s="54" t="s">
        <v>395</v>
      </c>
      <c r="B286" s="54" t="s">
        <v>396</v>
      </c>
      <c r="C286" s="31">
        <v>4301071014</v>
      </c>
      <c r="D286" s="350">
        <v>4640242181264</v>
      </c>
      <c r="E286" s="35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9" t="s">
        <v>397</v>
      </c>
      <c r="Q286" s="361"/>
      <c r="R286" s="361"/>
      <c r="S286" s="361"/>
      <c r="T286" s="362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4301071021</v>
      </c>
      <c r="D287" s="350">
        <v>4640242181325</v>
      </c>
      <c r="E287" s="35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9" t="s">
        <v>401</v>
      </c>
      <c r="Q287" s="361"/>
      <c r="R287" s="361"/>
      <c r="S287" s="361"/>
      <c r="T287" s="362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402</v>
      </c>
      <c r="B288" s="54" t="s">
        <v>403</v>
      </c>
      <c r="C288" s="31">
        <v>4301070993</v>
      </c>
      <c r="D288" s="350">
        <v>4640242180670</v>
      </c>
      <c r="E288" s="35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5" t="s">
        <v>404</v>
      </c>
      <c r="Q288" s="361"/>
      <c r="R288" s="361"/>
      <c r="S288" s="361"/>
      <c r="T288" s="362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7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8"/>
      <c r="P289" s="352" t="s">
        <v>72</v>
      </c>
      <c r="Q289" s="353"/>
      <c r="R289" s="353"/>
      <c r="S289" s="353"/>
      <c r="T289" s="353"/>
      <c r="U289" s="353"/>
      <c r="V289" s="354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hidden="1" customHeight="1" x14ac:dyDescent="0.25">
      <c r="A291" s="355" t="s">
        <v>154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0"/>
      <c r="AB291" s="340"/>
      <c r="AC291" s="340"/>
    </row>
    <row r="292" spans="1:68" ht="27" hidden="1" customHeight="1" x14ac:dyDescent="0.25">
      <c r="A292" s="54" t="s">
        <v>406</v>
      </c>
      <c r="B292" s="54" t="s">
        <v>407</v>
      </c>
      <c r="C292" s="31">
        <v>4301131019</v>
      </c>
      <c r="D292" s="350">
        <v>4640242180427</v>
      </c>
      <c r="E292" s="35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61"/>
      <c r="R292" s="361"/>
      <c r="S292" s="361"/>
      <c r="T292" s="362"/>
      <c r="U292" s="34"/>
      <c r="V292" s="34"/>
      <c r="W292" s="35" t="s">
        <v>69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57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8"/>
      <c r="P293" s="352" t="s">
        <v>72</v>
      </c>
      <c r="Q293" s="353"/>
      <c r="R293" s="353"/>
      <c r="S293" s="353"/>
      <c r="T293" s="353"/>
      <c r="U293" s="353"/>
      <c r="V293" s="354"/>
      <c r="W293" s="37" t="s">
        <v>69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8"/>
      <c r="P294" s="352" t="s">
        <v>72</v>
      </c>
      <c r="Q294" s="353"/>
      <c r="R294" s="353"/>
      <c r="S294" s="353"/>
      <c r="T294" s="353"/>
      <c r="U294" s="353"/>
      <c r="V294" s="354"/>
      <c r="W294" s="37" t="s">
        <v>73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hidden="1" customHeight="1" x14ac:dyDescent="0.25">
      <c r="A295" s="355" t="s">
        <v>76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0"/>
      <c r="AB295" s="340"/>
      <c r="AC295" s="340"/>
    </row>
    <row r="296" spans="1:68" ht="27" hidden="1" customHeight="1" x14ac:dyDescent="0.25">
      <c r="A296" s="54" t="s">
        <v>409</v>
      </c>
      <c r="B296" s="54" t="s">
        <v>410</v>
      </c>
      <c r="C296" s="31">
        <v>4301132080</v>
      </c>
      <c r="D296" s="350">
        <v>4640242180397</v>
      </c>
      <c r="E296" s="35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2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61"/>
      <c r="R296" s="361"/>
      <c r="S296" s="361"/>
      <c r="T296" s="362"/>
      <c r="U296" s="34"/>
      <c r="V296" s="34"/>
      <c r="W296" s="35" t="s">
        <v>69</v>
      </c>
      <c r="X296" s="344">
        <v>0</v>
      </c>
      <c r="Y296" s="345">
        <f>IFERROR(IF(X296="","",X296),"")</f>
        <v>0</v>
      </c>
      <c r="Z296" s="36">
        <f>IFERROR(IF(X296="","",X296*0.0155),"")</f>
        <v>0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412</v>
      </c>
      <c r="B297" s="54" t="s">
        <v>413</v>
      </c>
      <c r="C297" s="31">
        <v>4301132104</v>
      </c>
      <c r="D297" s="350">
        <v>4640242181219</v>
      </c>
      <c r="E297" s="35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4" t="s">
        <v>414</v>
      </c>
      <c r="Q297" s="361"/>
      <c r="R297" s="361"/>
      <c r="S297" s="361"/>
      <c r="T297" s="362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idden="1" x14ac:dyDescent="0.2">
      <c r="A298" s="357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8"/>
      <c r="P298" s="352" t="s">
        <v>72</v>
      </c>
      <c r="Q298" s="353"/>
      <c r="R298" s="353"/>
      <c r="S298" s="353"/>
      <c r="T298" s="353"/>
      <c r="U298" s="353"/>
      <c r="V298" s="354"/>
      <c r="W298" s="37" t="s">
        <v>69</v>
      </c>
      <c r="X298" s="346">
        <f>IFERROR(SUM(X296:X297),"0")</f>
        <v>0</v>
      </c>
      <c r="Y298" s="346">
        <f>IFERROR(SUM(Y296:Y297),"0")</f>
        <v>0</v>
      </c>
      <c r="Z298" s="346">
        <f>IFERROR(IF(Z296="",0,Z296),"0")+IFERROR(IF(Z297="",0,Z297),"0")</f>
        <v>0</v>
      </c>
      <c r="AA298" s="347"/>
      <c r="AB298" s="347"/>
      <c r="AC298" s="347"/>
    </row>
    <row r="299" spans="1:68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8"/>
      <c r="P299" s="352" t="s">
        <v>72</v>
      </c>
      <c r="Q299" s="353"/>
      <c r="R299" s="353"/>
      <c r="S299" s="353"/>
      <c r="T299" s="353"/>
      <c r="U299" s="353"/>
      <c r="V299" s="354"/>
      <c r="W299" s="37" t="s">
        <v>73</v>
      </c>
      <c r="X299" s="346">
        <f>IFERROR(SUMPRODUCT(X296:X297*H296:H297),"0")</f>
        <v>0</v>
      </c>
      <c r="Y299" s="346">
        <f>IFERROR(SUMPRODUCT(Y296:Y297*H296:H297),"0")</f>
        <v>0</v>
      </c>
      <c r="Z299" s="37"/>
      <c r="AA299" s="347"/>
      <c r="AB299" s="347"/>
      <c r="AC299" s="347"/>
    </row>
    <row r="300" spans="1:68" ht="14.25" hidden="1" customHeight="1" x14ac:dyDescent="0.25">
      <c r="A300" s="355" t="s">
        <v>126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0"/>
      <c r="AB300" s="340"/>
      <c r="AC300" s="340"/>
    </row>
    <row r="301" spans="1:68" ht="27" hidden="1" customHeight="1" x14ac:dyDescent="0.25">
      <c r="A301" s="54" t="s">
        <v>415</v>
      </c>
      <c r="B301" s="54" t="s">
        <v>416</v>
      </c>
      <c r="C301" s="31">
        <v>4301136051</v>
      </c>
      <c r="D301" s="350">
        <v>4640242180304</v>
      </c>
      <c r="E301" s="35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3" t="s">
        <v>417</v>
      </c>
      <c r="Q301" s="361"/>
      <c r="R301" s="361"/>
      <c r="S301" s="361"/>
      <c r="T301" s="362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hidden="1" customHeight="1" x14ac:dyDescent="0.25">
      <c r="A302" s="54" t="s">
        <v>419</v>
      </c>
      <c r="B302" s="54" t="s">
        <v>420</v>
      </c>
      <c r="C302" s="31">
        <v>4301136053</v>
      </c>
      <c r="D302" s="350">
        <v>4640242180236</v>
      </c>
      <c r="E302" s="35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61"/>
      <c r="R302" s="361"/>
      <c r="S302" s="361"/>
      <c r="T302" s="362"/>
      <c r="U302" s="34"/>
      <c r="V302" s="34"/>
      <c r="W302" s="35" t="s">
        <v>69</v>
      </c>
      <c r="X302" s="344">
        <v>0</v>
      </c>
      <c r="Y302" s="345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hidden="1" customHeight="1" x14ac:dyDescent="0.25">
      <c r="A303" s="54" t="s">
        <v>421</v>
      </c>
      <c r="B303" s="54" t="s">
        <v>422</v>
      </c>
      <c r="C303" s="31">
        <v>4301136052</v>
      </c>
      <c r="D303" s="350">
        <v>4640242180410</v>
      </c>
      <c r="E303" s="35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61"/>
      <c r="R303" s="361"/>
      <c r="S303" s="361"/>
      <c r="T303" s="362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idden="1" x14ac:dyDescent="0.2">
      <c r="A304" s="357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8"/>
      <c r="P304" s="352" t="s">
        <v>72</v>
      </c>
      <c r="Q304" s="353"/>
      <c r="R304" s="353"/>
      <c r="S304" s="353"/>
      <c r="T304" s="353"/>
      <c r="U304" s="353"/>
      <c r="V304" s="354"/>
      <c r="W304" s="37" t="s">
        <v>69</v>
      </c>
      <c r="X304" s="346">
        <f>IFERROR(SUM(X301:X303),"0")</f>
        <v>0</v>
      </c>
      <c r="Y304" s="346">
        <f>IFERROR(SUM(Y301:Y303),"0")</f>
        <v>0</v>
      </c>
      <c r="Z304" s="346">
        <f>IFERROR(IF(Z301="",0,Z301),"0")+IFERROR(IF(Z302="",0,Z302),"0")+IFERROR(IF(Z303="",0,Z303),"0")</f>
        <v>0</v>
      </c>
      <c r="AA304" s="347"/>
      <c r="AB304" s="347"/>
      <c r="AC304" s="347"/>
    </row>
    <row r="305" spans="1:68" hidden="1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8"/>
      <c r="P305" s="352" t="s">
        <v>72</v>
      </c>
      <c r="Q305" s="353"/>
      <c r="R305" s="353"/>
      <c r="S305" s="353"/>
      <c r="T305" s="353"/>
      <c r="U305" s="353"/>
      <c r="V305" s="354"/>
      <c r="W305" s="37" t="s">
        <v>73</v>
      </c>
      <c r="X305" s="346">
        <f>IFERROR(SUMPRODUCT(X301:X303*H301:H303),"0")</f>
        <v>0</v>
      </c>
      <c r="Y305" s="346">
        <f>IFERROR(SUMPRODUCT(Y301:Y303*H301:H303),"0")</f>
        <v>0</v>
      </c>
      <c r="Z305" s="37"/>
      <c r="AA305" s="347"/>
      <c r="AB305" s="347"/>
      <c r="AC305" s="347"/>
    </row>
    <row r="306" spans="1:68" ht="14.25" hidden="1" customHeight="1" x14ac:dyDescent="0.25">
      <c r="A306" s="355" t="s">
        <v>132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0"/>
      <c r="AB306" s="340"/>
      <c r="AC306" s="340"/>
    </row>
    <row r="307" spans="1:68" ht="37.5" hidden="1" customHeight="1" x14ac:dyDescent="0.25">
      <c r="A307" s="54" t="s">
        <v>423</v>
      </c>
      <c r="B307" s="54" t="s">
        <v>424</v>
      </c>
      <c r="C307" s="31">
        <v>4301135504</v>
      </c>
      <c r="D307" s="350">
        <v>4640242181554</v>
      </c>
      <c r="E307" s="35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4" t="s">
        <v>425</v>
      </c>
      <c r="Q307" s="361"/>
      <c r="R307" s="361"/>
      <c r="S307" s="361"/>
      <c r="T307" s="362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hidden="1" customHeight="1" x14ac:dyDescent="0.25">
      <c r="A308" s="54" t="s">
        <v>427</v>
      </c>
      <c r="B308" s="54" t="s">
        <v>428</v>
      </c>
      <c r="C308" s="31">
        <v>4301135518</v>
      </c>
      <c r="D308" s="350">
        <v>4640242181561</v>
      </c>
      <c r="E308" s="35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1" t="s">
        <v>429</v>
      </c>
      <c r="Q308" s="361"/>
      <c r="R308" s="361"/>
      <c r="S308" s="361"/>
      <c r="T308" s="362"/>
      <c r="U308" s="34"/>
      <c r="V308" s="34"/>
      <c r="W308" s="35" t="s">
        <v>69</v>
      </c>
      <c r="X308" s="344">
        <v>0</v>
      </c>
      <c r="Y308" s="345">
        <f t="shared" si="23"/>
        <v>0</v>
      </c>
      <c r="Z308" s="36">
        <f>IFERROR(IF(X308="","",X308*0.00936),"")</f>
        <v>0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4301135374</v>
      </c>
      <c r="D309" s="350">
        <v>4640242181424</v>
      </c>
      <c r="E309" s="35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61"/>
      <c r="R309" s="361"/>
      <c r="S309" s="361"/>
      <c r="T309" s="362"/>
      <c r="U309" s="34"/>
      <c r="V309" s="34"/>
      <c r="W309" s="35" t="s">
        <v>69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4301135320</v>
      </c>
      <c r="D310" s="350">
        <v>4640242181592</v>
      </c>
      <c r="E310" s="35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61"/>
      <c r="R310" s="361"/>
      <c r="S310" s="361"/>
      <c r="T310" s="362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437</v>
      </c>
      <c r="B311" s="54" t="s">
        <v>438</v>
      </c>
      <c r="C311" s="31">
        <v>4301135552</v>
      </c>
      <c r="D311" s="350">
        <v>4640242181431</v>
      </c>
      <c r="E311" s="35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61"/>
      <c r="R311" s="361"/>
      <c r="S311" s="361"/>
      <c r="T311" s="362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441</v>
      </c>
      <c r="B312" s="54" t="s">
        <v>442</v>
      </c>
      <c r="C312" s="31">
        <v>4301135405</v>
      </c>
      <c r="D312" s="350">
        <v>4640242181523</v>
      </c>
      <c r="E312" s="35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61"/>
      <c r="R312" s="361"/>
      <c r="S312" s="361"/>
      <c r="T312" s="362"/>
      <c r="U312" s="34"/>
      <c r="V312" s="34"/>
      <c r="W312" s="35" t="s">
        <v>69</v>
      </c>
      <c r="X312" s="344">
        <v>0</v>
      </c>
      <c r="Y312" s="345">
        <f t="shared" si="23"/>
        <v>0</v>
      </c>
      <c r="Z312" s="36">
        <f t="shared" si="28"/>
        <v>0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hidden="1" customHeight="1" x14ac:dyDescent="0.25">
      <c r="A313" s="54" t="s">
        <v>443</v>
      </c>
      <c r="B313" s="54" t="s">
        <v>444</v>
      </c>
      <c r="C313" s="31">
        <v>4301135404</v>
      </c>
      <c r="D313" s="350">
        <v>4640242181516</v>
      </c>
      <c r="E313" s="35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">
        <v>445</v>
      </c>
      <c r="Q313" s="361"/>
      <c r="R313" s="361"/>
      <c r="S313" s="361"/>
      <c r="T313" s="362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4301135375</v>
      </c>
      <c r="D314" s="350">
        <v>4640242181486</v>
      </c>
      <c r="E314" s="35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61"/>
      <c r="R314" s="361"/>
      <c r="S314" s="361"/>
      <c r="T314" s="362"/>
      <c r="U314" s="34"/>
      <c r="V314" s="34"/>
      <c r="W314" s="35" t="s">
        <v>69</v>
      </c>
      <c r="X314" s="344">
        <v>0</v>
      </c>
      <c r="Y314" s="345">
        <f t="shared" si="23"/>
        <v>0</v>
      </c>
      <c r="Z314" s="36">
        <f t="shared" si="28"/>
        <v>0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hidden="1" customHeight="1" x14ac:dyDescent="0.25">
      <c r="A315" s="54" t="s">
        <v>448</v>
      </c>
      <c r="B315" s="54" t="s">
        <v>449</v>
      </c>
      <c r="C315" s="31">
        <v>4301135402</v>
      </c>
      <c r="D315" s="350">
        <v>4640242181493</v>
      </c>
      <c r="E315" s="35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00" t="s">
        <v>450</v>
      </c>
      <c r="Q315" s="361"/>
      <c r="R315" s="361"/>
      <c r="S315" s="361"/>
      <c r="T315" s="362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hidden="1" customHeight="1" x14ac:dyDescent="0.25">
      <c r="A316" s="54" t="s">
        <v>451</v>
      </c>
      <c r="B316" s="54" t="s">
        <v>452</v>
      </c>
      <c r="C316" s="31">
        <v>4301135403</v>
      </c>
      <c r="D316" s="350">
        <v>4640242181509</v>
      </c>
      <c r="E316" s="35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61"/>
      <c r="R316" s="361"/>
      <c r="S316" s="361"/>
      <c r="T316" s="362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4301135304</v>
      </c>
      <c r="D317" s="350">
        <v>4640242181240</v>
      </c>
      <c r="E317" s="35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61"/>
      <c r="R317" s="361"/>
      <c r="S317" s="361"/>
      <c r="T317" s="362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456</v>
      </c>
      <c r="B318" s="54" t="s">
        <v>457</v>
      </c>
      <c r="C318" s="31">
        <v>4301135610</v>
      </c>
      <c r="D318" s="350">
        <v>4640242181318</v>
      </c>
      <c r="E318" s="35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3" t="s">
        <v>458</v>
      </c>
      <c r="Q318" s="361"/>
      <c r="R318" s="361"/>
      <c r="S318" s="361"/>
      <c r="T318" s="362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459</v>
      </c>
      <c r="B319" s="54" t="s">
        <v>460</v>
      </c>
      <c r="C319" s="31">
        <v>4301135306</v>
      </c>
      <c r="D319" s="350">
        <v>4640242181387</v>
      </c>
      <c r="E319" s="35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58" t="s">
        <v>461</v>
      </c>
      <c r="Q319" s="361"/>
      <c r="R319" s="361"/>
      <c r="S319" s="361"/>
      <c r="T319" s="362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462</v>
      </c>
      <c r="B320" s="54" t="s">
        <v>463</v>
      </c>
      <c r="C320" s="31">
        <v>4301135305</v>
      </c>
      <c r="D320" s="350">
        <v>4640242181394</v>
      </c>
      <c r="E320" s="35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29" t="s">
        <v>464</v>
      </c>
      <c r="Q320" s="361"/>
      <c r="R320" s="361"/>
      <c r="S320" s="361"/>
      <c r="T320" s="362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4301135309</v>
      </c>
      <c r="D321" s="350">
        <v>4640242181332</v>
      </c>
      <c r="E321" s="35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34" t="s">
        <v>467</v>
      </c>
      <c r="Q321" s="361"/>
      <c r="R321" s="361"/>
      <c r="S321" s="361"/>
      <c r="T321" s="362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4301135308</v>
      </c>
      <c r="D322" s="350">
        <v>4640242181349</v>
      </c>
      <c r="E322" s="35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1" t="s">
        <v>470</v>
      </c>
      <c r="Q322" s="361"/>
      <c r="R322" s="361"/>
      <c r="S322" s="361"/>
      <c r="T322" s="362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4301135307</v>
      </c>
      <c r="D323" s="350">
        <v>4640242181370</v>
      </c>
      <c r="E323" s="35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11" t="s">
        <v>473</v>
      </c>
      <c r="Q323" s="361"/>
      <c r="R323" s="361"/>
      <c r="S323" s="361"/>
      <c r="T323" s="362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475</v>
      </c>
      <c r="B324" s="54" t="s">
        <v>476</v>
      </c>
      <c r="C324" s="31">
        <v>4301135318</v>
      </c>
      <c r="D324" s="350">
        <v>4607111037480</v>
      </c>
      <c r="E324" s="35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3" t="s">
        <v>477</v>
      </c>
      <c r="Q324" s="361"/>
      <c r="R324" s="361"/>
      <c r="S324" s="361"/>
      <c r="T324" s="362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4301135198</v>
      </c>
      <c r="D325" s="350">
        <v>4640242180663</v>
      </c>
      <c r="E325" s="35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481</v>
      </c>
      <c r="Q325" s="361"/>
      <c r="R325" s="361"/>
      <c r="S325" s="361"/>
      <c r="T325" s="362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4301135723</v>
      </c>
      <c r="D326" s="350">
        <v>4640242181783</v>
      </c>
      <c r="E326" s="35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0" t="s">
        <v>485</v>
      </c>
      <c r="Q326" s="361"/>
      <c r="R326" s="361"/>
      <c r="S326" s="361"/>
      <c r="T326" s="362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hidden="1" x14ac:dyDescent="0.2">
      <c r="A327" s="357"/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8"/>
      <c r="P327" s="352" t="s">
        <v>72</v>
      </c>
      <c r="Q327" s="353"/>
      <c r="R327" s="353"/>
      <c r="S327" s="353"/>
      <c r="T327" s="353"/>
      <c r="U327" s="353"/>
      <c r="V327" s="354"/>
      <c r="W327" s="37" t="s">
        <v>69</v>
      </c>
      <c r="X327" s="346">
        <f>IFERROR(SUM(X307:X326),"0")</f>
        <v>0</v>
      </c>
      <c r="Y327" s="346">
        <f>IFERROR(SUM(Y307:Y326),"0")</f>
        <v>0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47"/>
      <c r="AB327" s="347"/>
      <c r="AC327" s="347"/>
    </row>
    <row r="328" spans="1:68" hidden="1" x14ac:dyDescent="0.2">
      <c r="A328" s="35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37" t="s">
        <v>73</v>
      </c>
      <c r="X328" s="346">
        <f>IFERROR(SUMPRODUCT(X307:X326*H307:H326),"0")</f>
        <v>0</v>
      </c>
      <c r="Y328" s="346">
        <f>IFERROR(SUMPRODUCT(Y307:Y326*H307:H326),"0")</f>
        <v>0</v>
      </c>
      <c r="Z328" s="37"/>
      <c r="AA328" s="347"/>
      <c r="AB328" s="347"/>
      <c r="AC328" s="347"/>
    </row>
    <row r="329" spans="1:68" ht="16.5" hidden="1" customHeight="1" x14ac:dyDescent="0.25">
      <c r="A329" s="359" t="s">
        <v>487</v>
      </c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356"/>
      <c r="AA329" s="339"/>
      <c r="AB329" s="339"/>
      <c r="AC329" s="339"/>
    </row>
    <row r="330" spans="1:68" ht="14.25" hidden="1" customHeight="1" x14ac:dyDescent="0.25">
      <c r="A330" s="355" t="s">
        <v>132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0"/>
      <c r="AB330" s="340"/>
      <c r="AC330" s="340"/>
    </row>
    <row r="331" spans="1:68" ht="27" hidden="1" customHeight="1" x14ac:dyDescent="0.25">
      <c r="A331" s="54" t="s">
        <v>488</v>
      </c>
      <c r="B331" s="54" t="s">
        <v>489</v>
      </c>
      <c r="C331" s="31">
        <v>4301135268</v>
      </c>
      <c r="D331" s="350">
        <v>4640242181134</v>
      </c>
      <c r="E331" s="35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7" t="s">
        <v>490</v>
      </c>
      <c r="Q331" s="361"/>
      <c r="R331" s="361"/>
      <c r="S331" s="361"/>
      <c r="T331" s="362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57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8"/>
      <c r="P332" s="352" t="s">
        <v>72</v>
      </c>
      <c r="Q332" s="353"/>
      <c r="R332" s="353"/>
      <c r="S332" s="353"/>
      <c r="T332" s="353"/>
      <c r="U332" s="353"/>
      <c r="V332" s="354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8"/>
      <c r="P333" s="352" t="s">
        <v>72</v>
      </c>
      <c r="Q333" s="353"/>
      <c r="R333" s="353"/>
      <c r="S333" s="353"/>
      <c r="T333" s="353"/>
      <c r="U333" s="353"/>
      <c r="V333" s="354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3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4"/>
      <c r="P334" s="416" t="s">
        <v>492</v>
      </c>
      <c r="Q334" s="405"/>
      <c r="R334" s="405"/>
      <c r="S334" s="405"/>
      <c r="T334" s="405"/>
      <c r="U334" s="405"/>
      <c r="V334" s="406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11197.56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11197.56</v>
      </c>
      <c r="Z334" s="37"/>
      <c r="AA334" s="347"/>
      <c r="AB334" s="347"/>
      <c r="AC334" s="347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64"/>
      <c r="P335" s="416" t="s">
        <v>493</v>
      </c>
      <c r="Q335" s="405"/>
      <c r="R335" s="405"/>
      <c r="S335" s="405"/>
      <c r="T335" s="405"/>
      <c r="U335" s="405"/>
      <c r="V335" s="406"/>
      <c r="W335" s="37" t="s">
        <v>73</v>
      </c>
      <c r="X335" s="346">
        <f>IFERROR(SUM(BM22:BM331),"0")</f>
        <v>12580.1896</v>
      </c>
      <c r="Y335" s="346">
        <f>IFERROR(SUM(BN22:BN331),"0")</f>
        <v>12580.1896</v>
      </c>
      <c r="Z335" s="37"/>
      <c r="AA335" s="347"/>
      <c r="AB335" s="347"/>
      <c r="AC335" s="347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64"/>
      <c r="P336" s="416" t="s">
        <v>494</v>
      </c>
      <c r="Q336" s="405"/>
      <c r="R336" s="405"/>
      <c r="S336" s="405"/>
      <c r="T336" s="405"/>
      <c r="U336" s="405"/>
      <c r="V336" s="406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64"/>
      <c r="P337" s="416" t="s">
        <v>496</v>
      </c>
      <c r="Q337" s="405"/>
      <c r="R337" s="405"/>
      <c r="S337" s="405"/>
      <c r="T337" s="405"/>
      <c r="U337" s="405"/>
      <c r="V337" s="406"/>
      <c r="W337" s="37" t="s">
        <v>73</v>
      </c>
      <c r="X337" s="346">
        <f>GrossWeightTotal+PalletQtyTotal*25</f>
        <v>13430.1896</v>
      </c>
      <c r="Y337" s="346">
        <f>GrossWeightTotalR+PalletQtyTotalR*25</f>
        <v>13430.1896</v>
      </c>
      <c r="Z337" s="37"/>
      <c r="AA337" s="347"/>
      <c r="AB337" s="347"/>
      <c r="AC337" s="347"/>
    </row>
    <row r="338" spans="1:35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64"/>
      <c r="P338" s="416" t="s">
        <v>497</v>
      </c>
      <c r="Q338" s="405"/>
      <c r="R338" s="405"/>
      <c r="S338" s="405"/>
      <c r="T338" s="405"/>
      <c r="U338" s="405"/>
      <c r="V338" s="406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2780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2780</v>
      </c>
      <c r="Z338" s="37"/>
      <c r="AA338" s="347"/>
      <c r="AB338" s="347"/>
      <c r="AC338" s="347"/>
    </row>
    <row r="339" spans="1:35" ht="14.25" hidden="1" customHeight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64"/>
      <c r="P339" s="416" t="s">
        <v>498</v>
      </c>
      <c r="Q339" s="405"/>
      <c r="R339" s="405"/>
      <c r="S339" s="405"/>
      <c r="T339" s="405"/>
      <c r="U339" s="405"/>
      <c r="V339" s="406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42.124520000000011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80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15"/>
      <c r="U341" s="380" t="s">
        <v>254</v>
      </c>
      <c r="V341" s="415"/>
      <c r="W341" s="341" t="s">
        <v>280</v>
      </c>
      <c r="X341" s="380" t="s">
        <v>299</v>
      </c>
      <c r="Y341" s="426"/>
      <c r="Z341" s="426"/>
      <c r="AA341" s="426"/>
      <c r="AB341" s="426"/>
      <c r="AC341" s="426"/>
      <c r="AD341" s="415"/>
      <c r="AE341" s="341" t="s">
        <v>375</v>
      </c>
      <c r="AF341" s="341" t="s">
        <v>380</v>
      </c>
      <c r="AG341" s="341" t="s">
        <v>387</v>
      </c>
      <c r="AH341" s="380" t="s">
        <v>255</v>
      </c>
      <c r="AI341" s="415"/>
    </row>
    <row r="342" spans="1:35" ht="14.25" customHeight="1" thickTop="1" x14ac:dyDescent="0.2">
      <c r="A342" s="546" t="s">
        <v>501</v>
      </c>
      <c r="B342" s="380" t="s">
        <v>62</v>
      </c>
      <c r="C342" s="380" t="s">
        <v>75</v>
      </c>
      <c r="D342" s="380" t="s">
        <v>86</v>
      </c>
      <c r="E342" s="380" t="s">
        <v>96</v>
      </c>
      <c r="F342" s="380" t="s">
        <v>113</v>
      </c>
      <c r="G342" s="380" t="s">
        <v>140</v>
      </c>
      <c r="H342" s="380" t="s">
        <v>147</v>
      </c>
      <c r="I342" s="380" t="s">
        <v>153</v>
      </c>
      <c r="J342" s="380" t="s">
        <v>161</v>
      </c>
      <c r="K342" s="380" t="s">
        <v>187</v>
      </c>
      <c r="L342" s="380" t="s">
        <v>196</v>
      </c>
      <c r="M342" s="380" t="s">
        <v>213</v>
      </c>
      <c r="N342" s="342"/>
      <c r="O342" s="380" t="s">
        <v>219</v>
      </c>
      <c r="P342" s="380" t="s">
        <v>229</v>
      </c>
      <c r="Q342" s="380" t="s">
        <v>237</v>
      </c>
      <c r="R342" s="380" t="s">
        <v>241</v>
      </c>
      <c r="S342" s="380" t="s">
        <v>244</v>
      </c>
      <c r="T342" s="380" t="s">
        <v>250</v>
      </c>
      <c r="U342" s="380" t="s">
        <v>255</v>
      </c>
      <c r="V342" s="380" t="s">
        <v>259</v>
      </c>
      <c r="W342" s="380" t="s">
        <v>281</v>
      </c>
      <c r="X342" s="380" t="s">
        <v>300</v>
      </c>
      <c r="Y342" s="380" t="s">
        <v>317</v>
      </c>
      <c r="Z342" s="380" t="s">
        <v>327</v>
      </c>
      <c r="AA342" s="380" t="s">
        <v>342</v>
      </c>
      <c r="AB342" s="380" t="s">
        <v>353</v>
      </c>
      <c r="AC342" s="380" t="s">
        <v>358</v>
      </c>
      <c r="AD342" s="380" t="s">
        <v>369</v>
      </c>
      <c r="AE342" s="380" t="s">
        <v>376</v>
      </c>
      <c r="AF342" s="380" t="s">
        <v>381</v>
      </c>
      <c r="AG342" s="380" t="s">
        <v>388</v>
      </c>
      <c r="AH342" s="380" t="s">
        <v>255</v>
      </c>
      <c r="AI342" s="380" t="s">
        <v>487</v>
      </c>
    </row>
    <row r="343" spans="1:35" ht="13.5" customHeight="1" thickBot="1" x14ac:dyDescent="0.25">
      <c r="A343" s="547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42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81"/>
      <c r="AF343" s="381"/>
      <c r="AG343" s="381"/>
      <c r="AH343" s="381"/>
      <c r="AI343" s="381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672</v>
      </c>
      <c r="D344" s="46">
        <f>IFERROR(X35*H35,"0")+IFERROR(X36*H36,"0")+IFERROR(X37*H37,"0")</f>
        <v>806.4</v>
      </c>
      <c r="E344" s="46">
        <f>IFERROR(X42*H42,"0")+IFERROR(X43*H43,"0")+IFERROR(X44*H44,"0")+IFERROR(X45*H45,"0")+IFERROR(X46*H46,"0")+IFERROR(X47*H47,"0")+IFERROR(X48*H48,"0")</f>
        <v>832.8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400.20000000000005</v>
      </c>
      <c r="H344" s="46">
        <f>IFERROR(X84*H84,"0")+IFERROR(X85*H85,"0")</f>
        <v>50.4</v>
      </c>
      <c r="I344" s="46">
        <f>IFERROR(X90*H90,"0")+IFERROR(X91*H91,"0")</f>
        <v>504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2019.3600000000001</v>
      </c>
      <c r="K344" s="46">
        <f>IFERROR(X110*H110,"0")+IFERROR(X111*H111,"0")+IFERROR(X112*H112,"0")</f>
        <v>0</v>
      </c>
      <c r="L344" s="46">
        <f>IFERROR(X117*H117,"0")+IFERROR(X118*H118,"0")+IFERROR(X119*H119,"0")+IFERROR(X120*H120,"0")+IFERROR(X121*H121,"0")+IFERROR(X122*H122,"0")+IFERROR(X126*H126,"0")</f>
        <v>4106.3999999999996</v>
      </c>
      <c r="M344" s="46">
        <f>IFERROR(X131*H131,"0")+IFERROR(X132*H132,"0")</f>
        <v>1596</v>
      </c>
      <c r="N344" s="342"/>
      <c r="O344" s="46">
        <f>IFERROR(X137*H137,"0")+IFERROR(X138*H138,"0")+IFERROR(X139*H139,"0")</f>
        <v>210</v>
      </c>
      <c r="P344" s="46">
        <f>IFERROR(X144*H144,"0")+IFERROR(X145*H145,"0")+IFERROR(X146*H146,"0")</f>
        <v>0</v>
      </c>
      <c r="Q344" s="46">
        <f>IFERROR(X151*H151,"0")</f>
        <v>0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0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6145.8</v>
      </c>
      <c r="B347" s="60">
        <f>SUMPRODUCT(--(BB:BB="ПГП"),--(W:W="кор"),H:H,Y:Y)+SUMPRODUCT(--(BB:BB="ПГП"),--(W:W="кг"),Y:Y)</f>
        <v>5051.76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96,00"/>
        <filter val="108,00"/>
        <filter val="11 197,56"/>
        <filter val="112,00"/>
        <filter val="12 580,19"/>
        <filter val="12,00"/>
        <filter val="120,00"/>
        <filter val="126,00"/>
        <filter val="13 430,19"/>
        <filter val="138,00"/>
        <filter val="14,00"/>
        <filter val="140,00"/>
        <filter val="144,00"/>
        <filter val="168,00"/>
        <filter val="192,00"/>
        <filter val="2 019,36"/>
        <filter val="2 780,00"/>
        <filter val="210,00"/>
        <filter val="24,00"/>
        <filter val="252,00"/>
        <filter val="28,00"/>
        <filter val="280,00"/>
        <filter val="34"/>
        <filter val="36,00"/>
        <filter val="4 106,40"/>
        <filter val="400,20"/>
        <filter val="448,00"/>
        <filter val="48,00"/>
        <filter val="50,40"/>
        <filter val="504,00"/>
        <filter val="532,00"/>
        <filter val="574,00"/>
        <filter val="600,00"/>
        <filter val="672,00"/>
        <filter val="70,00"/>
        <filter val="806,40"/>
        <filter val="832,80"/>
        <filter val="84,00"/>
        <filter val="98,00"/>
      </filters>
    </filterColumn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S342:S343"/>
    <mergeCell ref="P321:T321"/>
    <mergeCell ref="P339:V339"/>
    <mergeCell ref="AA342:AA343"/>
    <mergeCell ref="F342:F343"/>
    <mergeCell ref="Y342:Y343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P219:V219"/>
    <mergeCell ref="P301:T301"/>
    <mergeCell ref="P178:T178"/>
    <mergeCell ref="P276:T276"/>
    <mergeCell ref="P105:T105"/>
    <mergeCell ref="D257:E257"/>
    <mergeCell ref="P270:T270"/>
    <mergeCell ref="D151:E151"/>
    <mergeCell ref="A273:Z273"/>
    <mergeCell ref="P48:T48"/>
    <mergeCell ref="D292:E292"/>
    <mergeCell ref="D227:E227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D318:E318"/>
    <mergeCell ref="A220:Z220"/>
    <mergeCell ref="P139:T139"/>
    <mergeCell ref="D84:E84"/>
    <mergeCell ref="V6:W9"/>
    <mergeCell ref="A106:O107"/>
    <mergeCell ref="D217:E217"/>
    <mergeCell ref="P84:T84"/>
    <mergeCell ref="P222:T222"/>
    <mergeCell ref="P193:T193"/>
    <mergeCell ref="P22:T22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P173:V173"/>
    <mergeCell ref="P271:V271"/>
    <mergeCell ref="P265:V265"/>
    <mergeCell ref="A283:Z283"/>
    <mergeCell ref="P237:V237"/>
    <mergeCell ref="D319:E319"/>
    <mergeCell ref="D222:E222"/>
    <mergeCell ref="P338:V338"/>
    <mergeCell ref="L342:L343"/>
    <mergeCell ref="A80:O81"/>
    <mergeCell ref="M342:M343"/>
    <mergeCell ref="A160:Z160"/>
    <mergeCell ref="V342:V343"/>
    <mergeCell ref="A135:Z135"/>
    <mergeCell ref="A13:M13"/>
    <mergeCell ref="A59:O60"/>
    <mergeCell ref="A94:Z94"/>
    <mergeCell ref="A196:Z196"/>
    <mergeCell ref="A15:M15"/>
    <mergeCell ref="A183:Z183"/>
    <mergeCell ref="D48:E48"/>
    <mergeCell ref="Z17:Z18"/>
    <mergeCell ref="A41:Z41"/>
    <mergeCell ref="A190:Z190"/>
    <mergeCell ref="P208:T208"/>
    <mergeCell ref="P315:T315"/>
    <mergeCell ref="A83:Z83"/>
    <mergeCell ref="A34:Z34"/>
    <mergeCell ref="D22:E22"/>
    <mergeCell ref="D320:E320"/>
    <mergeCell ref="A284:Z284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A186:O187"/>
    <mergeCell ref="D104:E104"/>
    <mergeCell ref="T6:U9"/>
    <mergeCell ref="Q10:R10"/>
    <mergeCell ref="A252:O253"/>
    <mergeCell ref="D43:E43"/>
    <mergeCell ref="P216:T216"/>
    <mergeCell ref="D137:E137"/>
    <mergeCell ref="P124:V124"/>
    <mergeCell ref="P80:V80"/>
    <mergeCell ref="P293:V293"/>
    <mergeCell ref="D185:E185"/>
    <mergeCell ref="P79:T79"/>
    <mergeCell ref="P73:T73"/>
    <mergeCell ref="P144:T144"/>
    <mergeCell ref="P302:T302"/>
    <mergeCell ref="P87:V87"/>
    <mergeCell ref="AH342:AH343"/>
    <mergeCell ref="A19:Z19"/>
    <mergeCell ref="P310:T310"/>
    <mergeCell ref="P311:T311"/>
    <mergeCell ref="D342:D343"/>
    <mergeCell ref="D325:E325"/>
    <mergeCell ref="AG342:AG343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A127:O128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  <mergeCell ref="P15:T16"/>
    <mergeCell ref="D91:E91"/>
    <mergeCell ref="A164:Z164"/>
    <mergeCell ref="D156:E156"/>
    <mergeCell ref="P210:T210"/>
    <mergeCell ref="P308:T308"/>
    <mergeCell ref="P185:T185"/>
    <mergeCell ref="A277:O2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2025-05-28T11:21:37Z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