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932318-9FF0-40A3-8789-8B66CA6AA4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Z476" i="1" s="1"/>
  <c r="Y530" i="1"/>
  <c r="Y529" i="1"/>
  <c r="BP525" i="1"/>
  <c r="BN525" i="1"/>
  <c r="Z525" i="1"/>
  <c r="BP527" i="1"/>
  <c r="BN527" i="1"/>
  <c r="Z527" i="1"/>
  <c r="J9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F9" i="1"/>
  <c r="F10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Z395" i="1" s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373" i="1" l="1"/>
  <c r="Z512" i="1"/>
  <c r="Z383" i="1"/>
  <c r="Z281" i="1"/>
  <c r="Z149" i="1"/>
  <c r="Z529" i="1"/>
  <c r="Z470" i="1"/>
  <c r="Z66" i="1"/>
  <c r="Z45" i="1"/>
  <c r="Z424" i="1"/>
  <c r="Z266" i="1"/>
  <c r="Z239" i="1"/>
  <c r="Z210" i="1"/>
  <c r="Z128" i="1"/>
  <c r="Z160" i="1"/>
  <c r="Z517" i="1"/>
  <c r="Y540" i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<sst xmlns="http://schemas.openxmlformats.org/spreadsheetml/2006/main" count="2384" uniqueCount="837">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</sst>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836</v>
      </c>
      <c r="I5" s="843"/>
      <c r="J5" s="843"/>
      <c r="K5" s="843"/>
      <c r="L5" s="843"/>
      <c r="M5" s="684"/>
      <c r="N5" s="58"/>
      <c r="P5" s="24" t="s">
        <v>10</v>
      </c>
      <c r="Q5" s="918">
        <v>45807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Пятница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 t="s">
        <v>19</v>
      </c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20</v>
      </c>
      <c r="Q8" s="743">
        <v>0.375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21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22</v>
      </c>
      <c r="Q10" s="792"/>
      <c r="R10" s="793"/>
      <c r="U10" s="24" t="s">
        <v>23</v>
      </c>
      <c r="V10" s="638" t="s">
        <v>24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1"/>
      <c r="R11" s="742"/>
      <c r="U11" s="24" t="s">
        <v>27</v>
      </c>
      <c r="V11" s="866" t="s">
        <v>28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29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30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31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32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35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36</v>
      </c>
      <c r="B17" s="642" t="s">
        <v>37</v>
      </c>
      <c r="C17" s="735" t="s">
        <v>38</v>
      </c>
      <c r="D17" s="642" t="s">
        <v>39</v>
      </c>
      <c r="E17" s="708"/>
      <c r="F17" s="642" t="s">
        <v>40</v>
      </c>
      <c r="G17" s="642" t="s">
        <v>41</v>
      </c>
      <c r="H17" s="642" t="s">
        <v>42</v>
      </c>
      <c r="I17" s="642" t="s">
        <v>43</v>
      </c>
      <c r="J17" s="642" t="s">
        <v>44</v>
      </c>
      <c r="K17" s="642" t="s">
        <v>45</v>
      </c>
      <c r="L17" s="642" t="s">
        <v>46</v>
      </c>
      <c r="M17" s="642" t="s">
        <v>47</v>
      </c>
      <c r="N17" s="642" t="s">
        <v>48</v>
      </c>
      <c r="O17" s="642" t="s">
        <v>49</v>
      </c>
      <c r="P17" s="642" t="s">
        <v>50</v>
      </c>
      <c r="Q17" s="707"/>
      <c r="R17" s="707"/>
      <c r="S17" s="707"/>
      <c r="T17" s="708"/>
      <c r="U17" s="941" t="s">
        <v>51</v>
      </c>
      <c r="V17" s="716"/>
      <c r="W17" s="642" t="s">
        <v>52</v>
      </c>
      <c r="X17" s="642" t="s">
        <v>53</v>
      </c>
      <c r="Y17" s="942" t="s">
        <v>54</v>
      </c>
      <c r="Z17" s="841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92"/>
      <c r="AF17" s="893"/>
      <c r="AG17" s="66"/>
      <c r="BD17" s="65" t="s">
        <v>60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61</v>
      </c>
      <c r="V18" s="67" t="s">
        <v>62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63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64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7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74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94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101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102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600">
        <v>4607091385687</v>
      </c>
      <c r="E42" s="601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212</v>
      </c>
      <c r="Y42" s="592">
        <f>IFERROR(IF(X42="",0,CEILING((X42/$H42),1)*$H42),"")</f>
        <v>212</v>
      </c>
      <c r="Z42" s="36">
        <f>IFERROR(IF(Y42=0,"",ROUNDUP(Y42/H42,0)*0.00902),"")</f>
        <v>0.47806000000000004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223.13</v>
      </c>
      <c r="BN42" s="64">
        <f>IFERROR(Y42*I42/H42,"0")</f>
        <v>223.13</v>
      </c>
      <c r="BO42" s="64">
        <f>IFERROR(1/J42*(X42/H42),"0")</f>
        <v>0.40151515151515155</v>
      </c>
      <c r="BP42" s="64">
        <f>IFERROR(1/J42*(Y42/H42),"0")</f>
        <v>0.40151515151515155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600">
        <v>4680115882539</v>
      </c>
      <c r="E43" s="601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72</v>
      </c>
      <c r="Q45" s="613"/>
      <c r="R45" s="613"/>
      <c r="S45" s="613"/>
      <c r="T45" s="613"/>
      <c r="U45" s="613"/>
      <c r="V45" s="614"/>
      <c r="W45" s="37" t="s">
        <v>73</v>
      </c>
      <c r="X45" s="593">
        <f>IFERROR(X41/H41,"0")+IFERROR(X42/H42,"0")+IFERROR(X43/H43,"0")+IFERROR(X44/H44,"0")</f>
        <v>53</v>
      </c>
      <c r="Y45" s="593">
        <f>IFERROR(Y41/H41,"0")+IFERROR(Y42/H42,"0")+IFERROR(Y43/H43,"0")+IFERROR(Y44/H44,"0")</f>
        <v>53</v>
      </c>
      <c r="Z45" s="593">
        <f>IFERROR(IF(Z41="",0,Z41),"0")+IFERROR(IF(Z42="",0,Z42),"0")+IFERROR(IF(Z43="",0,Z43),"0")+IFERROR(IF(Z44="",0,Z44),"0")</f>
        <v>0.47806000000000004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72</v>
      </c>
      <c r="Q46" s="613"/>
      <c r="R46" s="613"/>
      <c r="S46" s="613"/>
      <c r="T46" s="613"/>
      <c r="U46" s="613"/>
      <c r="V46" s="614"/>
      <c r="W46" s="37" t="s">
        <v>70</v>
      </c>
      <c r="X46" s="593">
        <f>IFERROR(SUM(X41:X44),"0")</f>
        <v>212</v>
      </c>
      <c r="Y46" s="593">
        <f>IFERROR(SUM(Y41:Y44),"0")</f>
        <v>212</v>
      </c>
      <c r="Z46" s="37"/>
      <c r="AA46" s="594"/>
      <c r="AB46" s="594"/>
      <c r="AC46" s="594"/>
    </row>
    <row r="47" spans="1:68" ht="14.25" hidden="1" customHeight="1" x14ac:dyDescent="0.25">
      <c r="A47" s="598" t="s">
        <v>74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72</v>
      </c>
      <c r="Q49" s="613"/>
      <c r="R49" s="613"/>
      <c r="S49" s="613"/>
      <c r="T49" s="613"/>
      <c r="U49" s="613"/>
      <c r="V49" s="614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72</v>
      </c>
      <c r="Q50" s="613"/>
      <c r="R50" s="613"/>
      <c r="S50" s="613"/>
      <c r="T50" s="613"/>
      <c r="U50" s="613"/>
      <c r="V50" s="614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122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102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86.4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184.5</v>
      </c>
      <c r="Y58" s="592">
        <f t="shared" si="6"/>
        <v>184.5</v>
      </c>
      <c r="Z58" s="36">
        <f>IFERROR(IF(Y58=0,"",ROUNDUP(Y58/H58,0)*0.00902),"")</f>
        <v>0.36982000000000004</v>
      </c>
      <c r="AA58" s="56"/>
      <c r="AB58" s="57"/>
      <c r="AC58" s="105" t="s">
        <v>142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193.11</v>
      </c>
      <c r="BN58" s="64">
        <f t="shared" si="8"/>
        <v>193.11</v>
      </c>
      <c r="BO58" s="64">
        <f t="shared" si="9"/>
        <v>0.31060606060606061</v>
      </c>
      <c r="BP58" s="64">
        <f t="shared" si="10"/>
        <v>0.31060606060606061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72</v>
      </c>
      <c r="Q59" s="613"/>
      <c r="R59" s="613"/>
      <c r="S59" s="613"/>
      <c r="T59" s="613"/>
      <c r="U59" s="613"/>
      <c r="V59" s="614"/>
      <c r="W59" s="37" t="s">
        <v>73</v>
      </c>
      <c r="X59" s="593">
        <f>IFERROR(X53/H53,"0")+IFERROR(X54/H54,"0")+IFERROR(X55/H55,"0")+IFERROR(X56/H56,"0")+IFERROR(X57/H57,"0")+IFERROR(X58/H58,"0")</f>
        <v>41</v>
      </c>
      <c r="Y59" s="593">
        <f>IFERROR(Y53/H53,"0")+IFERROR(Y54/H54,"0")+IFERROR(Y55/H55,"0")+IFERROR(Y56/H56,"0")+IFERROR(Y57/H57,"0")+IFERROR(Y58/H58,"0")</f>
        <v>41</v>
      </c>
      <c r="Z59" s="593">
        <f>IFERROR(IF(Z53="",0,Z53),"0")+IFERROR(IF(Z54="",0,Z54),"0")+IFERROR(IF(Z55="",0,Z55),"0")+IFERROR(IF(Z56="",0,Z56),"0")+IFERROR(IF(Z57="",0,Z57),"0")+IFERROR(IF(Z58="",0,Z58),"0")</f>
        <v>0.36982000000000004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72</v>
      </c>
      <c r="Q60" s="613"/>
      <c r="R60" s="613"/>
      <c r="S60" s="613"/>
      <c r="T60" s="613"/>
      <c r="U60" s="613"/>
      <c r="V60" s="614"/>
      <c r="W60" s="37" t="s">
        <v>70</v>
      </c>
      <c r="X60" s="593">
        <f>IFERROR(SUM(X53:X58),"0")</f>
        <v>184.5</v>
      </c>
      <c r="Y60" s="593">
        <f>IFERROR(SUM(Y53:Y58),"0")</f>
        <v>184.5</v>
      </c>
      <c r="Z60" s="37"/>
      <c r="AA60" s="594"/>
      <c r="AB60" s="594"/>
      <c r="AC60" s="594"/>
    </row>
    <row r="61" spans="1:68" ht="14.25" hidden="1" customHeight="1" x14ac:dyDescent="0.25">
      <c r="A61" s="598" t="s">
        <v>143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37.799999999999997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72</v>
      </c>
      <c r="Q66" s="613"/>
      <c r="R66" s="613"/>
      <c r="S66" s="613"/>
      <c r="T66" s="613"/>
      <c r="U66" s="613"/>
      <c r="V66" s="614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72</v>
      </c>
      <c r="Q67" s="613"/>
      <c r="R67" s="613"/>
      <c r="S67" s="613"/>
      <c r="T67" s="613"/>
      <c r="U67" s="613"/>
      <c r="V67" s="614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64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72</v>
      </c>
      <c r="Q72" s="613"/>
      <c r="R72" s="613"/>
      <c r="S72" s="613"/>
      <c r="T72" s="613"/>
      <c r="U72" s="613"/>
      <c r="V72" s="614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72</v>
      </c>
      <c r="Q73" s="613"/>
      <c r="R73" s="613"/>
      <c r="S73" s="613"/>
      <c r="T73" s="613"/>
      <c r="U73" s="613"/>
      <c r="V73" s="614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74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72</v>
      </c>
      <c r="Q81" s="613"/>
      <c r="R81" s="613"/>
      <c r="S81" s="613"/>
      <c r="T81" s="613"/>
      <c r="U81" s="613"/>
      <c r="V81" s="614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72</v>
      </c>
      <c r="Q82" s="613"/>
      <c r="R82" s="613"/>
      <c r="S82" s="613"/>
      <c r="T82" s="613"/>
      <c r="U82" s="613"/>
      <c r="V82" s="614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178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72</v>
      </c>
      <c r="Q86" s="613"/>
      <c r="R86" s="613"/>
      <c r="S86" s="613"/>
      <c r="T86" s="613"/>
      <c r="U86" s="613"/>
      <c r="V86" s="614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72</v>
      </c>
      <c r="Q87" s="613"/>
      <c r="R87" s="613"/>
      <c r="S87" s="613"/>
      <c r="T87" s="613"/>
      <c r="U87" s="613"/>
      <c r="V87" s="614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185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102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186</v>
      </c>
      <c r="B90" s="54" t="s">
        <v>187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450</v>
      </c>
      <c r="Y92" s="592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1" t="s">
        <v>193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72</v>
      </c>
      <c r="Q93" s="613"/>
      <c r="R93" s="613"/>
      <c r="S93" s="613"/>
      <c r="T93" s="613"/>
      <c r="U93" s="613"/>
      <c r="V93" s="614"/>
      <c r="W93" s="37" t="s">
        <v>73</v>
      </c>
      <c r="X93" s="593">
        <f>IFERROR(X90/H90,"0")+IFERROR(X91/H91,"0")+IFERROR(X92/H92,"0")</f>
        <v>100</v>
      </c>
      <c r="Y93" s="593">
        <f>IFERROR(Y90/H90,"0")+IFERROR(Y91/H91,"0")+IFERROR(Y92/H92,"0")</f>
        <v>100</v>
      </c>
      <c r="Z93" s="593">
        <f>IFERROR(IF(Z90="",0,Z90),"0")+IFERROR(IF(Z91="",0,Z91),"0")+IFERROR(IF(Z92="",0,Z92),"0")</f>
        <v>0.90200000000000002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72</v>
      </c>
      <c r="Q94" s="613"/>
      <c r="R94" s="613"/>
      <c r="S94" s="613"/>
      <c r="T94" s="613"/>
      <c r="U94" s="613"/>
      <c r="V94" s="614"/>
      <c r="W94" s="37" t="s">
        <v>70</v>
      </c>
      <c r="X94" s="593">
        <f>IFERROR(SUM(X90:X92),"0")</f>
        <v>450</v>
      </c>
      <c r="Y94" s="593">
        <f>IFERROR(SUM(Y90:Y92),"0")</f>
        <v>450</v>
      </c>
      <c r="Z94" s="37"/>
      <c r="AA94" s="594"/>
      <c r="AB94" s="594"/>
      <c r="AC94" s="594"/>
    </row>
    <row r="95" spans="1:68" ht="14.25" hidden="1" customHeight="1" x14ac:dyDescent="0.25">
      <c r="A95" s="598" t="s">
        <v>74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194</v>
      </c>
      <c r="B96" s="54" t="s">
        <v>195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88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138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196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270</v>
      </c>
      <c r="Y101" s="592">
        <f t="shared" si="16"/>
        <v>270</v>
      </c>
      <c r="Z101" s="36">
        <f>IFERROR(IF(Y101=0,"",ROUNDUP(Y101/H101,0)*0.00651),"")</f>
        <v>0.65100000000000002</v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295.2</v>
      </c>
      <c r="BN101" s="64">
        <f t="shared" si="18"/>
        <v>295.2</v>
      </c>
      <c r="BO101" s="64">
        <f t="shared" si="19"/>
        <v>0.5494505494505495</v>
      </c>
      <c r="BP101" s="64">
        <f t="shared" si="20"/>
        <v>0.5494505494505495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72</v>
      </c>
      <c r="Q104" s="613"/>
      <c r="R104" s="613"/>
      <c r="S104" s="613"/>
      <c r="T104" s="613"/>
      <c r="U104" s="613"/>
      <c r="V104" s="614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100</v>
      </c>
      <c r="Y104" s="593">
        <f>IFERROR(Y96/H96,"0")+IFERROR(Y97/H97,"0")+IFERROR(Y98/H98,"0")+IFERROR(Y99/H99,"0")+IFERROR(Y100/H100,"0")+IFERROR(Y101/H101,"0")+IFERROR(Y102/H102,"0")+IFERROR(Y103/H103,"0")</f>
        <v>100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0.65100000000000002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72</v>
      </c>
      <c r="Q105" s="613"/>
      <c r="R105" s="613"/>
      <c r="S105" s="613"/>
      <c r="T105" s="613"/>
      <c r="U105" s="613"/>
      <c r="V105" s="614"/>
      <c r="W105" s="37" t="s">
        <v>70</v>
      </c>
      <c r="X105" s="593">
        <f>IFERROR(SUM(X96:X103),"0")</f>
        <v>270</v>
      </c>
      <c r="Y105" s="593">
        <f>IFERROR(SUM(Y96:Y103),"0")</f>
        <v>270</v>
      </c>
      <c r="Z105" s="37"/>
      <c r="AA105" s="594"/>
      <c r="AB105" s="594"/>
      <c r="AC105" s="594"/>
    </row>
    <row r="106" spans="1:68" ht="16.5" hidden="1" customHeight="1" x14ac:dyDescent="0.25">
      <c r="A106" s="611" t="s">
        <v>212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102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450</v>
      </c>
      <c r="Y110" s="59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72</v>
      </c>
      <c r="Q112" s="613"/>
      <c r="R112" s="613"/>
      <c r="S112" s="613"/>
      <c r="T112" s="613"/>
      <c r="U112" s="613"/>
      <c r="V112" s="614"/>
      <c r="W112" s="37" t="s">
        <v>73</v>
      </c>
      <c r="X112" s="593">
        <f>IFERROR(X108/H108,"0")+IFERROR(X109/H109,"0")+IFERROR(X110/H110,"0")+IFERROR(X111/H111,"0")</f>
        <v>100</v>
      </c>
      <c r="Y112" s="593">
        <f>IFERROR(Y108/H108,"0")+IFERROR(Y109/H109,"0")+IFERROR(Y110/H110,"0")+IFERROR(Y111/H111,"0")</f>
        <v>100</v>
      </c>
      <c r="Z112" s="593">
        <f>IFERROR(IF(Z108="",0,Z108),"0")+IFERROR(IF(Z109="",0,Z109),"0")+IFERROR(IF(Z110="",0,Z110),"0")+IFERROR(IF(Z111="",0,Z111),"0")</f>
        <v>0.90200000000000002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72</v>
      </c>
      <c r="Q113" s="613"/>
      <c r="R113" s="613"/>
      <c r="S113" s="613"/>
      <c r="T113" s="613"/>
      <c r="U113" s="613"/>
      <c r="V113" s="614"/>
      <c r="W113" s="37" t="s">
        <v>70</v>
      </c>
      <c r="X113" s="593">
        <f>IFERROR(SUM(X108:X111),"0")</f>
        <v>450</v>
      </c>
      <c r="Y113" s="593">
        <f>IFERROR(SUM(Y108:Y111),"0")</f>
        <v>450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143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72</v>
      </c>
      <c r="Q118" s="613"/>
      <c r="R118" s="613"/>
      <c r="S118" s="613"/>
      <c r="T118" s="613"/>
      <c r="U118" s="613"/>
      <c r="V118" s="614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72</v>
      </c>
      <c r="Q119" s="613"/>
      <c r="R119" s="613"/>
      <c r="S119" s="613"/>
      <c r="T119" s="613"/>
      <c r="U119" s="613"/>
      <c r="V119" s="614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74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600">
        <v>4607091385168</v>
      </c>
      <c r="E122" s="601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600">
        <v>4607091385168</v>
      </c>
      <c r="E123" s="601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310.5</v>
      </c>
      <c r="Y125" s="592">
        <f t="shared" si="21"/>
        <v>310.5</v>
      </c>
      <c r="Z125" s="36">
        <f>IFERROR(IF(Y125=0,"",ROUNDUP(Y125/H125,0)*0.00651),"")</f>
        <v>0.74865000000000004</v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339.47999999999996</v>
      </c>
      <c r="BN125" s="64">
        <f t="shared" si="23"/>
        <v>339.47999999999996</v>
      </c>
      <c r="BO125" s="64">
        <f t="shared" si="24"/>
        <v>0.63186813186813184</v>
      </c>
      <c r="BP125" s="64">
        <f t="shared" si="25"/>
        <v>0.63186813186813184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114.99999999999999</v>
      </c>
      <c r="Y128" s="593">
        <f>IFERROR(Y121/H121,"0")+IFERROR(Y122/H122,"0")+IFERROR(Y123/H123,"0")+IFERROR(Y124/H124,"0")+IFERROR(Y125/H125,"0")+IFERROR(Y126/H126,"0")+IFERROR(Y127/H127,"0")</f>
        <v>114.99999999999999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0.74865000000000004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93">
        <f>IFERROR(SUM(X121:X127),"0")</f>
        <v>310.5</v>
      </c>
      <c r="Y129" s="593">
        <f>IFERROR(SUM(Y121:Y127),"0")</f>
        <v>310.5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178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72</v>
      </c>
      <c r="Q133" s="613"/>
      <c r="R133" s="613"/>
      <c r="S133" s="613"/>
      <c r="T133" s="613"/>
      <c r="U133" s="613"/>
      <c r="V133" s="614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72</v>
      </c>
      <c r="Q134" s="613"/>
      <c r="R134" s="613"/>
      <c r="S134" s="613"/>
      <c r="T134" s="613"/>
      <c r="U134" s="613"/>
      <c r="V134" s="614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251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102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64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74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100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102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72</v>
      </c>
      <c r="Q154" s="613"/>
      <c r="R154" s="613"/>
      <c r="S154" s="613"/>
      <c r="T154" s="613"/>
      <c r="U154" s="613"/>
      <c r="V154" s="614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72</v>
      </c>
      <c r="Q155" s="613"/>
      <c r="R155" s="613"/>
      <c r="S155" s="613"/>
      <c r="T155" s="613"/>
      <c r="U155" s="613"/>
      <c r="V155" s="614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64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72</v>
      </c>
      <c r="Q160" s="613"/>
      <c r="R160" s="613"/>
      <c r="S160" s="613"/>
      <c r="T160" s="613"/>
      <c r="U160" s="613"/>
      <c r="V160" s="614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72</v>
      </c>
      <c r="Q161" s="613"/>
      <c r="R161" s="613"/>
      <c r="S161" s="613"/>
      <c r="T161" s="613"/>
      <c r="U161" s="613"/>
      <c r="V161" s="614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275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276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143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72</v>
      </c>
      <c r="Q166" s="613"/>
      <c r="R166" s="613"/>
      <c r="S166" s="613"/>
      <c r="T166" s="613"/>
      <c r="U166" s="613"/>
      <c r="V166" s="614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72</v>
      </c>
      <c r="Q167" s="613"/>
      <c r="R167" s="613"/>
      <c r="S167" s="613"/>
      <c r="T167" s="613"/>
      <c r="U167" s="613"/>
      <c r="V167" s="614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64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72</v>
      </c>
      <c r="Q178" s="613"/>
      <c r="R178" s="613"/>
      <c r="S178" s="613"/>
      <c r="T178" s="613"/>
      <c r="U178" s="613"/>
      <c r="V178" s="614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72</v>
      </c>
      <c r="Q179" s="613"/>
      <c r="R179" s="613"/>
      <c r="S179" s="613"/>
      <c r="T179" s="613"/>
      <c r="U179" s="613"/>
      <c r="V179" s="614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94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72</v>
      </c>
      <c r="Q184" s="613"/>
      <c r="R184" s="613"/>
      <c r="S184" s="613"/>
      <c r="T184" s="613"/>
      <c r="U184" s="613"/>
      <c r="V184" s="614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72</v>
      </c>
      <c r="Q185" s="613"/>
      <c r="R185" s="613"/>
      <c r="S185" s="613"/>
      <c r="T185" s="613"/>
      <c r="U185" s="613"/>
      <c r="V185" s="614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313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72</v>
      </c>
      <c r="Q188" s="613"/>
      <c r="R188" s="613"/>
      <c r="S188" s="613"/>
      <c r="T188" s="613"/>
      <c r="U188" s="613"/>
      <c r="V188" s="614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72</v>
      </c>
      <c r="Q189" s="613"/>
      <c r="R189" s="613"/>
      <c r="S189" s="613"/>
      <c r="T189" s="613"/>
      <c r="U189" s="613"/>
      <c r="V189" s="614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316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102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143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72</v>
      </c>
      <c r="Q199" s="613"/>
      <c r="R199" s="613"/>
      <c r="S199" s="613"/>
      <c r="T199" s="613"/>
      <c r="U199" s="613"/>
      <c r="V199" s="614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72</v>
      </c>
      <c r="Q200" s="613"/>
      <c r="R200" s="613"/>
      <c r="S200" s="613"/>
      <c r="T200" s="613"/>
      <c r="U200" s="613"/>
      <c r="V200" s="614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64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72</v>
      </c>
      <c r="Q210" s="613"/>
      <c r="R210" s="613"/>
      <c r="S210" s="613"/>
      <c r="T210" s="613"/>
      <c r="U210" s="613"/>
      <c r="V210" s="614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72</v>
      </c>
      <c r="Q211" s="613"/>
      <c r="R211" s="613"/>
      <c r="S211" s="613"/>
      <c r="T211" s="613"/>
      <c r="U211" s="613"/>
      <c r="V211" s="614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74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307.2</v>
      </c>
      <c r="Y216" s="592">
        <f t="shared" si="36"/>
        <v>307.2</v>
      </c>
      <c r="Z216" s="36">
        <f t="shared" ref="Z216:Z221" si="41">IFERROR(IF(Y216=0,"",ROUNDUP(Y216/H216,0)*0.00651),"")</f>
        <v>0.83328000000000002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341.76</v>
      </c>
      <c r="BN216" s="64">
        <f t="shared" si="38"/>
        <v>341.76</v>
      </c>
      <c r="BO216" s="64">
        <f t="shared" si="39"/>
        <v>0.70329670329670335</v>
      </c>
      <c r="BP216" s="64">
        <f t="shared" si="40"/>
        <v>0.70329670329670335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192</v>
      </c>
      <c r="Y218" s="592">
        <f t="shared" si="36"/>
        <v>192</v>
      </c>
      <c r="Z218" s="36">
        <f t="shared" si="41"/>
        <v>0.52080000000000004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212.16000000000003</v>
      </c>
      <c r="BN218" s="64">
        <f t="shared" si="38"/>
        <v>212.16000000000003</v>
      </c>
      <c r="BO218" s="64">
        <f t="shared" si="39"/>
        <v>0.43956043956043961</v>
      </c>
      <c r="BP218" s="64">
        <f t="shared" si="40"/>
        <v>0.43956043956043961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208</v>
      </c>
      <c r="Y222" s="593">
        <f>IFERROR(Y213/H213,"0")+IFERROR(Y214/H214,"0")+IFERROR(Y215/H215,"0")+IFERROR(Y216/H216,"0")+IFERROR(Y217/H217,"0")+IFERROR(Y218/H218,"0")+IFERROR(Y219/H219,"0")+IFERROR(Y220/H220,"0")+IFERROR(Y221/H221,"0")</f>
        <v>208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1.3540800000000002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93">
        <f>IFERROR(SUM(X213:X221),"0")</f>
        <v>499.2</v>
      </c>
      <c r="Y223" s="593">
        <f>IFERROR(SUM(Y213:Y221),"0")</f>
        <v>499.2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178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72</v>
      </c>
      <c r="Q227" s="613"/>
      <c r="R227" s="613"/>
      <c r="S227" s="613"/>
      <c r="T227" s="613"/>
      <c r="U227" s="613"/>
      <c r="V227" s="614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72</v>
      </c>
      <c r="Q228" s="613"/>
      <c r="R228" s="613"/>
      <c r="S228" s="613"/>
      <c r="T228" s="613"/>
      <c r="U228" s="613"/>
      <c r="V228" s="614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377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102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384</v>
      </c>
      <c r="B233" s="54" t="s">
        <v>385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72</v>
      </c>
      <c r="Q239" s="613"/>
      <c r="R239" s="613"/>
      <c r="S239" s="613"/>
      <c r="T239" s="613"/>
      <c r="U239" s="613"/>
      <c r="V239" s="614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72</v>
      </c>
      <c r="Q240" s="613"/>
      <c r="R240" s="613"/>
      <c r="S240" s="613"/>
      <c r="T240" s="613"/>
      <c r="U240" s="613"/>
      <c r="V240" s="614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143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72</v>
      </c>
      <c r="Q244" s="613"/>
      <c r="R244" s="613"/>
      <c r="S244" s="613"/>
      <c r="T244" s="613"/>
      <c r="U244" s="613"/>
      <c r="V244" s="614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72</v>
      </c>
      <c r="Q245" s="613"/>
      <c r="R245" s="613"/>
      <c r="S245" s="613"/>
      <c r="T245" s="613"/>
      <c r="U245" s="613"/>
      <c r="V245" s="614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401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72</v>
      </c>
      <c r="Q248" s="613"/>
      <c r="R248" s="613"/>
      <c r="S248" s="613"/>
      <c r="T248" s="613"/>
      <c r="U248" s="613"/>
      <c r="V248" s="614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72</v>
      </c>
      <c r="Q249" s="613"/>
      <c r="R249" s="613"/>
      <c r="S249" s="613"/>
      <c r="T249" s="613"/>
      <c r="U249" s="613"/>
      <c r="V249" s="614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405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72</v>
      </c>
      <c r="Q256" s="613"/>
      <c r="R256" s="613"/>
      <c r="S256" s="613"/>
      <c r="T256" s="613"/>
      <c r="U256" s="613"/>
      <c r="V256" s="614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72</v>
      </c>
      <c r="Q257" s="613"/>
      <c r="R257" s="613"/>
      <c r="S257" s="613"/>
      <c r="T257" s="613"/>
      <c r="U257" s="613"/>
      <c r="V257" s="614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417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102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72</v>
      </c>
      <c r="Q266" s="613"/>
      <c r="R266" s="613"/>
      <c r="S266" s="613"/>
      <c r="T266" s="613"/>
      <c r="U266" s="613"/>
      <c r="V266" s="614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72</v>
      </c>
      <c r="Q267" s="613"/>
      <c r="R267" s="613"/>
      <c r="S267" s="613"/>
      <c r="T267" s="613"/>
      <c r="U267" s="613"/>
      <c r="V267" s="614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435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102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95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72</v>
      </c>
      <c r="Q274" s="613"/>
      <c r="R274" s="613"/>
      <c r="S274" s="613"/>
      <c r="T274" s="613"/>
      <c r="U274" s="613"/>
      <c r="V274" s="614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72</v>
      </c>
      <c r="Q275" s="613"/>
      <c r="R275" s="613"/>
      <c r="S275" s="613"/>
      <c r="T275" s="613"/>
      <c r="U275" s="613"/>
      <c r="V275" s="614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448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74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128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130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458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64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72</v>
      </c>
      <c r="Q286" s="613"/>
      <c r="R286" s="613"/>
      <c r="S286" s="613"/>
      <c r="T286" s="613"/>
      <c r="U286" s="613"/>
      <c r="V286" s="614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72</v>
      </c>
      <c r="Q287" s="613"/>
      <c r="R287" s="613"/>
      <c r="S287" s="613"/>
      <c r="T287" s="613"/>
      <c r="U287" s="613"/>
      <c r="V287" s="614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74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465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74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72</v>
      </c>
      <c r="Q295" s="613"/>
      <c r="R295" s="613"/>
      <c r="S295" s="613"/>
      <c r="T295" s="613"/>
      <c r="U295" s="613"/>
      <c r="V295" s="614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72</v>
      </c>
      <c r="Q296" s="613"/>
      <c r="R296" s="613"/>
      <c r="S296" s="613"/>
      <c r="T296" s="613"/>
      <c r="U296" s="613"/>
      <c r="V296" s="614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469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64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72</v>
      </c>
      <c r="Q301" s="613"/>
      <c r="R301" s="613"/>
      <c r="S301" s="613"/>
      <c r="T301" s="613"/>
      <c r="U301" s="613"/>
      <c r="V301" s="614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72</v>
      </c>
      <c r="Q302" s="613"/>
      <c r="R302" s="613"/>
      <c r="S302" s="613"/>
      <c r="T302" s="613"/>
      <c r="U302" s="613"/>
      <c r="V302" s="614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475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102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72</v>
      </c>
      <c r="Q306" s="613"/>
      <c r="R306" s="613"/>
      <c r="S306" s="613"/>
      <c r="T306" s="613"/>
      <c r="U306" s="613"/>
      <c r="V306" s="614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72</v>
      </c>
      <c r="Q307" s="613"/>
      <c r="R307" s="613"/>
      <c r="S307" s="613"/>
      <c r="T307" s="613"/>
      <c r="U307" s="613"/>
      <c r="V307" s="614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480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102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481</v>
      </c>
      <c r="B310" s="54" t="s">
        <v>482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484</v>
      </c>
      <c r="B311" s="54" t="s">
        <v>485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/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492</v>
      </c>
      <c r="B314" s="54" t="s">
        <v>493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495</v>
      </c>
      <c r="B315" s="54" t="s">
        <v>496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72</v>
      </c>
      <c r="Q316" s="613"/>
      <c r="R316" s="613"/>
      <c r="S316" s="613"/>
      <c r="T316" s="613"/>
      <c r="U316" s="613"/>
      <c r="V316" s="614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72</v>
      </c>
      <c r="Q317" s="613"/>
      <c r="R317" s="613"/>
      <c r="S317" s="613"/>
      <c r="T317" s="613"/>
      <c r="U317" s="613"/>
      <c r="V317" s="614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64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497</v>
      </c>
      <c r="B319" s="54" t="s">
        <v>498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500</v>
      </c>
      <c r="B320" s="54" t="s">
        <v>501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72</v>
      </c>
      <c r="Q323" s="613"/>
      <c r="R323" s="613"/>
      <c r="S323" s="613"/>
      <c r="T323" s="613"/>
      <c r="U323" s="613"/>
      <c r="V323" s="614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72</v>
      </c>
      <c r="Q324" s="613"/>
      <c r="R324" s="613"/>
      <c r="S324" s="613"/>
      <c r="T324" s="613"/>
      <c r="U324" s="613"/>
      <c r="V324" s="614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74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508</v>
      </c>
      <c r="B326" s="54" t="s">
        <v>509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72</v>
      </c>
      <c r="Q331" s="613"/>
      <c r="R331" s="613"/>
      <c r="S331" s="613"/>
      <c r="T331" s="613"/>
      <c r="U331" s="613"/>
      <c r="V331" s="614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72</v>
      </c>
      <c r="Q332" s="613"/>
      <c r="R332" s="613"/>
      <c r="S332" s="613"/>
      <c r="T332" s="613"/>
      <c r="U332" s="613"/>
      <c r="V332" s="614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178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72</v>
      </c>
      <c r="Q337" s="613"/>
      <c r="R337" s="613"/>
      <c r="S337" s="613"/>
      <c r="T337" s="613"/>
      <c r="U337" s="613"/>
      <c r="V337" s="614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72</v>
      </c>
      <c r="Q338" s="613"/>
      <c r="R338" s="613"/>
      <c r="S338" s="613"/>
      <c r="T338" s="613"/>
      <c r="U338" s="613"/>
      <c r="V338" s="614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94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71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72</v>
      </c>
      <c r="Q344" s="613"/>
      <c r="R344" s="613"/>
      <c r="S344" s="613"/>
      <c r="T344" s="613"/>
      <c r="U344" s="613"/>
      <c r="V344" s="614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72</v>
      </c>
      <c r="Q345" s="613"/>
      <c r="R345" s="613"/>
      <c r="S345" s="613"/>
      <c r="T345" s="613"/>
      <c r="U345" s="613"/>
      <c r="V345" s="614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72</v>
      </c>
      <c r="Q350" s="613"/>
      <c r="R350" s="613"/>
      <c r="S350" s="613"/>
      <c r="T350" s="613"/>
      <c r="U350" s="613"/>
      <c r="V350" s="614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72</v>
      </c>
      <c r="Q351" s="613"/>
      <c r="R351" s="613"/>
      <c r="S351" s="613"/>
      <c r="T351" s="613"/>
      <c r="U351" s="613"/>
      <c r="V351" s="614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554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64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72</v>
      </c>
      <c r="Q355" s="613"/>
      <c r="R355" s="613"/>
      <c r="S355" s="613"/>
      <c r="T355" s="613"/>
      <c r="U355" s="613"/>
      <c r="V355" s="614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72</v>
      </c>
      <c r="Q356" s="613"/>
      <c r="R356" s="613"/>
      <c r="S356" s="613"/>
      <c r="T356" s="613"/>
      <c r="U356" s="613"/>
      <c r="V356" s="614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74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210</v>
      </c>
      <c r="Y359" s="592">
        <f>IFERROR(IF(X359="",0,CEILING((X359/$H359),1)*$H359),"")</f>
        <v>210</v>
      </c>
      <c r="Z359" s="36">
        <f>IFERROR(IF(Y359=0,"",ROUNDUP(Y359/H359,0)*0.00651),"")</f>
        <v>0.65100000000000002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235.19999999999996</v>
      </c>
      <c r="BN359" s="64">
        <f>IFERROR(Y359*I359/H359,"0")</f>
        <v>235.19999999999996</v>
      </c>
      <c r="BO359" s="64">
        <f>IFERROR(1/J359*(X359/H359),"0")</f>
        <v>0.5494505494505495</v>
      </c>
      <c r="BP359" s="64">
        <f>IFERROR(1/J359*(Y359/H359),"0")</f>
        <v>0.5494505494505495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258.3</v>
      </c>
      <c r="Y360" s="592">
        <f>IFERROR(IF(X360="",0,CEILING((X360/$H360),1)*$H360),"")</f>
        <v>258.3</v>
      </c>
      <c r="Z360" s="36">
        <f>IFERROR(IF(Y360=0,"",ROUNDUP(Y360/H360,0)*0.00651),"")</f>
        <v>0.80073000000000005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287.82</v>
      </c>
      <c r="BN360" s="64">
        <f>IFERROR(Y360*I360/H360,"0")</f>
        <v>287.82</v>
      </c>
      <c r="BO360" s="64">
        <f>IFERROR(1/J360*(X360/H360),"0")</f>
        <v>0.67582417582417587</v>
      </c>
      <c r="BP360" s="64">
        <f>IFERROR(1/J360*(Y360/H360),"0")</f>
        <v>0.67582417582417587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72</v>
      </c>
      <c r="Q361" s="613"/>
      <c r="R361" s="613"/>
      <c r="S361" s="613"/>
      <c r="T361" s="613"/>
      <c r="U361" s="613"/>
      <c r="V361" s="614"/>
      <c r="W361" s="37" t="s">
        <v>73</v>
      </c>
      <c r="X361" s="593">
        <f>IFERROR(X358/H358,"0")+IFERROR(X359/H359,"0")+IFERROR(X360/H360,"0")</f>
        <v>223</v>
      </c>
      <c r="Y361" s="593">
        <f>IFERROR(Y358/H358,"0")+IFERROR(Y359/H359,"0")+IFERROR(Y360/H360,"0")</f>
        <v>223</v>
      </c>
      <c r="Z361" s="593">
        <f>IFERROR(IF(Z358="",0,Z358),"0")+IFERROR(IF(Z359="",0,Z359),"0")+IFERROR(IF(Z360="",0,Z360),"0")</f>
        <v>1.45173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72</v>
      </c>
      <c r="Q362" s="613"/>
      <c r="R362" s="613"/>
      <c r="S362" s="613"/>
      <c r="T362" s="613"/>
      <c r="U362" s="613"/>
      <c r="V362" s="614"/>
      <c r="W362" s="37" t="s">
        <v>70</v>
      </c>
      <c r="X362" s="593">
        <f>IFERROR(SUM(X358:X360),"0")</f>
        <v>468.3</v>
      </c>
      <c r="Y362" s="593">
        <f>IFERROR(SUM(Y358:Y360),"0")</f>
        <v>468.3</v>
      </c>
      <c r="Z362" s="37"/>
      <c r="AA362" s="594"/>
      <c r="AB362" s="594"/>
      <c r="AC362" s="594"/>
    </row>
    <row r="363" spans="1:68" ht="27.75" hidden="1" customHeight="1" x14ac:dyDescent="0.2">
      <c r="A363" s="624" t="s">
        <v>567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568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102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578</v>
      </c>
      <c r="B369" s="54" t="s">
        <v>579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idden="1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72</v>
      </c>
      <c r="Q373" s="613"/>
      <c r="R373" s="613"/>
      <c r="S373" s="613"/>
      <c r="T373" s="613"/>
      <c r="U373" s="613"/>
      <c r="V373" s="614"/>
      <c r="W373" s="37" t="s">
        <v>73</v>
      </c>
      <c r="X373" s="593">
        <f>IFERROR(X366/H366,"0")+IFERROR(X367/H367,"0")+IFERROR(X368/H368,"0")+IFERROR(X369/H369,"0")+IFERROR(X370/H370,"0")+IFERROR(X371/H371,"0")+IFERROR(X372/H372,"0")</f>
        <v>0</v>
      </c>
      <c r="Y373" s="593">
        <f>IFERROR(Y366/H366,"0")+IFERROR(Y367/H367,"0")+IFERROR(Y368/H368,"0")+IFERROR(Y369/H369,"0")+IFERROR(Y370/H370,"0")+IFERROR(Y371/H371,"0")+IFERROR(Y372/H372,"0")</f>
        <v>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594"/>
      <c r="AB373" s="594"/>
      <c r="AC373" s="594"/>
    </row>
    <row r="374" spans="1:68" hidden="1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72</v>
      </c>
      <c r="Q374" s="613"/>
      <c r="R374" s="613"/>
      <c r="S374" s="613"/>
      <c r="T374" s="613"/>
      <c r="U374" s="613"/>
      <c r="V374" s="614"/>
      <c r="W374" s="37" t="s">
        <v>70</v>
      </c>
      <c r="X374" s="593">
        <f>IFERROR(SUM(X366:X372),"0")</f>
        <v>0</v>
      </c>
      <c r="Y374" s="593">
        <f>IFERROR(SUM(Y366:Y372),"0")</f>
        <v>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143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588</v>
      </c>
      <c r="B376" s="54" t="s">
        <v>589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72</v>
      </c>
      <c r="Q378" s="613"/>
      <c r="R378" s="613"/>
      <c r="S378" s="613"/>
      <c r="T378" s="613"/>
      <c r="U378" s="613"/>
      <c r="V378" s="614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72</v>
      </c>
      <c r="Q379" s="613"/>
      <c r="R379" s="613"/>
      <c r="S379" s="613"/>
      <c r="T379" s="613"/>
      <c r="U379" s="613"/>
      <c r="V379" s="614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74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178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72</v>
      </c>
      <c r="Q387" s="613"/>
      <c r="R387" s="613"/>
      <c r="S387" s="613"/>
      <c r="T387" s="613"/>
      <c r="U387" s="613"/>
      <c r="V387" s="614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72</v>
      </c>
      <c r="Q388" s="613"/>
      <c r="R388" s="613"/>
      <c r="S388" s="613"/>
      <c r="T388" s="613"/>
      <c r="U388" s="613"/>
      <c r="V388" s="614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602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102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72</v>
      </c>
      <c r="Q395" s="613"/>
      <c r="R395" s="613"/>
      <c r="S395" s="613"/>
      <c r="T395" s="613"/>
      <c r="U395" s="613"/>
      <c r="V395" s="614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72</v>
      </c>
      <c r="Q396" s="613"/>
      <c r="R396" s="613"/>
      <c r="S396" s="613"/>
      <c r="T396" s="613"/>
      <c r="U396" s="613"/>
      <c r="V396" s="614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64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72</v>
      </c>
      <c r="Q399" s="613"/>
      <c r="R399" s="613"/>
      <c r="S399" s="613"/>
      <c r="T399" s="613"/>
      <c r="U399" s="613"/>
      <c r="V399" s="614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72</v>
      </c>
      <c r="Q400" s="613"/>
      <c r="R400" s="613"/>
      <c r="S400" s="613"/>
      <c r="T400" s="613"/>
      <c r="U400" s="613"/>
      <c r="V400" s="614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74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72</v>
      </c>
      <c r="Q405" s="613"/>
      <c r="R405" s="613"/>
      <c r="S405" s="613"/>
      <c r="T405" s="613"/>
      <c r="U405" s="613"/>
      <c r="V405" s="614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72</v>
      </c>
      <c r="Q406" s="613"/>
      <c r="R406" s="613"/>
      <c r="S406" s="613"/>
      <c r="T406" s="613"/>
      <c r="U406" s="613"/>
      <c r="V406" s="614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178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72</v>
      </c>
      <c r="Q409" s="613"/>
      <c r="R409" s="613"/>
      <c r="S409" s="613"/>
      <c r="T409" s="613"/>
      <c r="U409" s="613"/>
      <c r="V409" s="614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72</v>
      </c>
      <c r="Q410" s="613"/>
      <c r="R410" s="613"/>
      <c r="S410" s="613"/>
      <c r="T410" s="613"/>
      <c r="U410" s="613"/>
      <c r="V410" s="614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627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628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64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4.1999999999999993</v>
      </c>
      <c r="Y420" s="592">
        <f t="shared" si="62"/>
        <v>4.2</v>
      </c>
      <c r="Z420" s="36">
        <f t="shared" si="67"/>
        <v>1.004E-2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4.4599999999999991</v>
      </c>
      <c r="BN420" s="64">
        <f t="shared" si="64"/>
        <v>4.46</v>
      </c>
      <c r="BO420" s="64">
        <f t="shared" si="65"/>
        <v>8.5470085470085461E-3</v>
      </c>
      <c r="BP420" s="64">
        <f t="shared" si="66"/>
        <v>8.5470085470085479E-3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72</v>
      </c>
      <c r="Q424" s="613"/>
      <c r="R424" s="613"/>
      <c r="S424" s="613"/>
      <c r="T424" s="613"/>
      <c r="U424" s="613"/>
      <c r="V424" s="614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1.9999999999999996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72</v>
      </c>
      <c r="Q425" s="613"/>
      <c r="R425" s="613"/>
      <c r="S425" s="613"/>
      <c r="T425" s="613"/>
      <c r="U425" s="613"/>
      <c r="V425" s="614"/>
      <c r="W425" s="37" t="s">
        <v>70</v>
      </c>
      <c r="X425" s="593">
        <f>IFERROR(SUM(X414:X423),"0")</f>
        <v>4.1999999999999993</v>
      </c>
      <c r="Y425" s="593">
        <f>IFERROR(SUM(Y414:Y423),"0")</f>
        <v>4.2</v>
      </c>
      <c r="Z425" s="37"/>
      <c r="AA425" s="594"/>
      <c r="AB425" s="594"/>
      <c r="AC425" s="594"/>
    </row>
    <row r="426" spans="1:68" ht="14.25" hidden="1" customHeight="1" x14ac:dyDescent="0.25">
      <c r="A426" s="598" t="s">
        <v>74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72</v>
      </c>
      <c r="Q429" s="613"/>
      <c r="R429" s="613"/>
      <c r="S429" s="613"/>
      <c r="T429" s="613"/>
      <c r="U429" s="613"/>
      <c r="V429" s="614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72</v>
      </c>
      <c r="Q430" s="613"/>
      <c r="R430" s="613"/>
      <c r="S430" s="613"/>
      <c r="T430" s="613"/>
      <c r="U430" s="613"/>
      <c r="V430" s="614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660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143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64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77.699999999999989</v>
      </c>
      <c r="Y441" s="592">
        <f>IFERROR(IF(X441="",0,CEILING((X441/$H441),1)*$H441),"")</f>
        <v>77.7</v>
      </c>
      <c r="Z441" s="36">
        <f>IFERROR(IF(Y441=0,"",ROUNDUP(Y441/H441,0)*0.00502),"")</f>
        <v>0.18574000000000002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82.509999999999991</v>
      </c>
      <c r="BN441" s="64">
        <f>IFERROR(Y441*I441/H441,"0")</f>
        <v>82.51</v>
      </c>
      <c r="BO441" s="64">
        <f>IFERROR(1/J441*(X441/H441),"0")</f>
        <v>0.15811965811965811</v>
      </c>
      <c r="BP441" s="64">
        <f>IFERROR(1/J441*(Y441/H441),"0")</f>
        <v>0.15811965811965814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72</v>
      </c>
      <c r="Q442" s="613"/>
      <c r="R442" s="613"/>
      <c r="S442" s="613"/>
      <c r="T442" s="613"/>
      <c r="U442" s="613"/>
      <c r="V442" s="614"/>
      <c r="W442" s="37" t="s">
        <v>73</v>
      </c>
      <c r="X442" s="593">
        <f>IFERROR(X438/H438,"0")+IFERROR(X439/H439,"0")+IFERROR(X440/H440,"0")+IFERROR(X441/H441,"0")</f>
        <v>36.999999999999993</v>
      </c>
      <c r="Y442" s="593">
        <f>IFERROR(Y438/H438,"0")+IFERROR(Y439/H439,"0")+IFERROR(Y440/H440,"0")+IFERROR(Y441/H441,"0")</f>
        <v>37</v>
      </c>
      <c r="Z442" s="593">
        <f>IFERROR(IF(Z438="",0,Z438),"0")+IFERROR(IF(Z439="",0,Z439),"0")+IFERROR(IF(Z440="",0,Z440),"0")+IFERROR(IF(Z441="",0,Z441),"0")</f>
        <v>0.18574000000000002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72</v>
      </c>
      <c r="Q443" s="613"/>
      <c r="R443" s="613"/>
      <c r="S443" s="613"/>
      <c r="T443" s="613"/>
      <c r="U443" s="613"/>
      <c r="V443" s="614"/>
      <c r="W443" s="37" t="s">
        <v>70</v>
      </c>
      <c r="X443" s="593">
        <f>IFERROR(SUM(X438:X441),"0")</f>
        <v>77.699999999999989</v>
      </c>
      <c r="Y443" s="593">
        <f>IFERROR(SUM(Y438:Y441),"0")</f>
        <v>77.7</v>
      </c>
      <c r="Z443" s="37"/>
      <c r="AA443" s="594"/>
      <c r="AB443" s="594"/>
      <c r="AC443" s="594"/>
    </row>
    <row r="444" spans="1:68" ht="16.5" hidden="1" customHeight="1" x14ac:dyDescent="0.25">
      <c r="A444" s="611" t="s">
        <v>678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64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72</v>
      </c>
      <c r="Q447" s="613"/>
      <c r="R447" s="613"/>
      <c r="S447" s="613"/>
      <c r="T447" s="613"/>
      <c r="U447" s="613"/>
      <c r="V447" s="614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72</v>
      </c>
      <c r="Q448" s="613"/>
      <c r="R448" s="613"/>
      <c r="S448" s="613"/>
      <c r="T448" s="613"/>
      <c r="U448" s="613"/>
      <c r="V448" s="614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682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64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72</v>
      </c>
      <c r="Q452" s="613"/>
      <c r="R452" s="613"/>
      <c r="S452" s="613"/>
      <c r="T452" s="613"/>
      <c r="U452" s="613"/>
      <c r="V452" s="614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72</v>
      </c>
      <c r="Q453" s="613"/>
      <c r="R453" s="613"/>
      <c r="S453" s="613"/>
      <c r="T453" s="613"/>
      <c r="U453" s="613"/>
      <c r="V453" s="614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686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686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102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72</v>
      </c>
      <c r="Q470" s="613"/>
      <c r="R470" s="613"/>
      <c r="S470" s="613"/>
      <c r="T470" s="613"/>
      <c r="U470" s="613"/>
      <c r="V470" s="614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72</v>
      </c>
      <c r="Q471" s="613"/>
      <c r="R471" s="613"/>
      <c r="S471" s="613"/>
      <c r="T471" s="613"/>
      <c r="U471" s="613"/>
      <c r="V471" s="614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598" t="s">
        <v>143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72</v>
      </c>
      <c r="Q476" s="613"/>
      <c r="R476" s="613"/>
      <c r="S476" s="613"/>
      <c r="T476" s="613"/>
      <c r="U476" s="613"/>
      <c r="V476" s="614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72</v>
      </c>
      <c r="Q477" s="613"/>
      <c r="R477" s="613"/>
      <c r="S477" s="613"/>
      <c r="T477" s="613"/>
      <c r="U477" s="613"/>
      <c r="V477" s="614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64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72</v>
      </c>
      <c r="Q487" s="613"/>
      <c r="R487" s="613"/>
      <c r="S487" s="613"/>
      <c r="T487" s="613"/>
      <c r="U487" s="613"/>
      <c r="V487" s="614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72</v>
      </c>
      <c r="Q488" s="613"/>
      <c r="R488" s="613"/>
      <c r="S488" s="613"/>
      <c r="T488" s="613"/>
      <c r="U488" s="613"/>
      <c r="V488" s="614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74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178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72</v>
      </c>
      <c r="Q497" s="613"/>
      <c r="R497" s="613"/>
      <c r="S497" s="613"/>
      <c r="T497" s="613"/>
      <c r="U497" s="613"/>
      <c r="V497" s="614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72</v>
      </c>
      <c r="Q498" s="613"/>
      <c r="R498" s="613"/>
      <c r="S498" s="613"/>
      <c r="T498" s="613"/>
      <c r="U498" s="613"/>
      <c r="V498" s="614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753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753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102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81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6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800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72</v>
      </c>
      <c r="Q505" s="613"/>
      <c r="R505" s="613"/>
      <c r="S505" s="613"/>
      <c r="T505" s="613"/>
      <c r="U505" s="613"/>
      <c r="V505" s="614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72</v>
      </c>
      <c r="Q506" s="613"/>
      <c r="R506" s="613"/>
      <c r="S506" s="613"/>
      <c r="T506" s="613"/>
      <c r="U506" s="613"/>
      <c r="V506" s="614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143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96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748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95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72</v>
      </c>
      <c r="Q512" s="613"/>
      <c r="R512" s="613"/>
      <c r="S512" s="613"/>
      <c r="T512" s="613"/>
      <c r="U512" s="613"/>
      <c r="V512" s="614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72</v>
      </c>
      <c r="Q513" s="613"/>
      <c r="R513" s="613"/>
      <c r="S513" s="613"/>
      <c r="T513" s="613"/>
      <c r="U513" s="613"/>
      <c r="V513" s="614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64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13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784</v>
      </c>
      <c r="B516" s="54" t="s">
        <v>785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80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72</v>
      </c>
      <c r="Q517" s="613"/>
      <c r="R517" s="613"/>
      <c r="S517" s="613"/>
      <c r="T517" s="613"/>
      <c r="U517" s="613"/>
      <c r="V517" s="614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72</v>
      </c>
      <c r="Q518" s="613"/>
      <c r="R518" s="613"/>
      <c r="S518" s="613"/>
      <c r="T518" s="613"/>
      <c r="U518" s="613"/>
      <c r="V518" s="614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74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57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3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72</v>
      </c>
      <c r="Q522" s="613"/>
      <c r="R522" s="613"/>
      <c r="S522" s="613"/>
      <c r="T522" s="613"/>
      <c r="U522" s="613"/>
      <c r="V522" s="614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72</v>
      </c>
      <c r="Q523" s="613"/>
      <c r="R523" s="613"/>
      <c r="S523" s="613"/>
      <c r="T523" s="613"/>
      <c r="U523" s="613"/>
      <c r="V523" s="614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178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19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2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80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72</v>
      </c>
      <c r="Q529" s="613"/>
      <c r="R529" s="613"/>
      <c r="S529" s="613"/>
      <c r="T529" s="613"/>
      <c r="U529" s="613"/>
      <c r="V529" s="614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72</v>
      </c>
      <c r="Q530" s="613"/>
      <c r="R530" s="613"/>
      <c r="S530" s="613"/>
      <c r="T530" s="613"/>
      <c r="U530" s="613"/>
      <c r="V530" s="614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805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143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80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72</v>
      </c>
      <c r="Q534" s="613"/>
      <c r="R534" s="613"/>
      <c r="S534" s="613"/>
      <c r="T534" s="613"/>
      <c r="U534" s="613"/>
      <c r="V534" s="614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72</v>
      </c>
      <c r="Q535" s="613"/>
      <c r="R535" s="613"/>
      <c r="S535" s="613"/>
      <c r="T535" s="613"/>
      <c r="U535" s="613"/>
      <c r="V535" s="614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810</v>
      </c>
      <c r="Q536" s="715"/>
      <c r="R536" s="715"/>
      <c r="S536" s="715"/>
      <c r="T536" s="715"/>
      <c r="U536" s="715"/>
      <c r="V536" s="716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2926.3999999999996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2926.3999999999996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811</v>
      </c>
      <c r="Q537" s="715"/>
      <c r="R537" s="715"/>
      <c r="S537" s="715"/>
      <c r="T537" s="715"/>
      <c r="U537" s="715"/>
      <c r="V537" s="716"/>
      <c r="W537" s="37" t="s">
        <v>70</v>
      </c>
      <c r="X537" s="593">
        <f>IFERROR(SUM(BM22:BM533),"0")</f>
        <v>3156.83</v>
      </c>
      <c r="Y537" s="593">
        <f>IFERROR(SUM(BN22:BN533),"0")</f>
        <v>3156.8300000000004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812</v>
      </c>
      <c r="Q538" s="715"/>
      <c r="R538" s="715"/>
      <c r="S538" s="715"/>
      <c r="T538" s="715"/>
      <c r="U538" s="715"/>
      <c r="V538" s="716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814</v>
      </c>
      <c r="Q539" s="715"/>
      <c r="R539" s="715"/>
      <c r="S539" s="715"/>
      <c r="T539" s="715"/>
      <c r="U539" s="715"/>
      <c r="V539" s="716"/>
      <c r="W539" s="37" t="s">
        <v>70</v>
      </c>
      <c r="X539" s="593">
        <f>GrossWeightTotal+PalletQtyTotal*25</f>
        <v>3306.83</v>
      </c>
      <c r="Y539" s="593">
        <f>GrossWeightTotalR+PalletQtyTotalR*25</f>
        <v>3306.8300000000004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815</v>
      </c>
      <c r="Q540" s="715"/>
      <c r="R540" s="715"/>
      <c r="S540" s="715"/>
      <c r="T540" s="715"/>
      <c r="U540" s="715"/>
      <c r="V540" s="716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979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979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816</v>
      </c>
      <c r="Q541" s="715"/>
      <c r="R541" s="715"/>
      <c r="S541" s="715"/>
      <c r="T541" s="715"/>
      <c r="U541" s="715"/>
      <c r="V541" s="716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7.0531199999999989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55" t="s">
        <v>100</v>
      </c>
      <c r="D543" s="745"/>
      <c r="E543" s="745"/>
      <c r="F543" s="745"/>
      <c r="G543" s="745"/>
      <c r="H543" s="746"/>
      <c r="I543" s="655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567</v>
      </c>
      <c r="W543" s="746"/>
      <c r="X543" s="655" t="s">
        <v>627</v>
      </c>
      <c r="Y543" s="745"/>
      <c r="Z543" s="745"/>
      <c r="AA543" s="746"/>
      <c r="AB543" s="588" t="s">
        <v>686</v>
      </c>
      <c r="AC543" s="655" t="s">
        <v>753</v>
      </c>
      <c r="AD543" s="746"/>
      <c r="AF543" s="589"/>
    </row>
    <row r="544" spans="1:68" ht="14.25" customHeight="1" thickTop="1" x14ac:dyDescent="0.2">
      <c r="A544" s="909" t="s">
        <v>819</v>
      </c>
      <c r="B544" s="655" t="s">
        <v>63</v>
      </c>
      <c r="C544" s="655" t="s">
        <v>101</v>
      </c>
      <c r="D544" s="655" t="s">
        <v>122</v>
      </c>
      <c r="E544" s="655" t="s">
        <v>185</v>
      </c>
      <c r="F544" s="655" t="s">
        <v>212</v>
      </c>
      <c r="G544" s="655" t="s">
        <v>251</v>
      </c>
      <c r="H544" s="655" t="s">
        <v>100</v>
      </c>
      <c r="I544" s="655" t="s">
        <v>276</v>
      </c>
      <c r="J544" s="655" t="s">
        <v>316</v>
      </c>
      <c r="K544" s="655" t="s">
        <v>377</v>
      </c>
      <c r="L544" s="655" t="s">
        <v>417</v>
      </c>
      <c r="M544" s="655" t="s">
        <v>435</v>
      </c>
      <c r="N544" s="589"/>
      <c r="O544" s="655" t="s">
        <v>448</v>
      </c>
      <c r="P544" s="655" t="s">
        <v>458</v>
      </c>
      <c r="Q544" s="655" t="s">
        <v>465</v>
      </c>
      <c r="R544" s="655" t="s">
        <v>469</v>
      </c>
      <c r="S544" s="655" t="s">
        <v>475</v>
      </c>
      <c r="T544" s="655" t="s">
        <v>480</v>
      </c>
      <c r="U544" s="655" t="s">
        <v>554</v>
      </c>
      <c r="V544" s="655" t="s">
        <v>568</v>
      </c>
      <c r="W544" s="655" t="s">
        <v>602</v>
      </c>
      <c r="X544" s="655" t="s">
        <v>628</v>
      </c>
      <c r="Y544" s="655" t="s">
        <v>660</v>
      </c>
      <c r="Z544" s="655" t="s">
        <v>678</v>
      </c>
      <c r="AA544" s="655" t="s">
        <v>682</v>
      </c>
      <c r="AB544" s="655" t="s">
        <v>686</v>
      </c>
      <c r="AC544" s="655" t="s">
        <v>753</v>
      </c>
      <c r="AD544" s="655" t="s">
        <v>805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212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184.5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720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760.5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499.2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468.3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4.2</v>
      </c>
      <c r="Y546" s="46">
        <f>IFERROR(Y433*1,"0")+IFERROR(Y434*1,"0")+IFERROR(Y438*1,"0")+IFERROR(Y439*1,"0")+IFERROR(Y440*1,"0")+IFERROR(Y441*1,"0")</f>
        <v>77.7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nSUAA4Sj44/i52AHxWrk68b0Xbh50balsSlPSunwJY7KkBuTYeOdIJhVQNB1MTGc3GBdzC9EL1ClFwZdDMWLBw==" saltValue="H9vxcFoU7OSNiyqwtDfgOg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5,00"/>
        <filter val="184,50"/>
        <filter val="192,00"/>
        <filter val="2 926,40"/>
        <filter val="2,00"/>
        <filter val="208,00"/>
        <filter val="210,00"/>
        <filter val="212,00"/>
        <filter val="223,00"/>
        <filter val="258,30"/>
        <filter val="270,00"/>
        <filter val="3 156,83"/>
        <filter val="3 306,83"/>
        <filter val="307,20"/>
        <filter val="310,50"/>
        <filter val="37,00"/>
        <filter val="4,20"/>
        <filter val="41,00"/>
        <filter val="450,00"/>
        <filter val="468,30"/>
        <filter val="499,20"/>
        <filter val="53,00"/>
        <filter val="6"/>
        <filter val="77,70"/>
        <filter val="979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8 X92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5 X280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D8AyGDPVH1Pbbkn8Wu3v+T4r6KG/XDpOVEJOB6vUlBROtqYpWdOZbQsnx/Tf4AkTFjK3YiAQ3WGKpK2lvzA1IQ==" saltValue="XRBh87p0YE2U4IcUuJH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2025-05-28T11:13:26Z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