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7D842F-65D5-4013-97FD-F29840C551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Z347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206" i="1" l="1"/>
  <c r="BN206" i="1"/>
  <c r="Z206" i="1"/>
  <c r="BP236" i="1"/>
  <c r="BN236" i="1"/>
  <c r="Z236" i="1"/>
  <c r="BP270" i="1"/>
  <c r="BN270" i="1"/>
  <c r="Z270" i="1"/>
  <c r="BP315" i="1"/>
  <c r="BN315" i="1"/>
  <c r="Z315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B546" i="1"/>
  <c r="X538" i="1"/>
  <c r="Y33" i="1"/>
  <c r="Z35" i="1"/>
  <c r="Z36" i="1" s="1"/>
  <c r="BN35" i="1"/>
  <c r="BP35" i="1"/>
  <c r="Y36" i="1"/>
  <c r="Z41" i="1"/>
  <c r="BN41" i="1"/>
  <c r="Z58" i="1"/>
  <c r="BN58" i="1"/>
  <c r="Y66" i="1"/>
  <c r="Z76" i="1"/>
  <c r="BN76" i="1"/>
  <c r="Z91" i="1"/>
  <c r="BN91" i="1"/>
  <c r="Z98" i="1"/>
  <c r="BN98" i="1"/>
  <c r="Z111" i="1"/>
  <c r="BN111" i="1"/>
  <c r="Z123" i="1"/>
  <c r="BN123" i="1"/>
  <c r="Z138" i="1"/>
  <c r="BN138" i="1"/>
  <c r="Z165" i="1"/>
  <c r="Z166" i="1" s="1"/>
  <c r="BN165" i="1"/>
  <c r="BP165" i="1"/>
  <c r="Z169" i="1"/>
  <c r="BN169" i="1"/>
  <c r="Z177" i="1"/>
  <c r="BN177" i="1"/>
  <c r="BP183" i="1"/>
  <c r="BN183" i="1"/>
  <c r="Z183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BP254" i="1"/>
  <c r="BN254" i="1"/>
  <c r="Z254" i="1"/>
  <c r="BP278" i="1"/>
  <c r="BN278" i="1"/>
  <c r="Z278" i="1"/>
  <c r="BP329" i="1"/>
  <c r="BN329" i="1"/>
  <c r="Z329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F9" i="1"/>
  <c r="F10" i="1"/>
  <c r="BP175" i="1"/>
  <c r="BN175" i="1"/>
  <c r="Z175" i="1"/>
  <c r="BP198" i="1"/>
  <c r="BN198" i="1"/>
  <c r="Z198" i="1"/>
  <c r="BP208" i="1"/>
  <c r="BN208" i="1"/>
  <c r="Z208" i="1"/>
  <c r="BP220" i="1"/>
  <c r="BN220" i="1"/>
  <c r="Z220" i="1"/>
  <c r="BP238" i="1"/>
  <c r="BN238" i="1"/>
  <c r="Z238" i="1"/>
  <c r="BP261" i="1"/>
  <c r="BN261" i="1"/>
  <c r="Z261" i="1"/>
  <c r="BP272" i="1"/>
  <c r="BN272" i="1"/>
  <c r="Z272" i="1"/>
  <c r="BP280" i="1"/>
  <c r="BN280" i="1"/>
  <c r="Z28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6" i="1"/>
  <c r="Q546" i="1"/>
  <c r="Y295" i="1"/>
  <c r="BP294" i="1"/>
  <c r="BN294" i="1"/>
  <c r="Z294" i="1"/>
  <c r="Z295" i="1" s="1"/>
  <c r="BP299" i="1"/>
  <c r="BN299" i="1"/>
  <c r="Z299" i="1"/>
  <c r="Y323" i="1"/>
  <c r="BP319" i="1"/>
  <c r="BN319" i="1"/>
  <c r="Z319" i="1"/>
  <c r="BP335" i="1"/>
  <c r="BN335" i="1"/>
  <c r="Z335" i="1"/>
  <c r="BP341" i="1"/>
  <c r="BN341" i="1"/>
  <c r="Z341" i="1"/>
  <c r="J9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Z70" i="1"/>
  <c r="BN70" i="1"/>
  <c r="Y82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Y179" i="1"/>
  <c r="Z171" i="1"/>
  <c r="BN171" i="1"/>
  <c r="Y185" i="1"/>
  <c r="BP181" i="1"/>
  <c r="BN181" i="1"/>
  <c r="Z181" i="1"/>
  <c r="BP204" i="1"/>
  <c r="BN204" i="1"/>
  <c r="Z204" i="1"/>
  <c r="BP216" i="1"/>
  <c r="BN216" i="1"/>
  <c r="Z216" i="1"/>
  <c r="BP234" i="1"/>
  <c r="BN234" i="1"/>
  <c r="Z234" i="1"/>
  <c r="BP252" i="1"/>
  <c r="BN252" i="1"/>
  <c r="Z252" i="1"/>
  <c r="BP265" i="1"/>
  <c r="BN265" i="1"/>
  <c r="Z265" i="1"/>
  <c r="BP273" i="1"/>
  <c r="BN273" i="1"/>
  <c r="Z273" i="1"/>
  <c r="Y281" i="1"/>
  <c r="BP313" i="1"/>
  <c r="BN313" i="1"/>
  <c r="Z313" i="1"/>
  <c r="BP327" i="1"/>
  <c r="BN327" i="1"/>
  <c r="Z327" i="1"/>
  <c r="Y345" i="1"/>
  <c r="BP340" i="1"/>
  <c r="BN340" i="1"/>
  <c r="Z340" i="1"/>
  <c r="Y344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210" i="1"/>
  <c r="Y244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Z517" i="1" s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Z160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66" i="1" l="1"/>
  <c r="Z442" i="1"/>
  <c r="Z405" i="1"/>
  <c r="Z383" i="1"/>
  <c r="Z323" i="1"/>
  <c r="Z301" i="1"/>
  <c r="Z184" i="1"/>
  <c r="Z487" i="1"/>
  <c r="Z470" i="1"/>
  <c r="Z424" i="1"/>
  <c r="Z256" i="1"/>
  <c r="Z373" i="1"/>
  <c r="Z178" i="1"/>
  <c r="Z81" i="1"/>
  <c r="Z395" i="1"/>
  <c r="Z45" i="1"/>
  <c r="Z331" i="1"/>
  <c r="Y538" i="1"/>
  <c r="Z493" i="1"/>
  <c r="Z337" i="1"/>
  <c r="Z222" i="1"/>
  <c r="Z512" i="1"/>
  <c r="Z266" i="1"/>
  <c r="Z239" i="1"/>
  <c r="Z210" i="1"/>
  <c r="Z93" i="1"/>
  <c r="Z72" i="1"/>
  <c r="Z59" i="1"/>
  <c r="Z32" i="1"/>
  <c r="Y540" i="1"/>
  <c r="Y537" i="1"/>
  <c r="Z522" i="1"/>
  <c r="Z112" i="1"/>
  <c r="Z104" i="1"/>
  <c r="Y536" i="1"/>
  <c r="Z316" i="1"/>
  <c r="Y539" i="1" l="1"/>
  <c r="Z541" i="1"/>
</calcChain>
</file>

<file path=xl/sharedStrings.xml><?xml version="1.0" encoding="utf-8"?>
<sst xmlns="http://schemas.openxmlformats.org/spreadsheetml/2006/main" count="2386" uniqueCount="837">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</sst>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45807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Пятница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0.375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150</v>
      </c>
      <c r="Y41" s="59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360</v>
      </c>
      <c r="Y42" s="592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103.88888888888889</v>
      </c>
      <c r="Y45" s="593">
        <f>IFERROR(Y41/H41,"0")+IFERROR(Y42/H42,"0")+IFERROR(Y43/H43,"0")+IFERROR(Y44/H44,"0")</f>
        <v>104</v>
      </c>
      <c r="Z45" s="593">
        <f>IFERROR(IF(Z41="",0,Z41),"0")+IFERROR(IF(Z42="",0,Z42),"0")+IFERROR(IF(Z43="",0,Z43),"0")+IFERROR(IF(Z44="",0,Z44),"0")</f>
        <v>1.07752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510</v>
      </c>
      <c r="Y46" s="593">
        <f>IFERROR(SUM(Y41:Y44),"0")</f>
        <v>511.20000000000005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500</v>
      </c>
      <c r="Y54" s="592">
        <f t="shared" si="6"/>
        <v>507.6</v>
      </c>
      <c r="Z54" s="36">
        <f>IFERROR(IF(Y54=0,"",ROUNDUP(Y54/H54,0)*0.01898),"")</f>
        <v>0.89205999999999996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520.1388888888888</v>
      </c>
      <c r="BN54" s="64">
        <f t="shared" si="8"/>
        <v>528.04499999999996</v>
      </c>
      <c r="BO54" s="64">
        <f t="shared" si="9"/>
        <v>0.72337962962962954</v>
      </c>
      <c r="BP54" s="64">
        <f t="shared" si="10"/>
        <v>0.734375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450</v>
      </c>
      <c r="Y58" s="592">
        <f t="shared" si="6"/>
        <v>450</v>
      </c>
      <c r="Z58" s="36">
        <f>IFERROR(IF(Y58=0,"",ROUNDUP(Y58/H58,0)*0.00902),"")</f>
        <v>0.90200000000000002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471</v>
      </c>
      <c r="BN58" s="64">
        <f t="shared" si="8"/>
        <v>471</v>
      </c>
      <c r="BO58" s="64">
        <f t="shared" si="9"/>
        <v>0.75757575757575757</v>
      </c>
      <c r="BP58" s="64">
        <f t="shared" si="10"/>
        <v>0.75757575757575757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146.2962962962963</v>
      </c>
      <c r="Y59" s="593">
        <f>IFERROR(Y53/H53,"0")+IFERROR(Y54/H54,"0")+IFERROR(Y55/H55,"0")+IFERROR(Y56/H56,"0")+IFERROR(Y57/H57,"0")+IFERROR(Y58/H58,"0")</f>
        <v>147</v>
      </c>
      <c r="Z59" s="593">
        <f>IFERROR(IF(Z53="",0,Z53),"0")+IFERROR(IF(Z54="",0,Z54),"0")+IFERROR(IF(Z55="",0,Z55),"0")+IFERROR(IF(Z56="",0,Z56),"0")+IFERROR(IF(Z57="",0,Z57),"0")+IFERROR(IF(Z58="",0,Z58),"0")</f>
        <v>1.79406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950</v>
      </c>
      <c r="Y60" s="593">
        <f>IFERROR(SUM(Y53:Y58),"0")</f>
        <v>957.6</v>
      </c>
      <c r="Z60" s="37"/>
      <c r="AA60" s="594"/>
      <c r="AB60" s="594"/>
      <c r="AC60" s="594"/>
    </row>
    <row r="61" spans="1:68" ht="14.25" hidden="1" customHeight="1" x14ac:dyDescent="0.25">
      <c r="A61" s="598" t="s">
        <v>141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50</v>
      </c>
      <c r="Y62" s="592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148</v>
      </c>
      <c r="B64" s="54" t="s">
        <v>149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180</v>
      </c>
      <c r="Y65" s="592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71.296296296296291</v>
      </c>
      <c r="Y66" s="593">
        <f>IFERROR(Y62/H62,"0")+IFERROR(Y63/H63,"0")+IFERROR(Y64/H64,"0")+IFERROR(Y65/H65,"0")</f>
        <v>72</v>
      </c>
      <c r="Z66" s="593">
        <f>IFERROR(IF(Z62="",0,Z62),"0")+IFERROR(IF(Z63="",0,Z63),"0")+IFERROR(IF(Z64="",0,Z64),"0")+IFERROR(IF(Z65="",0,Z65),"0")</f>
        <v>0.53107000000000004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230</v>
      </c>
      <c r="Y67" s="593">
        <f>IFERROR(SUM(Y62:Y65),"0")</f>
        <v>234.9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152</v>
      </c>
      <c r="B69" s="54" t="s">
        <v>153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158</v>
      </c>
      <c r="B71" s="54" t="s">
        <v>159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167</v>
      </c>
      <c r="B77" s="54" t="s">
        <v>168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176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20</v>
      </c>
      <c r="Y84" s="592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21.115384615384613</v>
      </c>
      <c r="BN84" s="64">
        <f>IFERROR(Y84*I84/H84,"0")</f>
        <v>24.704999999999998</v>
      </c>
      <c r="BO84" s="64">
        <f>IFERROR(1/J84*(X84/H84),"0")</f>
        <v>4.0064102564102567E-2</v>
      </c>
      <c r="BP84" s="64">
        <f>IFERROR(1/J84*(Y84/H84),"0")</f>
        <v>4.6875E-2</v>
      </c>
    </row>
    <row r="85" spans="1:68" ht="27" hidden="1" customHeight="1" x14ac:dyDescent="0.25">
      <c r="A85" s="54" t="s">
        <v>180</v>
      </c>
      <c r="B85" s="54" t="s">
        <v>181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2.5641025641025643</v>
      </c>
      <c r="Y86" s="593">
        <f>IFERROR(Y84/H84,"0")+IFERROR(Y85/H85,"0")</f>
        <v>3</v>
      </c>
      <c r="Z86" s="593">
        <f>IFERROR(IF(Z84="",0,Z84),"0")+IFERROR(IF(Z85="",0,Z85),"0")</f>
        <v>5.6940000000000004E-2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20</v>
      </c>
      <c r="Y87" s="593">
        <f>IFERROR(SUM(Y84:Y85),"0")</f>
        <v>23.4</v>
      </c>
      <c r="Z87" s="37"/>
      <c r="AA87" s="594"/>
      <c r="AB87" s="594"/>
      <c r="AC87" s="594"/>
    </row>
    <row r="88" spans="1:68" ht="16.5" hidden="1" customHeight="1" x14ac:dyDescent="0.25">
      <c r="A88" s="611" t="s">
        <v>183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180</v>
      </c>
      <c r="Y90" s="592">
        <f>IFERROR(IF(X90="",0,CEILING((X90/$H90),1)*$H90),"")</f>
        <v>183.60000000000002</v>
      </c>
      <c r="Z90" s="36">
        <f>IFERROR(IF(Y90=0,"",ROUNDUP(Y90/H90,0)*0.01898),"")</f>
        <v>0.32266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187.24999999999997</v>
      </c>
      <c r="BN90" s="64">
        <f>IFERROR(Y90*I90/H90,"0")</f>
        <v>190.995</v>
      </c>
      <c r="BO90" s="64">
        <f>IFERROR(1/J90*(X90/H90),"0")</f>
        <v>0.26041666666666663</v>
      </c>
      <c r="BP90" s="64">
        <f>IFERROR(1/J90*(Y90/H90),"0")</f>
        <v>0.265625</v>
      </c>
    </row>
    <row r="91" spans="1:68" ht="16.5" hidden="1" customHeight="1" x14ac:dyDescent="0.25">
      <c r="A91" s="54" t="s">
        <v>187</v>
      </c>
      <c r="B91" s="54" t="s">
        <v>188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540</v>
      </c>
      <c r="Y92" s="592">
        <f>IFERROR(IF(X92="",0,CEILING((X92/$H92),1)*$H92),"")</f>
        <v>540</v>
      </c>
      <c r="Z92" s="36">
        <f>IFERROR(IF(Y92=0,"",ROUNDUP(Y92/H92,0)*0.00902),"")</f>
        <v>1.0824</v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565.20000000000005</v>
      </c>
      <c r="BN92" s="64">
        <f>IFERROR(Y92*I92/H92,"0")</f>
        <v>565.20000000000005</v>
      </c>
      <c r="BO92" s="64">
        <f>IFERROR(1/J92*(X92/H92),"0")</f>
        <v>0.90909090909090917</v>
      </c>
      <c r="BP92" s="64">
        <f>IFERROR(1/J92*(Y92/H92),"0")</f>
        <v>0.90909090909090917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136.66666666666666</v>
      </c>
      <c r="Y93" s="593">
        <f>IFERROR(Y90/H90,"0")+IFERROR(Y91/H91,"0")+IFERROR(Y92/H92,"0")</f>
        <v>137</v>
      </c>
      <c r="Z93" s="593">
        <f>IFERROR(IF(Z90="",0,Z90),"0")+IFERROR(IF(Z91="",0,Z91),"0")+IFERROR(IF(Z92="",0,Z92),"0")</f>
        <v>1.40506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720</v>
      </c>
      <c r="Y94" s="593">
        <f>IFERROR(SUM(Y90:Y92),"0")</f>
        <v>723.6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150</v>
      </c>
      <c r="Y96" s="592">
        <f t="shared" ref="Y96:Y103" si="16">IFERROR(IF(X96="",0,CEILING((X96/$H96),1)*$H96),"")</f>
        <v>151.20000000000002</v>
      </c>
      <c r="Z96" s="36">
        <f>IFERROR(IF(Y96=0,"",ROUNDUP(Y96/H96,0)*0.01898),"")</f>
        <v>0.34164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159.26785714285714</v>
      </c>
      <c r="BN96" s="64">
        <f t="shared" ref="BN96:BN103" si="18">IFERROR(Y96*I96/H96,"0")</f>
        <v>160.542</v>
      </c>
      <c r="BO96" s="64">
        <f t="shared" ref="BO96:BO103" si="19">IFERROR(1/J96*(X96/H96),"0")</f>
        <v>0.27901785714285715</v>
      </c>
      <c r="BP96" s="64">
        <f t="shared" ref="BP96:BP103" si="20">IFERROR(1/J96*(Y96/H96),"0")</f>
        <v>0.28125</v>
      </c>
    </row>
    <row r="97" spans="1:68" ht="16.5" hidden="1" customHeight="1" x14ac:dyDescent="0.25">
      <c r="A97" s="54" t="s">
        <v>192</v>
      </c>
      <c r="B97" s="54" t="s">
        <v>195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88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192</v>
      </c>
      <c r="B98" s="54" t="s">
        <v>197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201</v>
      </c>
      <c r="B100" s="54" t="s">
        <v>202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360</v>
      </c>
      <c r="Y101" s="592">
        <f t="shared" si="16"/>
        <v>361.8</v>
      </c>
      <c r="Z101" s="36">
        <f>IFERROR(IF(Y101=0,"",ROUNDUP(Y101/H101,0)*0.00651),"")</f>
        <v>0.87234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393.59999999999997</v>
      </c>
      <c r="BN101" s="64">
        <f t="shared" si="18"/>
        <v>395.56799999999998</v>
      </c>
      <c r="BO101" s="64">
        <f t="shared" si="19"/>
        <v>0.73260073260073255</v>
      </c>
      <c r="BP101" s="64">
        <f t="shared" si="20"/>
        <v>0.73626373626373631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208</v>
      </c>
      <c r="B103" s="54" t="s">
        <v>209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151.19047619047618</v>
      </c>
      <c r="Y104" s="593">
        <f>IFERROR(Y96/H96,"0")+IFERROR(Y97/H97,"0")+IFERROR(Y98/H98,"0")+IFERROR(Y99/H99,"0")+IFERROR(Y100/H100,"0")+IFERROR(Y101/H101,"0")+IFERROR(Y102/H102,"0")+IFERROR(Y103/H103,"0")</f>
        <v>152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1.2139800000000001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510</v>
      </c>
      <c r="Y105" s="593">
        <f>IFERROR(SUM(Y96:Y103),"0")</f>
        <v>513</v>
      </c>
      <c r="Z105" s="37"/>
      <c r="AA105" s="594"/>
      <c r="AB105" s="594"/>
      <c r="AC105" s="594"/>
    </row>
    <row r="106" spans="1:68" ht="16.5" hidden="1" customHeight="1" x14ac:dyDescent="0.25">
      <c r="A106" s="611" t="s">
        <v>210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100</v>
      </c>
      <c r="Y108" s="592">
        <f>IFERROR(IF(X108="",0,CEILING((X108/$H108),1)*$H108),"")</f>
        <v>108</v>
      </c>
      <c r="Z108" s="36">
        <f>IFERROR(IF(Y108=0,"",ROUNDUP(Y108/H108,0)*0.01898),"")</f>
        <v>0.1898</v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104.02777777777777</v>
      </c>
      <c r="BN108" s="64">
        <f>IFERROR(Y108*I108/H108,"0")</f>
        <v>112.34999999999998</v>
      </c>
      <c r="BO108" s="64">
        <f>IFERROR(1/J108*(X108/H108),"0")</f>
        <v>0.14467592592592593</v>
      </c>
      <c r="BP108" s="64">
        <f>IFERROR(1/J108*(Y108/H108),"0")</f>
        <v>0.15625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315</v>
      </c>
      <c r="Y110" s="592">
        <f>IFERROR(IF(X110="",0,CEILING((X110/$H110),1)*$H110),"")</f>
        <v>315</v>
      </c>
      <c r="Z110" s="36">
        <f>IFERROR(IF(Y110=0,"",ROUNDUP(Y110/H110,0)*0.00902),"")</f>
        <v>0.63139999999999996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0.53030303030303028</v>
      </c>
      <c r="BP110" s="64">
        <f>IFERROR(1/J110*(Y110/H110),"0")</f>
        <v>0.53030303030303028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79.259259259259267</v>
      </c>
      <c r="Y112" s="593">
        <f>IFERROR(Y108/H108,"0")+IFERROR(Y109/H109,"0")+IFERROR(Y110/H110,"0")+IFERROR(Y111/H111,"0")</f>
        <v>80</v>
      </c>
      <c r="Z112" s="593">
        <f>IFERROR(IF(Z108="",0,Z108),"0")+IFERROR(IF(Z109="",0,Z109),"0")+IFERROR(IF(Z110="",0,Z110),"0")+IFERROR(IF(Z111="",0,Z111),"0")</f>
        <v>0.82119999999999993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415</v>
      </c>
      <c r="Y113" s="593">
        <f>IFERROR(SUM(Y108:Y111),"0")</f>
        <v>423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141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220</v>
      </c>
      <c r="B115" s="54" t="s">
        <v>221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223</v>
      </c>
      <c r="B116" s="54" t="s">
        <v>224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225</v>
      </c>
      <c r="B117" s="54" t="s">
        <v>226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227</v>
      </c>
      <c r="B121" s="54" t="s">
        <v>228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227</v>
      </c>
      <c r="B122" s="54" t="s">
        <v>230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227</v>
      </c>
      <c r="B123" s="54" t="s">
        <v>232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233</v>
      </c>
      <c r="B124" s="54" t="s">
        <v>234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405</v>
      </c>
      <c r="Y125" s="592">
        <f t="shared" si="21"/>
        <v>405</v>
      </c>
      <c r="Z125" s="36">
        <f>IFERROR(IF(Y125=0,"",ROUNDUP(Y125/H125,0)*0.00651),"")</f>
        <v>0.97650000000000003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442.79999999999995</v>
      </c>
      <c r="BN125" s="64">
        <f t="shared" si="23"/>
        <v>442.79999999999995</v>
      </c>
      <c r="BO125" s="64">
        <f t="shared" si="24"/>
        <v>0.82417582417582425</v>
      </c>
      <c r="BP125" s="64">
        <f t="shared" si="25"/>
        <v>0.82417582417582425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45</v>
      </c>
      <c r="Y126" s="592">
        <f t="shared" si="21"/>
        <v>45</v>
      </c>
      <c r="Z126" s="36">
        <f>IFERROR(IF(Y126=0,"",ROUNDUP(Y126/H126,0)*0.00651),"")</f>
        <v>0.16275000000000001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49.499999999999993</v>
      </c>
      <c r="BN126" s="64">
        <f t="shared" si="23"/>
        <v>49.499999999999993</v>
      </c>
      <c r="BO126" s="64">
        <f t="shared" si="24"/>
        <v>0.13736263736263737</v>
      </c>
      <c r="BP126" s="64">
        <f t="shared" si="25"/>
        <v>0.13736263736263737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175</v>
      </c>
      <c r="Y128" s="593">
        <f>IFERROR(Y121/H121,"0")+IFERROR(Y122/H122,"0")+IFERROR(Y123/H123,"0")+IFERROR(Y124/H124,"0")+IFERROR(Y125/H125,"0")+IFERROR(Y126/H126,"0")+IFERROR(Y127/H127,"0")</f>
        <v>175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1.1392500000000001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450</v>
      </c>
      <c r="Y129" s="593">
        <f>IFERROR(SUM(Y121:Y127),"0")</f>
        <v>450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176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243</v>
      </c>
      <c r="B131" s="54" t="s">
        <v>244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246</v>
      </c>
      <c r="B132" s="54" t="s">
        <v>247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249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250</v>
      </c>
      <c r="B137" s="54" t="s">
        <v>251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60</v>
      </c>
      <c r="Y138" s="592">
        <f>IFERROR(IF(X138="",0,CEILING((X138/$H138),1)*$H138),"")</f>
        <v>60.800000000000004</v>
      </c>
      <c r="Z138" s="36">
        <f>IFERROR(IF(Y138=0,"",ROUNDUP(Y138/H138,0)*0.00651),"")</f>
        <v>0.12369000000000001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63.374999999999993</v>
      </c>
      <c r="BN138" s="64">
        <f>IFERROR(Y138*I138/H138,"0")</f>
        <v>64.22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18.75</v>
      </c>
      <c r="Y139" s="593">
        <f>IFERROR(Y137/H137,"0")+IFERROR(Y138/H138,"0")</f>
        <v>19</v>
      </c>
      <c r="Z139" s="593">
        <f>IFERROR(IF(Z137="",0,Z137),"0")+IFERROR(IF(Z138="",0,Z138),"0")</f>
        <v>0.12369000000000001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60</v>
      </c>
      <c r="Y140" s="593">
        <f>IFERROR(SUM(Y137:Y138),"0")</f>
        <v>60.800000000000004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254</v>
      </c>
      <c r="B142" s="54" t="s">
        <v>255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45.5</v>
      </c>
      <c r="Y143" s="592">
        <f>IFERROR(IF(X143="",0,CEILING((X143/$H143),1)*$H143),"")</f>
        <v>47.599999999999994</v>
      </c>
      <c r="Z143" s="36">
        <f>IFERROR(IF(Y143=0,"",ROUNDUP(Y143/H143,0)*0.00651),"")</f>
        <v>0.11067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49.855000000000004</v>
      </c>
      <c r="BN143" s="64">
        <f>IFERROR(Y143*I143/H143,"0")</f>
        <v>52.156000000000006</v>
      </c>
      <c r="BO143" s="64">
        <f>IFERROR(1/J143*(X143/H143),"0")</f>
        <v>8.9285714285714288E-2</v>
      </c>
      <c r="BP143" s="64">
        <f>IFERROR(1/J143*(Y143/H143),"0")</f>
        <v>9.3406593406593408E-2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16.25</v>
      </c>
      <c r="Y144" s="593">
        <f>IFERROR(Y142/H142,"0")+IFERROR(Y143/H143,"0")</f>
        <v>17</v>
      </c>
      <c r="Z144" s="593">
        <f>IFERROR(IF(Z142="",0,Z142),"0")+IFERROR(IF(Z143="",0,Z143),"0")</f>
        <v>0.11067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45.5</v>
      </c>
      <c r="Y145" s="593">
        <f>IFERROR(SUM(Y142:Y143),"0")</f>
        <v>47.599999999999994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258</v>
      </c>
      <c r="B147" s="54" t="s">
        <v>259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26.4</v>
      </c>
      <c r="Y148" s="592">
        <f>IFERROR(IF(X148="",0,CEILING((X148/$H148),1)*$H148),"")</f>
        <v>26.400000000000002</v>
      </c>
      <c r="Z148" s="36">
        <f>IFERROR(IF(Y148=0,"",ROUNDUP(Y148/H148,0)*0.00651),"")</f>
        <v>6.5100000000000005E-2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29.079999999999995</v>
      </c>
      <c r="BN148" s="64">
        <f>IFERROR(Y148*I148/H148,"0")</f>
        <v>29.080000000000002</v>
      </c>
      <c r="BO148" s="64">
        <f>IFERROR(1/J148*(X148/H148),"0")</f>
        <v>5.4945054945054937E-2</v>
      </c>
      <c r="BP148" s="64">
        <f>IFERROR(1/J148*(Y148/H148),"0")</f>
        <v>5.4945054945054951E-2</v>
      </c>
    </row>
    <row r="149" spans="1:68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9.9999999999999982</v>
      </c>
      <c r="Y149" s="593">
        <f>IFERROR(Y147/H147,"0")+IFERROR(Y148/H148,"0")</f>
        <v>10</v>
      </c>
      <c r="Z149" s="593">
        <f>IFERROR(IF(Z147="",0,Z147),"0")+IFERROR(IF(Z148="",0,Z148),"0")</f>
        <v>6.5100000000000005E-2</v>
      </c>
      <c r="AA149" s="594"/>
      <c r="AB149" s="594"/>
      <c r="AC149" s="594"/>
    </row>
    <row r="150" spans="1:68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26.4</v>
      </c>
      <c r="Y150" s="593">
        <f>IFERROR(SUM(Y147:Y148),"0")</f>
        <v>26.400000000000002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261</v>
      </c>
      <c r="B153" s="54" t="s">
        <v>262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264</v>
      </c>
      <c r="B157" s="54" t="s">
        <v>265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267</v>
      </c>
      <c r="B158" s="54" t="s">
        <v>268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273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274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141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275</v>
      </c>
      <c r="B165" s="54" t="s">
        <v>276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20</v>
      </c>
      <c r="Y170" s="59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150</v>
      </c>
      <c r="Y171" s="592">
        <f t="shared" si="26"/>
        <v>151.20000000000002</v>
      </c>
      <c r="Z171" s="36">
        <f>IFERROR(IF(Y171=0,"",ROUNDUP(Y171/H171,0)*0.00902),"")</f>
        <v>0.32472000000000001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157.5</v>
      </c>
      <c r="BN171" s="64">
        <f t="shared" si="28"/>
        <v>158.76000000000002</v>
      </c>
      <c r="BO171" s="64">
        <f t="shared" si="29"/>
        <v>0.27056277056277056</v>
      </c>
      <c r="BP171" s="64">
        <f t="shared" si="30"/>
        <v>0.27272727272727271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122.5</v>
      </c>
      <c r="Y172" s="592">
        <f t="shared" si="26"/>
        <v>123.9</v>
      </c>
      <c r="Z172" s="36">
        <f>IFERROR(IF(Y172=0,"",ROUNDUP(Y172/H172,0)*0.00502),"")</f>
        <v>0.29618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130.08333333333334</v>
      </c>
      <c r="BN172" s="64">
        <f t="shared" si="28"/>
        <v>131.57</v>
      </c>
      <c r="BO172" s="64">
        <f t="shared" si="29"/>
        <v>0.2492877492877493</v>
      </c>
      <c r="BP172" s="64">
        <f t="shared" si="30"/>
        <v>0.25213675213675218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122.5</v>
      </c>
      <c r="Y173" s="592">
        <f t="shared" si="26"/>
        <v>123.9</v>
      </c>
      <c r="Z173" s="36">
        <f>IFERROR(IF(Y173=0,"",ROUNDUP(Y173/H173,0)*0.00502),"")</f>
        <v>0.29618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130.08333333333334</v>
      </c>
      <c r="BN173" s="64">
        <f t="shared" si="28"/>
        <v>131.57</v>
      </c>
      <c r="BO173" s="64">
        <f t="shared" si="29"/>
        <v>0.2492877492877493</v>
      </c>
      <c r="BP173" s="64">
        <f t="shared" si="30"/>
        <v>0.25213675213675218</v>
      </c>
    </row>
    <row r="174" spans="1:68" ht="27" customHeight="1" x14ac:dyDescent="0.25">
      <c r="A174" s="54" t="s">
        <v>291</v>
      </c>
      <c r="B174" s="54" t="s">
        <v>292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3</v>
      </c>
      <c r="Y174" s="59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3.2166666666666668</v>
      </c>
      <c r="BN174" s="64">
        <f t="shared" si="28"/>
        <v>3.8599999999999994</v>
      </c>
      <c r="BO174" s="64">
        <f t="shared" si="29"/>
        <v>7.1225071225071226E-3</v>
      </c>
      <c r="BP174" s="64">
        <f t="shared" si="30"/>
        <v>8.5470085470085479E-3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175</v>
      </c>
      <c r="Y175" s="592">
        <f t="shared" si="26"/>
        <v>176.4</v>
      </c>
      <c r="Z175" s="36">
        <f>IFERROR(IF(Y175=0,"",ROUNDUP(Y175/H175,0)*0.00502),"")</f>
        <v>0.42168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183.33333333333334</v>
      </c>
      <c r="BN175" s="64">
        <f t="shared" si="28"/>
        <v>184.8</v>
      </c>
      <c r="BO175" s="64">
        <f t="shared" si="29"/>
        <v>0.35612535612535612</v>
      </c>
      <c r="BP175" s="64">
        <f t="shared" si="30"/>
        <v>0.35897435897435903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261.1904761904762</v>
      </c>
      <c r="Y178" s="593">
        <f>IFERROR(Y169/H169,"0")+IFERROR(Y170/H170,"0")+IFERROR(Y171/H171,"0")+IFERROR(Y172/H172,"0")+IFERROR(Y173/H173,"0")+IFERROR(Y174/H174,"0")+IFERROR(Y175/H175,"0")+IFERROR(Y176/H176,"0")+IFERROR(Y177/H177,"0")</f>
        <v>265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1.5743000000000003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673</v>
      </c>
      <c r="Y179" s="593">
        <f>IFERROR(SUM(Y169:Y177),"0")</f>
        <v>684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3.5</v>
      </c>
      <c r="Y181" s="59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3.5</v>
      </c>
      <c r="Y182" s="592">
        <f>IFERROR(IF(X182="",0,CEILING((X182/$H182),1)*$H182),"")</f>
        <v>3.7800000000000002</v>
      </c>
      <c r="Z182" s="36">
        <f>IFERROR(IF(Y182=0,"",ROUNDUP(Y182/H182,0)*0.0059),"")</f>
        <v>1.77E-2</v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4.0277777777777777</v>
      </c>
      <c r="BN182" s="64">
        <f>IFERROR(Y182*I182/H182,"0")</f>
        <v>4.3499999999999996</v>
      </c>
      <c r="BO182" s="64">
        <f>IFERROR(1/J182*(X182/H182),"0")</f>
        <v>1.2860082304526748E-2</v>
      </c>
      <c r="BP182" s="64">
        <f>IFERROR(1/J182*(Y182/H182),"0")</f>
        <v>1.3888888888888888E-2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3.5</v>
      </c>
      <c r="Y183" s="592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8.3333333333333321</v>
      </c>
      <c r="Y184" s="593">
        <f>IFERROR(Y181/H181,"0")+IFERROR(Y182/H182,"0")+IFERROR(Y183/H183,"0")</f>
        <v>9</v>
      </c>
      <c r="Z184" s="593">
        <f>IFERROR(IF(Z181="",0,Z181),"0")+IFERROR(IF(Z182="",0,Z182),"0")+IFERROR(IF(Z183="",0,Z183),"0")</f>
        <v>5.3100000000000001E-2</v>
      </c>
      <c r="AA184" s="594"/>
      <c r="AB184" s="594"/>
      <c r="AC184" s="594"/>
    </row>
    <row r="185" spans="1:68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10.5</v>
      </c>
      <c r="Y185" s="593">
        <f>IFERROR(SUM(Y181:Y183),"0")</f>
        <v>11.34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311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3.5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4.0277777777777777</v>
      </c>
      <c r="BN187" s="64">
        <f>IFERROR(Y187*I187/H187,"0")</f>
        <v>4.3499999999999996</v>
      </c>
      <c r="BO187" s="64">
        <f>IFERROR(1/J187*(X187/H187),"0")</f>
        <v>1.2860082304526748E-2</v>
      </c>
      <c r="BP187" s="64">
        <f>IFERROR(1/J187*(Y187/H187),"0")</f>
        <v>1.3888888888888888E-2</v>
      </c>
    </row>
    <row r="188" spans="1:68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2.7777777777777777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3.5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hidden="1" customHeight="1" x14ac:dyDescent="0.25">
      <c r="A190" s="611" t="s">
        <v>314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141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50</v>
      </c>
      <c r="Y202" s="592">
        <f t="shared" ref="Y202:Y209" si="31">IFERROR(IF(X202="",0,CEILING((X202/$H202),1)*$H202),"")</f>
        <v>54</v>
      </c>
      <c r="Z202" s="36">
        <f>IFERROR(IF(Y202=0,"",ROUNDUP(Y202/H202,0)*0.00902),"")</f>
        <v>9.0200000000000002E-2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51.944444444444443</v>
      </c>
      <c r="BN202" s="64">
        <f t="shared" ref="BN202:BN209" si="33">IFERROR(Y202*I202/H202,"0")</f>
        <v>56.099999999999994</v>
      </c>
      <c r="BO202" s="64">
        <f t="shared" ref="BO202:BO209" si="34">IFERROR(1/J202*(X202/H202),"0")</f>
        <v>7.0145903479236812E-2</v>
      </c>
      <c r="BP202" s="64">
        <f t="shared" ref="BP202:BP209" si="35">IFERROR(1/J202*(Y202/H202),"0")</f>
        <v>7.575757575757576E-2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80</v>
      </c>
      <c r="Y203" s="59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150</v>
      </c>
      <c r="Y204" s="592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100</v>
      </c>
      <c r="Y205" s="592">
        <f t="shared" si="31"/>
        <v>102.60000000000001</v>
      </c>
      <c r="Z205" s="36">
        <f>IFERROR(IF(Y205=0,"",ROUNDUP(Y205/H205,0)*0.00902),"")</f>
        <v>0.17138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103.88888888888889</v>
      </c>
      <c r="BN205" s="64">
        <f t="shared" si="33"/>
        <v>106.59000000000002</v>
      </c>
      <c r="BO205" s="64">
        <f t="shared" si="34"/>
        <v>0.14029180695847362</v>
      </c>
      <c r="BP205" s="64">
        <f t="shared" si="35"/>
        <v>0.14393939393939395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60</v>
      </c>
      <c r="Y206" s="592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60</v>
      </c>
      <c r="Y207" s="592">
        <f t="shared" si="31"/>
        <v>61.2</v>
      </c>
      <c r="Z207" s="36">
        <f>IFERROR(IF(Y207=0,"",ROUNDUP(Y207/H207,0)*0.00502),"")</f>
        <v>0.17068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63.333333333333329</v>
      </c>
      <c r="BN207" s="64">
        <f t="shared" si="33"/>
        <v>64.599999999999994</v>
      </c>
      <c r="BO207" s="64">
        <f t="shared" si="34"/>
        <v>0.14245014245014248</v>
      </c>
      <c r="BP207" s="64">
        <f t="shared" si="35"/>
        <v>0.14529914529914531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66</v>
      </c>
      <c r="Y208" s="592">
        <f t="shared" si="31"/>
        <v>66.600000000000009</v>
      </c>
      <c r="Z208" s="36">
        <f>IFERROR(IF(Y208=0,"",ROUNDUP(Y208/H208,0)*0.00502),"")</f>
        <v>0.18574000000000002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69.666666666666657</v>
      </c>
      <c r="BN208" s="64">
        <f t="shared" si="33"/>
        <v>70.3</v>
      </c>
      <c r="BO208" s="64">
        <f t="shared" si="34"/>
        <v>0.15669515669515671</v>
      </c>
      <c r="BP208" s="64">
        <f t="shared" si="35"/>
        <v>0.15811965811965817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36</v>
      </c>
      <c r="Y209" s="592">
        <f t="shared" si="31"/>
        <v>36</v>
      </c>
      <c r="Z209" s="36">
        <f>IFERROR(IF(Y209=0,"",ROUNDUP(Y209/H209,0)*0.00502),"")</f>
        <v>0.1004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37.999999999999993</v>
      </c>
      <c r="BN209" s="64">
        <f t="shared" si="33"/>
        <v>37.999999999999993</v>
      </c>
      <c r="BO209" s="64">
        <f t="shared" si="34"/>
        <v>8.5470085470085472E-2</v>
      </c>
      <c r="BP209" s="64">
        <f t="shared" si="35"/>
        <v>8.5470085470085472E-2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193.7037037037037</v>
      </c>
      <c r="Y210" s="593">
        <f>IFERROR(Y202/H202,"0")+IFERROR(Y203/H203,"0")+IFERROR(Y204/H204,"0")+IFERROR(Y205/H205,"0")+IFERROR(Y206/H206,"0")+IFERROR(Y207/H207,"0")+IFERROR(Y208/H208,"0")+IFERROR(Y209/H209,"0")</f>
        <v>197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1.27694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602</v>
      </c>
      <c r="Y211" s="593">
        <f>IFERROR(SUM(Y202:Y209),"0")</f>
        <v>613.80000000000007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120</v>
      </c>
      <c r="Y215" s="592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280</v>
      </c>
      <c r="Y216" s="592">
        <f t="shared" si="36"/>
        <v>280.8</v>
      </c>
      <c r="Z216" s="36">
        <f t="shared" ref="Z216:Z221" si="41">IFERROR(IF(Y216=0,"",ROUNDUP(Y216/H216,0)*0.00651),"")</f>
        <v>0.76167000000000007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311.5</v>
      </c>
      <c r="BN216" s="64">
        <f t="shared" si="38"/>
        <v>312.39</v>
      </c>
      <c r="BO216" s="64">
        <f t="shared" si="39"/>
        <v>0.64102564102564108</v>
      </c>
      <c r="BP216" s="64">
        <f t="shared" si="40"/>
        <v>0.64285714285714302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160</v>
      </c>
      <c r="Y220" s="592">
        <f t="shared" si="36"/>
        <v>160.79999999999998</v>
      </c>
      <c r="Z220" s="36">
        <f t="shared" si="41"/>
        <v>0.43617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176.80000000000004</v>
      </c>
      <c r="BN220" s="64">
        <f t="shared" si="38"/>
        <v>177.684</v>
      </c>
      <c r="BO220" s="64">
        <f t="shared" si="39"/>
        <v>0.36630036630036633</v>
      </c>
      <c r="BP220" s="64">
        <f t="shared" si="40"/>
        <v>0.36813186813186816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260</v>
      </c>
      <c r="Y221" s="592">
        <f t="shared" si="36"/>
        <v>261.59999999999997</v>
      </c>
      <c r="Z221" s="36">
        <f t="shared" si="41"/>
        <v>0.70959000000000005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287.95</v>
      </c>
      <c r="BN221" s="64">
        <f t="shared" si="38"/>
        <v>289.72199999999998</v>
      </c>
      <c r="BO221" s="64">
        <f t="shared" si="39"/>
        <v>0.59523809523809534</v>
      </c>
      <c r="BP221" s="64">
        <f t="shared" si="40"/>
        <v>0.59890109890109888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388.79310344827593</v>
      </c>
      <c r="Y222" s="593">
        <f>IFERROR(Y213/H213,"0")+IFERROR(Y214/H214,"0")+IFERROR(Y215/H215,"0")+IFERROR(Y216/H216,"0")+IFERROR(Y217/H217,"0")+IFERROR(Y218/H218,"0")+IFERROR(Y219/H219,"0")+IFERROR(Y220/H220,"0")+IFERROR(Y221/H221,"0")</f>
        <v>391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2.7199900000000001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1020</v>
      </c>
      <c r="Y223" s="593">
        <f>IFERROR(SUM(Y213:Y221),"0")</f>
        <v>1026.5999999999999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176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36</v>
      </c>
      <c r="Y225" s="59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39.780000000000008</v>
      </c>
      <c r="BN225" s="64">
        <f>IFERROR(Y225*I225/H225,"0")</f>
        <v>39.780000000000008</v>
      </c>
      <c r="BO225" s="64">
        <f>IFERROR(1/J225*(X225/H225),"0")</f>
        <v>8.241758241758243E-2</v>
      </c>
      <c r="BP225" s="64">
        <f>IFERROR(1/J225*(Y225/H225),"0")</f>
        <v>8.241758241758243E-2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20</v>
      </c>
      <c r="Y226" s="592">
        <f>IFERROR(IF(X226="",0,CEILING((X226/$H226),1)*$H226),"")</f>
        <v>21.599999999999998</v>
      </c>
      <c r="Z226" s="36">
        <f>IFERROR(IF(Y226=0,"",ROUNDUP(Y226/H226,0)*0.00651),"")</f>
        <v>5.8590000000000003E-2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22.100000000000005</v>
      </c>
      <c r="BN226" s="64">
        <f>IFERROR(Y226*I226/H226,"0")</f>
        <v>23.868000000000002</v>
      </c>
      <c r="BO226" s="64">
        <f>IFERROR(1/J226*(X226/H226),"0")</f>
        <v>4.5787545787545791E-2</v>
      </c>
      <c r="BP226" s="64">
        <f>IFERROR(1/J226*(Y226/H226),"0")</f>
        <v>4.9450549450549455E-2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23.333333333333336</v>
      </c>
      <c r="Y227" s="593">
        <f>IFERROR(Y225/H225,"0")+IFERROR(Y226/H226,"0")</f>
        <v>24</v>
      </c>
      <c r="Z227" s="593">
        <f>IFERROR(IF(Z225="",0,Z225),"0")+IFERROR(IF(Z226="",0,Z226),"0")</f>
        <v>0.15623999999999999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56</v>
      </c>
      <c r="Y228" s="593">
        <f>IFERROR(SUM(Y225:Y226),"0")</f>
        <v>57.599999999999994</v>
      </c>
      <c r="Z228" s="37"/>
      <c r="AA228" s="594"/>
      <c r="AB228" s="594"/>
      <c r="AC228" s="594"/>
    </row>
    <row r="229" spans="1:68" ht="16.5" hidden="1" customHeight="1" x14ac:dyDescent="0.25">
      <c r="A229" s="611" t="s">
        <v>375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50</v>
      </c>
      <c r="Y231" s="59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80</v>
      </c>
      <c r="Y235" s="592">
        <f t="shared" si="42"/>
        <v>81.2</v>
      </c>
      <c r="Z235" s="36">
        <f>IFERROR(IF(Y235=0,"",ROUNDUP(Y235/H235,0)*0.01898),"")</f>
        <v>0.13286000000000001</v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83</v>
      </c>
      <c r="BN235" s="64">
        <f t="shared" si="44"/>
        <v>84.245000000000005</v>
      </c>
      <c r="BO235" s="64">
        <f t="shared" si="45"/>
        <v>0.10775862068965518</v>
      </c>
      <c r="BP235" s="64">
        <f t="shared" si="46"/>
        <v>0.10937500000000001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100</v>
      </c>
      <c r="Y236" s="592">
        <f t="shared" si="42"/>
        <v>100</v>
      </c>
      <c r="Z236" s="36">
        <f>IFERROR(IF(Y236=0,"",ROUNDUP(Y236/H236,0)*0.00902),"")</f>
        <v>0.22550000000000001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105.25</v>
      </c>
      <c r="BN236" s="64">
        <f t="shared" si="44"/>
        <v>105.25</v>
      </c>
      <c r="BO236" s="64">
        <f t="shared" si="45"/>
        <v>0.18939393939393939</v>
      </c>
      <c r="BP236" s="64">
        <f t="shared" si="46"/>
        <v>0.18939393939393939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24</v>
      </c>
      <c r="Y238" s="592">
        <f t="shared" si="42"/>
        <v>24</v>
      </c>
      <c r="Z238" s="36">
        <f>IFERROR(IF(Y238=0,"",ROUNDUP(Y238/H238,0)*0.00902),"")</f>
        <v>5.4120000000000001E-2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25.259999999999998</v>
      </c>
      <c r="BN238" s="64">
        <f t="shared" si="44"/>
        <v>25.259999999999998</v>
      </c>
      <c r="BO238" s="64">
        <f t="shared" si="45"/>
        <v>4.5454545454545456E-2</v>
      </c>
      <c r="BP238" s="64">
        <f t="shared" si="46"/>
        <v>4.5454545454545456E-2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42.206896551724142</v>
      </c>
      <c r="Y239" s="593">
        <f>IFERROR(Y231/H231,"0")+IFERROR(Y232/H232,"0")+IFERROR(Y233/H233,"0")+IFERROR(Y234/H234,"0")+IFERROR(Y235/H235,"0")+IFERROR(Y236/H236,"0")+IFERROR(Y237/H237,"0")+IFERROR(Y238/H238,"0")</f>
        <v>43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0.50737999999999994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254</v>
      </c>
      <c r="Y240" s="593">
        <f>IFERROR(SUM(Y231:Y238),"0")</f>
        <v>263.2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141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399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403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404</v>
      </c>
      <c r="B251" s="54" t="s">
        <v>405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3.5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3.8078703703703698</v>
      </c>
      <c r="BN252" s="64">
        <f>IFERROR(Y252*I252/H252,"0")</f>
        <v>4.7</v>
      </c>
      <c r="BO252" s="64">
        <f>IFERROR(1/J252*(X252/H252),"0")</f>
        <v>7.501714677640603E-3</v>
      </c>
      <c r="BP252" s="64">
        <f>IFERROR(1/J252*(Y252/H252),"0")</f>
        <v>9.2592592592592587E-3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2.75</v>
      </c>
      <c r="Y253" s="592">
        <f>IFERROR(IF(X253="",0,CEILING((X253/$H253),1)*$H253),"")</f>
        <v>3.6</v>
      </c>
      <c r="Z253" s="36">
        <f>IFERROR(IF(Y253=0,"",ROUNDUP(Y253/H253,0)*0.0059),"")</f>
        <v>2.3599999999999999E-2</v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3.3305555555555557</v>
      </c>
      <c r="BN253" s="64">
        <f>IFERROR(Y253*I253/H253,"0")</f>
        <v>4.3600000000000003</v>
      </c>
      <c r="BO253" s="64">
        <f>IFERROR(1/J253*(X253/H253),"0")</f>
        <v>1.4146090534979422E-2</v>
      </c>
      <c r="BP253" s="64">
        <f>IFERROR(1/J253*(Y253/H253),"0")</f>
        <v>1.8518518518518517E-2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2.75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3.2777777777777777</v>
      </c>
      <c r="BN254" s="64">
        <f>IFERROR(Y254*I254/H254,"0")</f>
        <v>3.5399999999999996</v>
      </c>
      <c r="BO254" s="64">
        <f>IFERROR(1/J254*(X254/H254),"0")</f>
        <v>1.2860082304526748E-2</v>
      </c>
      <c r="BP254" s="64">
        <f>IFERROR(1/J254*(Y254/H254),"0")</f>
        <v>1.3888888888888886E-2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7.4537037037037033</v>
      </c>
      <c r="Y256" s="593">
        <f>IFERROR(Y251/H251,"0")+IFERROR(Y252/H252,"0")+IFERROR(Y253/H253,"0")+IFERROR(Y254/H254,"0")+IFERROR(Y255/H255,"0")</f>
        <v>9</v>
      </c>
      <c r="Z256" s="593">
        <f>IFERROR(IF(Z251="",0,Z251),"0")+IFERROR(IF(Z252="",0,Z252),"0")+IFERROR(IF(Z253="",0,Z253),"0")+IFERROR(IF(Z254="",0,Z254),"0")+IFERROR(IF(Z255="",0,Z255),"0")</f>
        <v>5.3100000000000001E-2</v>
      </c>
      <c r="AA256" s="594"/>
      <c r="AB256" s="594"/>
      <c r="AC256" s="594"/>
    </row>
    <row r="257" spans="1:68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9</v>
      </c>
      <c r="Y257" s="593">
        <f>IFERROR(SUM(Y251:Y255),"0")</f>
        <v>10.89</v>
      </c>
      <c r="Z257" s="37"/>
      <c r="AA257" s="594"/>
      <c r="AB257" s="594"/>
      <c r="AC257" s="594"/>
    </row>
    <row r="258" spans="1:68" ht="16.5" hidden="1" customHeight="1" x14ac:dyDescent="0.25">
      <c r="A258" s="611" t="s">
        <v>415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416</v>
      </c>
      <c r="B260" s="54" t="s">
        <v>417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419</v>
      </c>
      <c r="B262" s="54" t="s">
        <v>422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427</v>
      </c>
      <c r="B264" s="54" t="s">
        <v>428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430</v>
      </c>
      <c r="B265" s="54" t="s">
        <v>431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433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434</v>
      </c>
      <c r="B270" s="54" t="s">
        <v>435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436</v>
      </c>
      <c r="B271" s="54" t="s">
        <v>437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447</v>
      </c>
      <c r="B278" s="54" t="s">
        <v>448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120</v>
      </c>
      <c r="Y279" s="59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240</v>
      </c>
      <c r="Y280" s="592">
        <f>IFERROR(IF(X280="",0,CEILING((X280/$H280),1)*$H280),"")</f>
        <v>240</v>
      </c>
      <c r="Z280" s="36">
        <f>IFERROR(IF(Y280=0,"",ROUNDUP(Y280/H280,0)*0.00651),"")</f>
        <v>0.65100000000000002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258.00000000000006</v>
      </c>
      <c r="BN280" s="64">
        <f>IFERROR(Y280*I280/H280,"0")</f>
        <v>258.00000000000006</v>
      </c>
      <c r="BO280" s="64">
        <f>IFERROR(1/J280*(X280/H280),"0")</f>
        <v>0.5494505494505495</v>
      </c>
      <c r="BP280" s="64">
        <f>IFERROR(1/J280*(Y280/H280),"0")</f>
        <v>0.5494505494505495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150</v>
      </c>
      <c r="Y281" s="593">
        <f>IFERROR(Y278/H278,"0")+IFERROR(Y279/H279,"0")+IFERROR(Y280/H280,"0")</f>
        <v>150</v>
      </c>
      <c r="Z281" s="593">
        <f>IFERROR(IF(Z278="",0,Z278),"0")+IFERROR(IF(Z279="",0,Z279),"0")+IFERROR(IF(Z280="",0,Z280),"0")</f>
        <v>0.97650000000000003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360</v>
      </c>
      <c r="Y282" s="593">
        <f>IFERROR(SUM(Y278:Y280),"0")</f>
        <v>360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456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457</v>
      </c>
      <c r="B285" s="54" t="s">
        <v>458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460</v>
      </c>
      <c r="B289" s="54" t="s">
        <v>461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463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464</v>
      </c>
      <c r="B294" s="54" t="s">
        <v>465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467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175</v>
      </c>
      <c r="Y299" s="592">
        <f>IFERROR(IF(X299="",0,CEILING((X299/$H299),1)*$H299),"")</f>
        <v>176.4</v>
      </c>
      <c r="Z299" s="36">
        <f>IFERROR(IF(Y299=0,"",ROUNDUP(Y299/H299,0)*0.00502),"")</f>
        <v>0.42168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183.33333333333334</v>
      </c>
      <c r="BN299" s="64">
        <f>IFERROR(Y299*I299/H299,"0")</f>
        <v>184.8</v>
      </c>
      <c r="BO299" s="64">
        <f>IFERROR(1/J299*(X299/H299),"0")</f>
        <v>0.35612535612535612</v>
      </c>
      <c r="BP299" s="64">
        <f>IFERROR(1/J299*(Y299/H299),"0")</f>
        <v>0.35897435897435903</v>
      </c>
    </row>
    <row r="300" spans="1:68" ht="37.5" hidden="1" customHeight="1" x14ac:dyDescent="0.25">
      <c r="A300" s="54" t="s">
        <v>471</v>
      </c>
      <c r="B300" s="54" t="s">
        <v>472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83.333333333333329</v>
      </c>
      <c r="Y301" s="593">
        <f>IFERROR(Y299/H299,"0")+IFERROR(Y300/H300,"0")</f>
        <v>84</v>
      </c>
      <c r="Z301" s="593">
        <f>IFERROR(IF(Z299="",0,Z299),"0")+IFERROR(IF(Z300="",0,Z300),"0")</f>
        <v>0.42168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175</v>
      </c>
      <c r="Y302" s="593">
        <f>IFERROR(SUM(Y299:Y300),"0")</f>
        <v>176.4</v>
      </c>
      <c r="Z302" s="37"/>
      <c r="AA302" s="594"/>
      <c r="AB302" s="594"/>
      <c r="AC302" s="594"/>
    </row>
    <row r="303" spans="1:68" ht="16.5" hidden="1" customHeight="1" x14ac:dyDescent="0.25">
      <c r="A303" s="611" t="s">
        <v>473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474</v>
      </c>
      <c r="B305" s="54" t="s">
        <v>475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478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479</v>
      </c>
      <c r="B310" s="54" t="s">
        <v>480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482</v>
      </c>
      <c r="B311" s="54" t="s">
        <v>483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482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176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20</v>
      </c>
      <c r="Y334" s="592">
        <f>IFERROR(IF(X334="",0,CEILING((X334/$H334),1)*$H334),"")</f>
        <v>25.200000000000003</v>
      </c>
      <c r="Z334" s="36">
        <f>IFERROR(IF(Y334=0,"",ROUNDUP(Y334/H334,0)*0.01898),"")</f>
        <v>5.6940000000000004E-2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21.235714285714284</v>
      </c>
      <c r="BN334" s="64">
        <f>IFERROR(Y334*I334/H334,"0")</f>
        <v>26.757000000000001</v>
      </c>
      <c r="BO334" s="64">
        <f>IFERROR(1/J334*(X334/H334),"0")</f>
        <v>3.7202380952380952E-2</v>
      </c>
      <c r="BP334" s="64">
        <f>IFERROR(1/J334*(Y334/H334),"0")</f>
        <v>4.6875E-2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450</v>
      </c>
      <c r="Y335" s="592">
        <f>IFERROR(IF(X335="",0,CEILING((X335/$H335),1)*$H335),"")</f>
        <v>452.4</v>
      </c>
      <c r="Z335" s="36">
        <f>IFERROR(IF(Y335=0,"",ROUNDUP(Y335/H335,0)*0.01898),"")</f>
        <v>1.10084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479.94230769230774</v>
      </c>
      <c r="BN335" s="64">
        <f>IFERROR(Y335*I335/H335,"0")</f>
        <v>482.50200000000001</v>
      </c>
      <c r="BO335" s="64">
        <f>IFERROR(1/J335*(X335/H335),"0")</f>
        <v>0.90144230769230771</v>
      </c>
      <c r="BP335" s="64">
        <f>IFERROR(1/J335*(Y335/H335),"0")</f>
        <v>0.90625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30</v>
      </c>
      <c r="Y336" s="592">
        <f>IFERROR(IF(X336="",0,CEILING((X336/$H336),1)*$H336),"")</f>
        <v>33.6</v>
      </c>
      <c r="Z336" s="36">
        <f>IFERROR(IF(Y336=0,"",ROUNDUP(Y336/H336,0)*0.01898),"")</f>
        <v>7.5920000000000001E-2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31.853571428571428</v>
      </c>
      <c r="BN336" s="64">
        <f>IFERROR(Y336*I336/H336,"0")</f>
        <v>35.676000000000002</v>
      </c>
      <c r="BO336" s="64">
        <f>IFERROR(1/J336*(X336/H336),"0")</f>
        <v>5.5803571428571425E-2</v>
      </c>
      <c r="BP336" s="64">
        <f>IFERROR(1/J336*(Y336/H336),"0")</f>
        <v>6.25E-2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63.644688644688642</v>
      </c>
      <c r="Y337" s="593">
        <f>IFERROR(Y334/H334,"0")+IFERROR(Y335/H335,"0")+IFERROR(Y336/H336,"0")</f>
        <v>65</v>
      </c>
      <c r="Z337" s="593">
        <f>IFERROR(IF(Z334="",0,Z334),"0")+IFERROR(IF(Z335="",0,Z335),"0")+IFERROR(IF(Z336="",0,Z336),"0")</f>
        <v>1.2337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500</v>
      </c>
      <c r="Y338" s="593">
        <f>IFERROR(SUM(Y334:Y336),"0")</f>
        <v>511.2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17</v>
      </c>
      <c r="Y342" s="592">
        <f>IFERROR(IF(X342="",0,CEILING((X342/$H342),1)*$H342),"")</f>
        <v>17.849999999999998</v>
      </c>
      <c r="Z342" s="36">
        <f>IFERROR(IF(Y342=0,"",ROUNDUP(Y342/H342,0)*0.00651),"")</f>
        <v>4.5569999999999999E-2</v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19.700000000000003</v>
      </c>
      <c r="BN342" s="64">
        <f>IFERROR(Y342*I342/H342,"0")</f>
        <v>20.684999999999999</v>
      </c>
      <c r="BO342" s="64">
        <f>IFERROR(1/J342*(X342/H342),"0")</f>
        <v>3.6630036630036632E-2</v>
      </c>
      <c r="BP342" s="64">
        <f>IFERROR(1/J342*(Y342/H342),"0")</f>
        <v>3.8461538461538464E-2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6.666666666666667</v>
      </c>
      <c r="Y344" s="593">
        <f>IFERROR(Y340/H340,"0")+IFERROR(Y341/H341,"0")+IFERROR(Y342/H342,"0")+IFERROR(Y343/H343,"0")</f>
        <v>7</v>
      </c>
      <c r="Z344" s="593">
        <f>IFERROR(IF(Z340="",0,Z340),"0")+IFERROR(IF(Z341="",0,Z341),"0")+IFERROR(IF(Z342="",0,Z342),"0")+IFERROR(IF(Z343="",0,Z343),"0")</f>
        <v>4.5569999999999999E-2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17</v>
      </c>
      <c r="Y345" s="593">
        <f>IFERROR(SUM(Y340:Y343),"0")</f>
        <v>17.849999999999998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630</v>
      </c>
      <c r="Y359" s="592">
        <f>IFERROR(IF(X359="",0,CEILING((X359/$H359),1)*$H359),"")</f>
        <v>630</v>
      </c>
      <c r="Z359" s="36">
        <f>IFERROR(IF(Y359=0,"",ROUNDUP(Y359/H359,0)*0.00651),"")</f>
        <v>1.9530000000000001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705.59999999999991</v>
      </c>
      <c r="BN359" s="64">
        <f>IFERROR(Y359*I359/H359,"0")</f>
        <v>705.59999999999991</v>
      </c>
      <c r="BO359" s="64">
        <f>IFERROR(1/J359*(X359/H359),"0")</f>
        <v>1.6483516483516485</v>
      </c>
      <c r="BP359" s="64">
        <f>IFERROR(1/J359*(Y359/H359),"0")</f>
        <v>1.6483516483516485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595</v>
      </c>
      <c r="Y360" s="592">
        <f>IFERROR(IF(X360="",0,CEILING((X360/$H360),1)*$H360),"")</f>
        <v>596.4</v>
      </c>
      <c r="Z360" s="36">
        <f>IFERROR(IF(Y360=0,"",ROUNDUP(Y360/H360,0)*0.00651),"")</f>
        <v>1.84884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663</v>
      </c>
      <c r="BN360" s="64">
        <f>IFERROR(Y360*I360/H360,"0")</f>
        <v>664.55999999999983</v>
      </c>
      <c r="BO360" s="64">
        <f>IFERROR(1/J360*(X360/H360),"0")</f>
        <v>1.5567765567765568</v>
      </c>
      <c r="BP360" s="64">
        <f>IFERROR(1/J360*(Y360/H360),"0")</f>
        <v>1.5604395604395607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583.33333333333326</v>
      </c>
      <c r="Y361" s="593">
        <f>IFERROR(Y358/H358,"0")+IFERROR(Y359/H359,"0")+IFERROR(Y360/H360,"0")</f>
        <v>584</v>
      </c>
      <c r="Z361" s="593">
        <f>IFERROR(IF(Z358="",0,Z358),"0")+IFERROR(IF(Z359="",0,Z359),"0")+IFERROR(IF(Z360="",0,Z360),"0")</f>
        <v>3.8018400000000003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1225</v>
      </c>
      <c r="Y362" s="593">
        <f>IFERROR(SUM(Y358:Y360),"0")</f>
        <v>1226.4000000000001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1200</v>
      </c>
      <c r="Y366" s="592">
        <f t="shared" ref="Y366:Y372" si="57">IFERROR(IF(X366="",0,CEILING((X366/$H366),1)*$H366),"")</f>
        <v>1200</v>
      </c>
      <c r="Z366" s="36">
        <f>IFERROR(IF(Y366=0,"",ROUNDUP(Y366/H366,0)*0.02175),"")</f>
        <v>1.7399999999999998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1238.4000000000001</v>
      </c>
      <c r="BN366" s="64">
        <f t="shared" ref="BN366:BN372" si="59">IFERROR(Y366*I366/H366,"0")</f>
        <v>1238.4000000000001</v>
      </c>
      <c r="BO366" s="64">
        <f t="shared" ref="BO366:BO372" si="60">IFERROR(1/J366*(X366/H366),"0")</f>
        <v>1.6666666666666665</v>
      </c>
      <c r="BP366" s="64">
        <f t="shared" ref="BP366:BP372" si="61">IFERROR(1/J366*(Y366/H366),"0")</f>
        <v>1.6666666666666665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1100</v>
      </c>
      <c r="Y367" s="592">
        <f t="shared" si="57"/>
        <v>1110</v>
      </c>
      <c r="Z367" s="36">
        <f>IFERROR(IF(Y367=0,"",ROUNDUP(Y367/H367,0)*0.02175),"")</f>
        <v>1.6094999999999999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1135.2</v>
      </c>
      <c r="BN367" s="64">
        <f t="shared" si="59"/>
        <v>1145.52</v>
      </c>
      <c r="BO367" s="64">
        <f t="shared" si="60"/>
        <v>1.5277777777777777</v>
      </c>
      <c r="BP367" s="64">
        <f t="shared" si="61"/>
        <v>1.5416666666666665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220</v>
      </c>
      <c r="Y369" s="592">
        <f t="shared" si="57"/>
        <v>225</v>
      </c>
      <c r="Z369" s="36">
        <f>IFERROR(IF(Y369=0,"",ROUNDUP(Y369/H369,0)*0.02175),"")</f>
        <v>0.32624999999999998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227.04</v>
      </c>
      <c r="BN369" s="64">
        <f t="shared" si="59"/>
        <v>232.2</v>
      </c>
      <c r="BO369" s="64">
        <f t="shared" si="60"/>
        <v>0.30555555555555552</v>
      </c>
      <c r="BP369" s="64">
        <f t="shared" si="61"/>
        <v>0.3125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167.99999999999997</v>
      </c>
      <c r="Y373" s="593">
        <f>IFERROR(Y366/H366,"0")+IFERROR(Y367/H367,"0")+IFERROR(Y368/H368,"0")+IFERROR(Y369/H369,"0")+IFERROR(Y370/H370,"0")+IFERROR(Y371/H371,"0")+IFERROR(Y372/H372,"0")</f>
        <v>169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3.6757499999999999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2520</v>
      </c>
      <c r="Y374" s="593">
        <f>IFERROR(SUM(Y366:Y372),"0")</f>
        <v>2535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141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800</v>
      </c>
      <c r="Y376" s="592">
        <f>IFERROR(IF(X376="",0,CEILING((X376/$H376),1)*$H376),"")</f>
        <v>810</v>
      </c>
      <c r="Z376" s="36">
        <f>IFERROR(IF(Y376=0,"",ROUNDUP(Y376/H376,0)*0.02175),"")</f>
        <v>1.1744999999999999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825.6</v>
      </c>
      <c r="BN376" s="64">
        <f>IFERROR(Y376*I376/H376,"0")</f>
        <v>835.92000000000007</v>
      </c>
      <c r="BO376" s="64">
        <f>IFERROR(1/J376*(X376/H376),"0")</f>
        <v>1.1111111111111112</v>
      </c>
      <c r="BP376" s="64">
        <f>IFERROR(1/J376*(Y376/H376),"0")</f>
        <v>1.125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54.333333333333336</v>
      </c>
      <c r="Y378" s="593">
        <f>IFERROR(Y376/H376,"0")+IFERROR(Y377/H377,"0")</f>
        <v>55</v>
      </c>
      <c r="Z378" s="593">
        <f>IFERROR(IF(Z376="",0,Z376),"0")+IFERROR(IF(Z377="",0,Z377),"0")</f>
        <v>1.1835199999999999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804</v>
      </c>
      <c r="Y379" s="593">
        <f>IFERROR(SUM(Y376:Y377),"0")</f>
        <v>814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40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42.306666666666665</v>
      </c>
      <c r="BN382" s="64">
        <f>IFERROR(Y382*I382/H382,"0")</f>
        <v>47.594999999999999</v>
      </c>
      <c r="BO382" s="64">
        <f>IFERROR(1/J382*(X382/H382),"0")</f>
        <v>6.9444444444444448E-2</v>
      </c>
      <c r="BP382" s="64">
        <f>IFERROR(1/J382*(Y382/H382),"0")</f>
        <v>7.8125E-2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4.4444444444444446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40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176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20</v>
      </c>
      <c r="Y386" s="592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2.2222222222222223</v>
      </c>
      <c r="Y387" s="593">
        <f>IFERROR(Y386/H386,"0")</f>
        <v>3</v>
      </c>
      <c r="Z387" s="593">
        <f>IFERROR(IF(Z386="",0,Z386),"0")</f>
        <v>5.6940000000000004E-2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20</v>
      </c>
      <c r="Y388" s="593">
        <f>IFERROR(SUM(Y386:Y386),"0")</f>
        <v>27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50</v>
      </c>
      <c r="Y393" s="592">
        <f>IFERROR(IF(X393="",0,CEILING((X393/$H393),1)*$H393),"")</f>
        <v>60</v>
      </c>
      <c r="Z393" s="36">
        <f>IFERROR(IF(Y393=0,"",ROUNDUP(Y393/H393,0)*0.01898),"")</f>
        <v>9.4899999999999998E-2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51.8125</v>
      </c>
      <c r="BN393" s="64">
        <f>IFERROR(Y393*I393/H393,"0")</f>
        <v>62.175000000000004</v>
      </c>
      <c r="BO393" s="64">
        <f>IFERROR(1/J393*(X393/H393),"0")</f>
        <v>6.5104166666666671E-2</v>
      </c>
      <c r="BP393" s="64">
        <f>IFERROR(1/J393*(Y393/H393),"0")</f>
        <v>7.8125E-2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4.166666666666667</v>
      </c>
      <c r="Y395" s="593">
        <f>IFERROR(Y391/H391,"0")+IFERROR(Y392/H392,"0")+IFERROR(Y393/H393,"0")+IFERROR(Y394/H394,"0")</f>
        <v>5</v>
      </c>
      <c r="Z395" s="593">
        <f>IFERROR(IF(Z391="",0,Z391),"0")+IFERROR(IF(Z392="",0,Z392),"0")+IFERROR(IF(Z393="",0,Z393),"0")+IFERROR(IF(Z394="",0,Z394),"0")</f>
        <v>9.4899999999999998E-2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50</v>
      </c>
      <c r="Y396" s="593">
        <f>IFERROR(SUM(Y391:Y394),"0")</f>
        <v>60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176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10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10.388888888888889</v>
      </c>
      <c r="BN414" s="64">
        <f t="shared" ref="BN414:BN423" si="64">IFERROR(Y414*I414/H414,"0")</f>
        <v>11.22</v>
      </c>
      <c r="BO414" s="64">
        <f t="shared" ref="BO414:BO423" si="65">IFERROR(1/J414*(X414/H414),"0")</f>
        <v>1.4029180695847361E-2</v>
      </c>
      <c r="BP414" s="64">
        <f t="shared" ref="BP414:BP423" si="66">IFERROR(1/J414*(Y414/H414),"0")</f>
        <v>1.5151515151515152E-2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17.5</v>
      </c>
      <c r="Y419" s="592">
        <f t="shared" si="62"/>
        <v>18.900000000000002</v>
      </c>
      <c r="Z419" s="36">
        <f t="shared" si="67"/>
        <v>4.5179999999999998E-2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18.583333333333332</v>
      </c>
      <c r="BN419" s="64">
        <f t="shared" si="64"/>
        <v>20.07</v>
      </c>
      <c r="BO419" s="64">
        <f t="shared" si="65"/>
        <v>3.5612535612535613E-2</v>
      </c>
      <c r="BP419" s="64">
        <f t="shared" si="66"/>
        <v>3.8461538461538464E-2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35</v>
      </c>
      <c r="Y420" s="592">
        <f t="shared" si="62"/>
        <v>35.700000000000003</v>
      </c>
      <c r="Z420" s="36">
        <f t="shared" si="67"/>
        <v>8.5339999999999999E-2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37.166666666666664</v>
      </c>
      <c r="BN420" s="64">
        <f t="shared" si="64"/>
        <v>37.910000000000004</v>
      </c>
      <c r="BO420" s="64">
        <f t="shared" si="65"/>
        <v>7.1225071225071226E-2</v>
      </c>
      <c r="BP420" s="64">
        <f t="shared" si="66"/>
        <v>7.2649572649572655E-2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35</v>
      </c>
      <c r="Y422" s="59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43.518518518518512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45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0.2339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97.5</v>
      </c>
      <c r="Y425" s="593">
        <f>IFERROR(SUM(Y414:Y423),"0")</f>
        <v>101.10000000000001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141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10</v>
      </c>
      <c r="Y438" s="592">
        <f>IFERROR(IF(X438="",0,CEILING((X438/$H438),1)*$H438),"")</f>
        <v>10.8</v>
      </c>
      <c r="Z438" s="36">
        <f>IFERROR(IF(Y438=0,"",ROUNDUP(Y438/H438,0)*0.00902),"")</f>
        <v>1.804E-2</v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10.388888888888889</v>
      </c>
      <c r="BN438" s="64">
        <f>IFERROR(Y438*I438/H438,"0")</f>
        <v>11.22</v>
      </c>
      <c r="BO438" s="64">
        <f>IFERROR(1/J438*(X438/H438),"0")</f>
        <v>1.4029180695847361E-2</v>
      </c>
      <c r="BP438" s="64">
        <f>IFERROR(1/J438*(Y438/H438),"0")</f>
        <v>1.5151515151515152E-2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28</v>
      </c>
      <c r="Y441" s="592">
        <f>IFERROR(IF(X441="",0,CEILING((X441/$H441),1)*$H441),"")</f>
        <v>29.400000000000002</v>
      </c>
      <c r="Z441" s="36">
        <f>IFERROR(IF(Y441=0,"",ROUNDUP(Y441/H441,0)*0.00502),"")</f>
        <v>7.0280000000000009E-2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29.733333333333331</v>
      </c>
      <c r="BN441" s="64">
        <f>IFERROR(Y441*I441/H441,"0")</f>
        <v>31.22</v>
      </c>
      <c r="BO441" s="64">
        <f>IFERROR(1/J441*(X441/H441),"0")</f>
        <v>5.6980056980056981E-2</v>
      </c>
      <c r="BP441" s="64">
        <f>IFERROR(1/J441*(Y441/H441),"0")</f>
        <v>5.9829059829059839E-2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15.185185185185183</v>
      </c>
      <c r="Y442" s="593">
        <f>IFERROR(Y438/H438,"0")+IFERROR(Y439/H439,"0")+IFERROR(Y440/H440,"0")+IFERROR(Y441/H441,"0")</f>
        <v>16</v>
      </c>
      <c r="Z442" s="593">
        <f>IFERROR(IF(Z438="",0,Z438),"0")+IFERROR(IF(Z439="",0,Z439),"0")+IFERROR(IF(Z440="",0,Z440),"0")+IFERROR(IF(Z441="",0,Z441),"0")</f>
        <v>8.832000000000001E-2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38</v>
      </c>
      <c r="Y443" s="593">
        <f>IFERROR(SUM(Y438:Y441),"0")</f>
        <v>40.200000000000003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40</v>
      </c>
      <c r="Y446" s="592">
        <f>IFERROR(IF(X446="",0,CEILING((X446/$H446),1)*$H446),"")</f>
        <v>40.799999999999997</v>
      </c>
      <c r="Z446" s="36">
        <f>IFERROR(IF(Y446=0,"",ROUNDUP(Y446/H446,0)*0.00651),"")</f>
        <v>0.22134000000000001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70</v>
      </c>
      <c r="BN446" s="64">
        <f>IFERROR(Y446*I446/H446,"0")</f>
        <v>71.399999999999991</v>
      </c>
      <c r="BO446" s="64">
        <f>IFERROR(1/J446*(X446/H446),"0")</f>
        <v>0.18315018315018317</v>
      </c>
      <c r="BP446" s="64">
        <f>IFERROR(1/J446*(Y446/H446),"0")</f>
        <v>0.18681318681318682</v>
      </c>
    </row>
    <row r="447" spans="1:68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33.333333333333336</v>
      </c>
      <c r="Y447" s="593">
        <f>IFERROR(Y446/H446,"0")</f>
        <v>34</v>
      </c>
      <c r="Z447" s="593">
        <f>IFERROR(IF(Z446="",0,Z446),"0")</f>
        <v>0.22134000000000001</v>
      </c>
      <c r="AA447" s="594"/>
      <c r="AB447" s="594"/>
      <c r="AC447" s="594"/>
    </row>
    <row r="448" spans="1:68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40</v>
      </c>
      <c r="Y448" s="593">
        <f>IFERROR(SUM(Y446:Y446),"0")</f>
        <v>40.799999999999997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60</v>
      </c>
      <c r="Y459" s="592">
        <f t="shared" si="68"/>
        <v>63.36</v>
      </c>
      <c r="Z459" s="36">
        <f t="shared" si="69"/>
        <v>0.14352000000000001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64.090909090909079</v>
      </c>
      <c r="BN459" s="64">
        <f t="shared" si="71"/>
        <v>67.679999999999993</v>
      </c>
      <c r="BO459" s="64">
        <f t="shared" si="72"/>
        <v>0.10926573426573427</v>
      </c>
      <c r="BP459" s="64">
        <f t="shared" si="73"/>
        <v>0.11538461538461539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180</v>
      </c>
      <c r="Y461" s="592">
        <f t="shared" si="68"/>
        <v>184.8</v>
      </c>
      <c r="Z461" s="36">
        <f t="shared" si="69"/>
        <v>0.41860000000000003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192.27272727272725</v>
      </c>
      <c r="BN461" s="64">
        <f t="shared" si="71"/>
        <v>197.39999999999998</v>
      </c>
      <c r="BO461" s="64">
        <f t="shared" si="72"/>
        <v>0.32779720279720276</v>
      </c>
      <c r="BP461" s="64">
        <f t="shared" si="73"/>
        <v>0.33653846153846156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180</v>
      </c>
      <c r="Y464" s="592">
        <f t="shared" si="68"/>
        <v>180</v>
      </c>
      <c r="Z464" s="36">
        <f>IFERROR(IF(Y464=0,"",ROUNDUP(Y464/H464,0)*0.00902),"")</f>
        <v>0.45100000000000001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190.49999999999997</v>
      </c>
      <c r="BN464" s="64">
        <f t="shared" si="71"/>
        <v>190.49999999999997</v>
      </c>
      <c r="BO464" s="64">
        <f t="shared" si="72"/>
        <v>0.37878787878787878</v>
      </c>
      <c r="BP464" s="64">
        <f t="shared" si="73"/>
        <v>0.37878787878787878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150</v>
      </c>
      <c r="Y468" s="592">
        <f t="shared" si="68"/>
        <v>151.20000000000002</v>
      </c>
      <c r="Z468" s="36">
        <f>IFERROR(IF(Y468=0,"",ROUNDUP(Y468/H468,0)*0.00902),"")</f>
        <v>0.37884000000000001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158.75</v>
      </c>
      <c r="BN468" s="64">
        <f t="shared" si="71"/>
        <v>160.02000000000004</v>
      </c>
      <c r="BO468" s="64">
        <f t="shared" si="72"/>
        <v>0.31565656565656564</v>
      </c>
      <c r="BP468" s="64">
        <f t="shared" si="73"/>
        <v>0.31818181818181823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137.12121212121212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139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1.3919600000000001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570</v>
      </c>
      <c r="Y471" s="593">
        <f>IFERROR(SUM(Y457:Y469),"0")</f>
        <v>579.36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141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100</v>
      </c>
      <c r="Y479" s="592">
        <f t="shared" ref="Y479:Y486" si="74">IFERROR(IF(X479="",0,CEILING((X479/$H479),1)*$H479),"")</f>
        <v>100.32000000000001</v>
      </c>
      <c r="Z479" s="36">
        <f>IFERROR(IF(Y479=0,"",ROUNDUP(Y479/H479,0)*0.01196),"")</f>
        <v>0.22724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106.81818181818181</v>
      </c>
      <c r="BN479" s="64">
        <f t="shared" ref="BN479:BN486" si="76">IFERROR(Y479*I479/H479,"0")</f>
        <v>107.16</v>
      </c>
      <c r="BO479" s="64">
        <f t="shared" ref="BO479:BO486" si="77">IFERROR(1/J479*(X479/H479),"0")</f>
        <v>0.18210955710955709</v>
      </c>
      <c r="BP479" s="64">
        <f t="shared" ref="BP479:BP486" si="78">IFERROR(1/J479*(Y479/H479),"0")</f>
        <v>0.18269230769230771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30</v>
      </c>
      <c r="Y480" s="592">
        <f t="shared" si="74"/>
        <v>31.68</v>
      </c>
      <c r="Z480" s="36">
        <f>IFERROR(IF(Y480=0,"",ROUNDUP(Y480/H480,0)*0.01196),"")</f>
        <v>7.1760000000000004E-2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32.04545454545454</v>
      </c>
      <c r="BN480" s="64">
        <f t="shared" si="76"/>
        <v>33.839999999999996</v>
      </c>
      <c r="BO480" s="64">
        <f t="shared" si="77"/>
        <v>5.4632867132867136E-2</v>
      </c>
      <c r="BP480" s="64">
        <f t="shared" si="78"/>
        <v>5.7692307692307696E-2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120</v>
      </c>
      <c r="Y481" s="592">
        <f t="shared" si="74"/>
        <v>121.44000000000001</v>
      </c>
      <c r="Z481" s="36">
        <f>IFERROR(IF(Y481=0,"",ROUNDUP(Y481/H481,0)*0.01196),"")</f>
        <v>0.27507999999999999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128.18181818181816</v>
      </c>
      <c r="BN481" s="64">
        <f t="shared" si="76"/>
        <v>129.72</v>
      </c>
      <c r="BO481" s="64">
        <f t="shared" si="77"/>
        <v>0.21853146853146854</v>
      </c>
      <c r="BP481" s="64">
        <f t="shared" si="78"/>
        <v>0.22115384615384617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30</v>
      </c>
      <c r="Y483" s="592">
        <f t="shared" si="74"/>
        <v>33.6</v>
      </c>
      <c r="Z483" s="36">
        <f>IFERROR(IF(Y483=0,"",ROUNDUP(Y483/H483,0)*0.00902),"")</f>
        <v>6.3140000000000002E-2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43.3125</v>
      </c>
      <c r="BN483" s="64">
        <f t="shared" si="76"/>
        <v>48.510000000000005</v>
      </c>
      <c r="BO483" s="64">
        <f t="shared" si="77"/>
        <v>4.7348484848484848E-2</v>
      </c>
      <c r="BP483" s="64">
        <f t="shared" si="78"/>
        <v>5.3030303030303039E-2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48</v>
      </c>
      <c r="Y486" s="592">
        <f t="shared" si="74"/>
        <v>48</v>
      </c>
      <c r="Z486" s="36">
        <f>IFERROR(IF(Y486=0,"",ROUNDUP(Y486/H486,0)*0.00902),"")</f>
        <v>9.0200000000000002E-2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66.900000000000006</v>
      </c>
      <c r="BN486" s="64">
        <f t="shared" si="76"/>
        <v>66.900000000000006</v>
      </c>
      <c r="BO486" s="64">
        <f t="shared" si="77"/>
        <v>7.575757575757576E-2</v>
      </c>
      <c r="BP486" s="64">
        <f t="shared" si="78"/>
        <v>7.575757575757576E-2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63.598484848484844</v>
      </c>
      <c r="Y487" s="593">
        <f>IFERROR(Y479/H479,"0")+IFERROR(Y480/H480,"0")+IFERROR(Y481/H481,"0")+IFERROR(Y482/H482,"0")+IFERROR(Y483/H483,"0")+IFERROR(Y484/H484,"0")+IFERROR(Y485/H485,"0")+IFERROR(Y486/H486,"0")</f>
        <v>65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0.72741999999999996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328</v>
      </c>
      <c r="Y488" s="593">
        <f>IFERROR(SUM(Y479:Y486),"0")</f>
        <v>335.04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176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20</v>
      </c>
      <c r="Y504" s="592">
        <f>IFERROR(IF(X504="",0,CEILING((X504/$H504),1)*$H504),"")</f>
        <v>24</v>
      </c>
      <c r="Z504" s="36">
        <f>IFERROR(IF(Y504=0,"",ROUNDUP(Y504/H504,0)*0.01898),"")</f>
        <v>3.7960000000000001E-2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20.725000000000001</v>
      </c>
      <c r="BN504" s="64">
        <f>IFERROR(Y504*I504/H504,"0")</f>
        <v>24.87</v>
      </c>
      <c r="BO504" s="64">
        <f>IFERROR(1/J504*(X504/H504),"0")</f>
        <v>2.6041666666666668E-2</v>
      </c>
      <c r="BP504" s="64">
        <f>IFERROR(1/J504*(Y504/H504),"0")</f>
        <v>3.125E-2</v>
      </c>
    </row>
    <row r="505" spans="1:68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1.6666666666666667</v>
      </c>
      <c r="Y505" s="593">
        <f>IFERROR(Y502/H502,"0")+IFERROR(Y503/H503,"0")+IFERROR(Y504/H504,"0")</f>
        <v>2</v>
      </c>
      <c r="Z505" s="593">
        <f>IFERROR(IF(Z502="",0,Z502),"0")+IFERROR(IF(Z503="",0,Z503),"0")+IFERROR(IF(Z504="",0,Z504),"0")</f>
        <v>3.7960000000000001E-2</v>
      </c>
      <c r="AA505" s="594"/>
      <c r="AB505" s="594"/>
      <c r="AC505" s="594"/>
    </row>
    <row r="506" spans="1:68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20</v>
      </c>
      <c r="Y506" s="593">
        <f>IFERROR(SUM(Y502:Y504),"0")</f>
        <v>24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141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700</v>
      </c>
      <c r="Y520" s="592">
        <f>IFERROR(IF(X520="",0,CEILING((X520/$H520),1)*$H520),"")</f>
        <v>702</v>
      </c>
      <c r="Z520" s="36">
        <f>IFERROR(IF(Y520=0,"",ROUNDUP(Y520/H520,0)*0.01898),"")</f>
        <v>1.48044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740.36666666666667</v>
      </c>
      <c r="BN520" s="64">
        <f>IFERROR(Y520*I520/H520,"0")</f>
        <v>742.48199999999997</v>
      </c>
      <c r="BO520" s="64">
        <f>IFERROR(1/J520*(X520/H520),"0")</f>
        <v>1.2152777777777777</v>
      </c>
      <c r="BP520" s="64">
        <f>IFERROR(1/J520*(Y520/H520),"0")</f>
        <v>1.21875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77.777777777777771</v>
      </c>
      <c r="Y522" s="593">
        <f>IFERROR(Y520/H520,"0")+IFERROR(Y521/H521,"0")</f>
        <v>78</v>
      </c>
      <c r="Z522" s="593">
        <f>IFERROR(IF(Z520="",0,Z520),"0")+IFERROR(IF(Z521="",0,Z521),"0")</f>
        <v>1.48044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700</v>
      </c>
      <c r="Y523" s="593">
        <f>IFERROR(SUM(Y520:Y521),"0")</f>
        <v>702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176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141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14269.4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14438.700000000003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15195.837574421108</v>
      </c>
      <c r="Y537" s="593">
        <f>IFERROR(SUM(BN22:BN533),"0")</f>
        <v>15376.252999999999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27</v>
      </c>
      <c r="Y538" s="38">
        <f>ROUNDUP(SUM(BP22:BP533),0)</f>
        <v>27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15870.837574421108</v>
      </c>
      <c r="Y539" s="593">
        <f>GrossWeightTotalR+PalletQtyTotalR*25</f>
        <v>16051.252999999999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3369.1789691789695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3401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30.918410000000005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183</v>
      </c>
      <c r="F544" s="655" t="s">
        <v>210</v>
      </c>
      <c r="G544" s="655" t="s">
        <v>249</v>
      </c>
      <c r="H544" s="655" t="s">
        <v>100</v>
      </c>
      <c r="I544" s="655" t="s">
        <v>274</v>
      </c>
      <c r="J544" s="655" t="s">
        <v>314</v>
      </c>
      <c r="K544" s="655" t="s">
        <v>375</v>
      </c>
      <c r="L544" s="655" t="s">
        <v>415</v>
      </c>
      <c r="M544" s="655" t="s">
        <v>433</v>
      </c>
      <c r="N544" s="589"/>
      <c r="O544" s="655" t="s">
        <v>446</v>
      </c>
      <c r="P544" s="655" t="s">
        <v>456</v>
      </c>
      <c r="Q544" s="655" t="s">
        <v>463</v>
      </c>
      <c r="R544" s="655" t="s">
        <v>467</v>
      </c>
      <c r="S544" s="655" t="s">
        <v>473</v>
      </c>
      <c r="T544" s="655" t="s">
        <v>478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511.20000000000005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1215.9000000000001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1236.6000000000001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873</v>
      </c>
      <c r="G546" s="46">
        <f>IFERROR(Y137*1,"0")+IFERROR(Y138*1,"0")+IFERROR(Y142*1,"0")+IFERROR(Y143*1,"0")+IFERROR(Y147*1,"0")+IFERROR(Y148*1,"0")</f>
        <v>134.80000000000001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699.11999999999989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1697.9999999999998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274.09000000000003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360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176.4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529.04999999999995</v>
      </c>
      <c r="U546" s="46">
        <f>IFERROR(Y354*1,"0")+IFERROR(Y358*1,"0")+IFERROR(Y359*1,"0")+IFERROR(Y360*1,"0")</f>
        <v>1226.4000000000001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3421</v>
      </c>
      <c r="W546" s="46">
        <f>IFERROR(Y391*1,"0")+IFERROR(Y392*1,"0")+IFERROR(Y393*1,"0")+IFERROR(Y394*1,"0")+IFERROR(Y398*1,"0")+IFERROR(Y402*1,"0")+IFERROR(Y403*1,"0")+IFERROR(Y404*1,"0")+IFERROR(Y408*1,"0")</f>
        <v>60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101.10000000000001</v>
      </c>
      <c r="Y546" s="46">
        <f>IFERROR(Y433*1,"0")+IFERROR(Y434*1,"0")+IFERROR(Y438*1,"0")+IFERROR(Y439*1,"0")+IFERROR(Y440*1,"0")+IFERROR(Y441*1,"0")</f>
        <v>40.200000000000003</v>
      </c>
      <c r="Z546" s="46">
        <f>IFERROR(Y446*1,"0")</f>
        <v>40.799999999999997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1115.04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726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100,00"/>
        <filter val="1 200,00"/>
        <filter val="1 225,00"/>
        <filter val="1,67"/>
        <filter val="10,00"/>
        <filter val="10,50"/>
        <filter val="100,00"/>
        <filter val="103,89"/>
        <filter val="120,00"/>
        <filter val="122,50"/>
        <filter val="136,67"/>
        <filter val="137,12"/>
        <filter val="14 269,40"/>
        <filter val="146,30"/>
        <filter val="15 195,84"/>
        <filter val="15 870,84"/>
        <filter val="15,19"/>
        <filter val="150,00"/>
        <filter val="151,19"/>
        <filter val="16,25"/>
        <filter val="160,00"/>
        <filter val="168,00"/>
        <filter val="17,00"/>
        <filter val="17,50"/>
        <filter val="175,00"/>
        <filter val="18,75"/>
        <filter val="180,00"/>
        <filter val="193,70"/>
        <filter val="2 520,00"/>
        <filter val="2,22"/>
        <filter val="2,56"/>
        <filter val="2,75"/>
        <filter val="2,78"/>
        <filter val="20,00"/>
        <filter val="200,00"/>
        <filter val="220,00"/>
        <filter val="23,33"/>
        <filter val="230,00"/>
        <filter val="24,00"/>
        <filter val="240,00"/>
        <filter val="254,00"/>
        <filter val="26,40"/>
        <filter val="260,00"/>
        <filter val="261,19"/>
        <filter val="27"/>
        <filter val="28,00"/>
        <filter val="280,00"/>
        <filter val="3 369,18"/>
        <filter val="3,00"/>
        <filter val="3,50"/>
        <filter val="30,00"/>
        <filter val="315,00"/>
        <filter val="328,00"/>
        <filter val="33,33"/>
        <filter val="35,00"/>
        <filter val="36,00"/>
        <filter val="360,00"/>
        <filter val="37,88"/>
        <filter val="38,00"/>
        <filter val="388,79"/>
        <filter val="4,00"/>
        <filter val="4,17"/>
        <filter val="4,44"/>
        <filter val="40,00"/>
        <filter val="405,00"/>
        <filter val="415,00"/>
        <filter val="42,21"/>
        <filter val="43,52"/>
        <filter val="45,00"/>
        <filter val="45,50"/>
        <filter val="450,00"/>
        <filter val="48,00"/>
        <filter val="50,00"/>
        <filter val="500,00"/>
        <filter val="510,00"/>
        <filter val="54,33"/>
        <filter val="540,00"/>
        <filter val="56,00"/>
        <filter val="570,00"/>
        <filter val="583,33"/>
        <filter val="595,00"/>
        <filter val="6,67"/>
        <filter val="60,00"/>
        <filter val="602,00"/>
        <filter val="63,60"/>
        <filter val="63,64"/>
        <filter val="630,00"/>
        <filter val="66,00"/>
        <filter val="673,00"/>
        <filter val="7,45"/>
        <filter val="700,00"/>
        <filter val="71,30"/>
        <filter val="720,00"/>
        <filter val="77,78"/>
        <filter val="79,26"/>
        <filter val="8,33"/>
        <filter val="80,00"/>
        <filter val="800,00"/>
        <filter val="804,00"/>
        <filter val="83,33"/>
        <filter val="9,00"/>
        <filter val="950,00"/>
        <filter val="97,5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2025-05-28T11:11:54Z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