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492BEB-4280-445E-8E13-997E3B34EC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заказа'!$X$333:$X$333</definedName>
    <definedName name="GrossWeightTotalR">'Бланк заказа'!$Y$333:$Y$333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заказа'!$X$334:$X$334</definedName>
    <definedName name="PalletQtyTotalR">'Бланк заказа'!$Y$334:$Y$334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заказа'!$B$267:$B$267</definedName>
    <definedName name="ProductId101">'Бланк заказа'!$B$268:$B$268</definedName>
    <definedName name="ProductId102">'Бланк заказа'!$B$274:$B$274</definedName>
    <definedName name="ProductId103">'Бланк заказа'!$B$278:$B$278</definedName>
    <definedName name="ProductId104">'Бланк заказа'!$B$284:$B$284</definedName>
    <definedName name="ProductId105">'Бланк заказа'!$B$285:$B$285</definedName>
    <definedName name="ProductId106">'Бланк заказа'!$B$286:$B$286</definedName>
    <definedName name="ProductId107">'Бланк заказа'!$B$290:$B$290</definedName>
    <definedName name="ProductId108">'Бланк заказа'!$B$294:$B$294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заказа'!$B$323:$B$323</definedName>
    <definedName name="ProductId132">'Бланк заказа'!$B$324:$B$324</definedName>
    <definedName name="ProductId133">'Бланк заказа'!$B$329:$B$329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заказа'!$B$153:$B$153</definedName>
    <definedName name="ProductId61">'Бланк заказа'!$B$158:$B$158</definedName>
    <definedName name="ProductId62">'Бланк заказа'!$B$163:$B$163</definedName>
    <definedName name="ProductId63">'Бланк заказа'!$B$168:$B$168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заказа'!$B$37:$B$37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заказа'!$B$208:$B$208</definedName>
    <definedName name="ProductId79">'Бланк заказа'!$B$213:$B$213</definedName>
    <definedName name="ProductId8">'Бланк заказа'!$B$42:$B$42</definedName>
    <definedName name="ProductId80">'Бланк заказа'!$B$214:$B$214</definedName>
    <definedName name="ProductId81">'Бланк заказа'!$B$215:$B$215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заказа'!$B$224:$B$224</definedName>
    <definedName name="ProductId87">'Бланк заказа'!$B$225:$B$225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заказа'!$B$233:$B$233</definedName>
    <definedName name="ProductId92">'Бланк заказа'!$B$238:$B$238</definedName>
    <definedName name="ProductId93">'Бланк заказа'!$B$242:$B$242</definedName>
    <definedName name="ProductId94">'Бланк заказа'!$B$243:$B$243</definedName>
    <definedName name="ProductId95">'Бланк заказа'!$B$244:$B$244</definedName>
    <definedName name="ProductId96">'Бланк заказа'!$B$249:$B$249</definedName>
    <definedName name="ProductId97">'Бланк заказа'!$B$254:$B$254</definedName>
    <definedName name="ProductId98">'Бланк заказа'!$B$255:$B$255</definedName>
    <definedName name="ProductId99">'Бланк заказа'!$B$261:$B$261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заказа'!$X$267:$X$267</definedName>
    <definedName name="SalesQty101">'Бланк заказа'!$X$268:$X$268</definedName>
    <definedName name="SalesQty102">'Бланк заказа'!$X$274:$X$274</definedName>
    <definedName name="SalesQty103">'Бланк заказа'!$X$278:$X$278</definedName>
    <definedName name="SalesQty104">'Бланк заказа'!$X$284:$X$284</definedName>
    <definedName name="SalesQty105">'Бланк заказа'!$X$285:$X$285</definedName>
    <definedName name="SalesQty106">'Бланк заказа'!$X$286:$X$286</definedName>
    <definedName name="SalesQty107">'Бланк заказа'!$X$290:$X$290</definedName>
    <definedName name="SalesQty108">'Бланк заказа'!$X$294:$X$294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заказа'!$X$323:$X$323</definedName>
    <definedName name="SalesQty132">'Бланк заказа'!$X$324:$X$324</definedName>
    <definedName name="SalesQty133">'Бланк заказа'!$X$329:$X$329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заказа'!$X$153:$X$153</definedName>
    <definedName name="SalesQty61">'Бланк заказа'!$X$158:$X$158</definedName>
    <definedName name="SalesQty62">'Бланк заказа'!$X$163:$X$163</definedName>
    <definedName name="SalesQty63">'Бланк заказа'!$X$168:$X$168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заказа'!$X$37:$X$37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заказа'!$X$208:$X$208</definedName>
    <definedName name="SalesQty79">'Бланк заказа'!$X$213:$X$213</definedName>
    <definedName name="SalesQty8">'Бланк заказа'!$X$42:$X$42</definedName>
    <definedName name="SalesQty80">'Бланк заказа'!$X$214:$X$214</definedName>
    <definedName name="SalesQty81">'Бланк заказа'!$X$215:$X$215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заказа'!$X$224:$X$224</definedName>
    <definedName name="SalesQty87">'Бланк заказа'!$X$225:$X$225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заказа'!$X$233:$X$233</definedName>
    <definedName name="SalesQty92">'Бланк заказа'!$X$238:$X$238</definedName>
    <definedName name="SalesQty93">'Бланк заказа'!$X$242:$X$242</definedName>
    <definedName name="SalesQty94">'Бланк заказа'!$X$243:$X$243</definedName>
    <definedName name="SalesQty95">'Бланк заказа'!$X$244:$X$244</definedName>
    <definedName name="SalesQty96">'Бланк заказа'!$X$249:$X$249</definedName>
    <definedName name="SalesQty97">'Бланк заказа'!$X$254:$X$254</definedName>
    <definedName name="SalesQty98">'Бланк заказа'!$X$255:$X$255</definedName>
    <definedName name="SalesQty99">'Бланк заказа'!$X$261:$X$261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заказа'!$Y$267:$Y$267</definedName>
    <definedName name="SalesRoundBox101">'Бланк заказа'!$Y$268:$Y$268</definedName>
    <definedName name="SalesRoundBox102">'Бланк заказа'!$Y$274:$Y$274</definedName>
    <definedName name="SalesRoundBox103">'Бланк заказа'!$Y$278:$Y$278</definedName>
    <definedName name="SalesRoundBox104">'Бланк заказа'!$Y$284:$Y$284</definedName>
    <definedName name="SalesRoundBox105">'Бланк заказа'!$Y$285:$Y$285</definedName>
    <definedName name="SalesRoundBox106">'Бланк заказа'!$Y$286:$Y$286</definedName>
    <definedName name="SalesRoundBox107">'Бланк заказа'!$Y$290:$Y$290</definedName>
    <definedName name="SalesRoundBox108">'Бланк заказа'!$Y$294:$Y$294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заказа'!$Y$323:$Y$323</definedName>
    <definedName name="SalesRoundBox132">'Бланк заказа'!$Y$324:$Y$324</definedName>
    <definedName name="SalesRoundBox133">'Бланк заказа'!$Y$329:$Y$329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заказа'!$Y$153:$Y$153</definedName>
    <definedName name="SalesRoundBox61">'Бланк заказа'!$Y$158:$Y$158</definedName>
    <definedName name="SalesRoundBox62">'Бланк заказа'!$Y$163:$Y$163</definedName>
    <definedName name="SalesRoundBox63">'Бланк заказа'!$Y$168:$Y$168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заказа'!$Y$37:$Y$37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заказа'!$Y$208:$Y$208</definedName>
    <definedName name="SalesRoundBox79">'Бланк заказа'!$Y$213:$Y$213</definedName>
    <definedName name="SalesRoundBox8">'Бланк заказа'!$Y$42:$Y$42</definedName>
    <definedName name="SalesRoundBox80">'Бланк заказа'!$Y$214:$Y$214</definedName>
    <definedName name="SalesRoundBox81">'Бланк заказа'!$Y$215:$Y$215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заказа'!$Y$224:$Y$224</definedName>
    <definedName name="SalesRoundBox87">'Бланк заказа'!$Y$225:$Y$225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заказа'!$Y$233:$Y$233</definedName>
    <definedName name="SalesRoundBox92">'Бланк заказа'!$Y$238:$Y$238</definedName>
    <definedName name="SalesRoundBox93">'Бланк заказа'!$Y$242:$Y$242</definedName>
    <definedName name="SalesRoundBox94">'Бланк заказа'!$Y$243:$Y$243</definedName>
    <definedName name="SalesRoundBox95">'Бланк заказа'!$Y$244:$Y$244</definedName>
    <definedName name="SalesRoundBox96">'Бланк заказа'!$Y$249:$Y$249</definedName>
    <definedName name="SalesRoundBox97">'Бланк заказа'!$Y$254:$Y$254</definedName>
    <definedName name="SalesRoundBox98">'Бланк заказа'!$Y$255:$Y$255</definedName>
    <definedName name="SalesRoundBox99">'Бланк заказа'!$Y$261:$Y$261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заказа'!$W$267:$W$267</definedName>
    <definedName name="UnitOfMeasure101">'Бланк заказа'!$W$268:$W$268</definedName>
    <definedName name="UnitOfMeasure102">'Бланк заказа'!$W$274:$W$274</definedName>
    <definedName name="UnitOfMeasure103">'Бланк заказа'!$W$278:$W$278</definedName>
    <definedName name="UnitOfMeasure104">'Бланк заказа'!$W$284:$W$284</definedName>
    <definedName name="UnitOfMeasure105">'Бланк заказа'!$W$285:$W$285</definedName>
    <definedName name="UnitOfMeasure106">'Бланк заказа'!$W$286:$W$286</definedName>
    <definedName name="UnitOfMeasure107">'Бланк заказа'!$W$290:$W$290</definedName>
    <definedName name="UnitOfMeasure108">'Бланк заказа'!$W$294:$W$294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заказа'!$W$323:$W$323</definedName>
    <definedName name="UnitOfMeasure132">'Бланк заказа'!$W$324:$W$324</definedName>
    <definedName name="UnitOfMeasure133">'Бланк заказа'!$W$329:$W$329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заказа'!$W$153:$W$153</definedName>
    <definedName name="UnitOfMeasure61">'Бланк заказа'!$W$158:$W$158</definedName>
    <definedName name="UnitOfMeasure62">'Бланк заказа'!$W$163:$W$163</definedName>
    <definedName name="UnitOfMeasure63">'Бланк заказа'!$W$168:$W$168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заказа'!$W$37:$W$37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заказа'!$W$208:$W$208</definedName>
    <definedName name="UnitOfMeasure79">'Бланк заказа'!$W$213:$W$213</definedName>
    <definedName name="UnitOfMeasure8">'Бланк заказа'!$W$42:$W$42</definedName>
    <definedName name="UnitOfMeasure80">'Бланк заказа'!$W$214:$W$214</definedName>
    <definedName name="UnitOfMeasure81">'Бланк заказа'!$W$215:$W$215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заказа'!$W$224:$W$224</definedName>
    <definedName name="UnitOfMeasure87">'Бланк заказа'!$W$225:$W$225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заказа'!$W$233:$W$233</definedName>
    <definedName name="UnitOfMeasure92">'Бланк заказа'!$W$238:$W$238</definedName>
    <definedName name="UnitOfMeasure93">'Бланк заказа'!$W$242:$W$242</definedName>
    <definedName name="UnitOfMeasure94">'Бланк заказа'!$W$243:$W$243</definedName>
    <definedName name="UnitOfMeasure95">'Бланк заказа'!$W$244:$W$244</definedName>
    <definedName name="UnitOfMeasure96">'Бланк заказа'!$W$249:$W$249</definedName>
    <definedName name="UnitOfMeasure97">'Бланк заказа'!$W$254:$W$254</definedName>
    <definedName name="UnitOfMeasure98">'Бланк заказа'!$W$255:$W$255</definedName>
    <definedName name="UnitOfMeasure99">'Бланк заказа'!$W$261:$W$261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2" i="2" l="1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X331" i="2"/>
  <c r="X330" i="2"/>
  <c r="BO329" i="2"/>
  <c r="BN329" i="2"/>
  <c r="BM329" i="2"/>
  <c r="Z329" i="2"/>
  <c r="Z330" i="2" s="1"/>
  <c r="Y329" i="2"/>
  <c r="Y331" i="2" s="1"/>
  <c r="X326" i="2"/>
  <c r="X325" i="2"/>
  <c r="BO324" i="2"/>
  <c r="BM324" i="2"/>
  <c r="Z324" i="2"/>
  <c r="Y324" i="2"/>
  <c r="BO323" i="2"/>
  <c r="BM323" i="2"/>
  <c r="Z323" i="2"/>
  <c r="Y323" i="2"/>
  <c r="BP323" i="2" s="1"/>
  <c r="BP322" i="2"/>
  <c r="BO322" i="2"/>
  <c r="BN322" i="2"/>
  <c r="BM322" i="2"/>
  <c r="Z322" i="2"/>
  <c r="Y322" i="2"/>
  <c r="BO321" i="2"/>
  <c r="BM321" i="2"/>
  <c r="Z321" i="2"/>
  <c r="Y321" i="2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O317" i="2"/>
  <c r="BM317" i="2"/>
  <c r="Z317" i="2"/>
  <c r="Y317" i="2"/>
  <c r="BP317" i="2" s="1"/>
  <c r="BP316" i="2"/>
  <c r="BO316" i="2"/>
  <c r="BN316" i="2"/>
  <c r="BM316" i="2"/>
  <c r="Z316" i="2"/>
  <c r="Y316" i="2"/>
  <c r="BO315" i="2"/>
  <c r="BM315" i="2"/>
  <c r="Z315" i="2"/>
  <c r="Y315" i="2"/>
  <c r="BO314" i="2"/>
  <c r="BM314" i="2"/>
  <c r="Z314" i="2"/>
  <c r="Y314" i="2"/>
  <c r="BP314" i="2" s="1"/>
  <c r="P314" i="2"/>
  <c r="BO313" i="2"/>
  <c r="BM313" i="2"/>
  <c r="Z313" i="2"/>
  <c r="Y313" i="2"/>
  <c r="BP313" i="2" s="1"/>
  <c r="BO312" i="2"/>
  <c r="BN312" i="2"/>
  <c r="BM312" i="2"/>
  <c r="Z312" i="2"/>
  <c r="Y312" i="2"/>
  <c r="BP312" i="2" s="1"/>
  <c r="P312" i="2"/>
  <c r="BO311" i="2"/>
  <c r="BM311" i="2"/>
  <c r="Z311" i="2"/>
  <c r="Y311" i="2"/>
  <c r="BO310" i="2"/>
  <c r="BM310" i="2"/>
  <c r="Z310" i="2"/>
  <c r="Y310" i="2"/>
  <c r="BP310" i="2" s="1"/>
  <c r="P310" i="2"/>
  <c r="BO309" i="2"/>
  <c r="BM309" i="2"/>
  <c r="Z309" i="2"/>
  <c r="Y309" i="2"/>
  <c r="BP309" i="2" s="1"/>
  <c r="BP308" i="2"/>
  <c r="BO308" i="2"/>
  <c r="BN308" i="2"/>
  <c r="BM308" i="2"/>
  <c r="Z308" i="2"/>
  <c r="Y308" i="2"/>
  <c r="BO307" i="2"/>
  <c r="BM307" i="2"/>
  <c r="Z307" i="2"/>
  <c r="Y307" i="2"/>
  <c r="BP307" i="2" s="1"/>
  <c r="P307" i="2"/>
  <c r="BO306" i="2"/>
  <c r="BM306" i="2"/>
  <c r="Z306" i="2"/>
  <c r="Y306" i="2"/>
  <c r="BO305" i="2"/>
  <c r="BM305" i="2"/>
  <c r="Z305" i="2"/>
  <c r="Y305" i="2"/>
  <c r="X303" i="2"/>
  <c r="X302" i="2"/>
  <c r="BO301" i="2"/>
  <c r="BM301" i="2"/>
  <c r="Z301" i="2"/>
  <c r="Y301" i="2"/>
  <c r="BP301" i="2" s="1"/>
  <c r="P301" i="2"/>
  <c r="BP300" i="2"/>
  <c r="BO300" i="2"/>
  <c r="BN300" i="2"/>
  <c r="BM300" i="2"/>
  <c r="Z300" i="2"/>
  <c r="Y300" i="2"/>
  <c r="P300" i="2"/>
  <c r="BO299" i="2"/>
  <c r="BM299" i="2"/>
  <c r="Z299" i="2"/>
  <c r="Y299" i="2"/>
  <c r="X297" i="2"/>
  <c r="Y296" i="2"/>
  <c r="X296" i="2"/>
  <c r="BP295" i="2"/>
  <c r="BO295" i="2"/>
  <c r="BN295" i="2"/>
  <c r="BM295" i="2"/>
  <c r="Z295" i="2"/>
  <c r="Y295" i="2"/>
  <c r="BO294" i="2"/>
  <c r="BM294" i="2"/>
  <c r="Z294" i="2"/>
  <c r="Z296" i="2" s="1"/>
  <c r="Y294" i="2"/>
  <c r="BP294" i="2" s="1"/>
  <c r="P294" i="2"/>
  <c r="X292" i="2"/>
  <c r="Y291" i="2"/>
  <c r="X291" i="2"/>
  <c r="BP290" i="2"/>
  <c r="BO290" i="2"/>
  <c r="BN290" i="2"/>
  <c r="BM290" i="2"/>
  <c r="Z290" i="2"/>
  <c r="Z291" i="2" s="1"/>
  <c r="Y290" i="2"/>
  <c r="Y292" i="2" s="1"/>
  <c r="P290" i="2"/>
  <c r="X288" i="2"/>
  <c r="X287" i="2"/>
  <c r="BO286" i="2"/>
  <c r="BM286" i="2"/>
  <c r="Z286" i="2"/>
  <c r="Y286" i="2"/>
  <c r="BO285" i="2"/>
  <c r="BM285" i="2"/>
  <c r="Z285" i="2"/>
  <c r="Y285" i="2"/>
  <c r="BO284" i="2"/>
  <c r="BM284" i="2"/>
  <c r="Z284" i="2"/>
  <c r="Y284" i="2"/>
  <c r="BN284" i="2" s="1"/>
  <c r="X280" i="2"/>
  <c r="Y279" i="2"/>
  <c r="X279" i="2"/>
  <c r="BP278" i="2"/>
  <c r="BO278" i="2"/>
  <c r="BN278" i="2"/>
  <c r="BM278" i="2"/>
  <c r="Z278" i="2"/>
  <c r="Z279" i="2" s="1"/>
  <c r="Y278" i="2"/>
  <c r="Y280" i="2" s="1"/>
  <c r="P278" i="2"/>
  <c r="X276" i="2"/>
  <c r="X275" i="2"/>
  <c r="BO274" i="2"/>
  <c r="BM274" i="2"/>
  <c r="Z274" i="2"/>
  <c r="Z275" i="2" s="1"/>
  <c r="Y274" i="2"/>
  <c r="P274" i="2"/>
  <c r="X270" i="2"/>
  <c r="X269" i="2"/>
  <c r="BO268" i="2"/>
  <c r="BM268" i="2"/>
  <c r="Z268" i="2"/>
  <c r="Y268" i="2"/>
  <c r="BP268" i="2" s="1"/>
  <c r="P268" i="2"/>
  <c r="BO267" i="2"/>
  <c r="BM267" i="2"/>
  <c r="Z267" i="2"/>
  <c r="Z269" i="2" s="1"/>
  <c r="Y267" i="2"/>
  <c r="P267" i="2"/>
  <c r="X263" i="2"/>
  <c r="X262" i="2"/>
  <c r="BO261" i="2"/>
  <c r="BM261" i="2"/>
  <c r="Z261" i="2"/>
  <c r="Z262" i="2" s="1"/>
  <c r="Y261" i="2"/>
  <c r="Y262" i="2" s="1"/>
  <c r="P261" i="2"/>
  <c r="X257" i="2"/>
  <c r="X256" i="2"/>
  <c r="BO255" i="2"/>
  <c r="BM255" i="2"/>
  <c r="Z255" i="2"/>
  <c r="Y255" i="2"/>
  <c r="P255" i="2"/>
  <c r="BO254" i="2"/>
  <c r="BM254" i="2"/>
  <c r="Z254" i="2"/>
  <c r="Z256" i="2" s="1"/>
  <c r="Y254" i="2"/>
  <c r="BN254" i="2" s="1"/>
  <c r="P254" i="2"/>
  <c r="X251" i="2"/>
  <c r="Y250" i="2"/>
  <c r="X250" i="2"/>
  <c r="BP249" i="2"/>
  <c r="BO249" i="2"/>
  <c r="BN249" i="2"/>
  <c r="BM249" i="2"/>
  <c r="Z249" i="2"/>
  <c r="Z250" i="2" s="1"/>
  <c r="Y249" i="2"/>
  <c r="Y251" i="2" s="1"/>
  <c r="P249" i="2"/>
  <c r="X246" i="2"/>
  <c r="X245" i="2"/>
  <c r="BO244" i="2"/>
  <c r="BM244" i="2"/>
  <c r="Z244" i="2"/>
  <c r="Y244" i="2"/>
  <c r="P244" i="2"/>
  <c r="BO243" i="2"/>
  <c r="BM243" i="2"/>
  <c r="Z243" i="2"/>
  <c r="Y243" i="2"/>
  <c r="BN243" i="2" s="1"/>
  <c r="P243" i="2"/>
  <c r="BO242" i="2"/>
  <c r="BM242" i="2"/>
  <c r="Z242" i="2"/>
  <c r="Y242" i="2"/>
  <c r="BN242" i="2" s="1"/>
  <c r="P242" i="2"/>
  <c r="Y240" i="2"/>
  <c r="X240" i="2"/>
  <c r="Z239" i="2"/>
  <c r="X239" i="2"/>
  <c r="BO238" i="2"/>
  <c r="BM238" i="2"/>
  <c r="Z238" i="2"/>
  <c r="Y238" i="2"/>
  <c r="P238" i="2"/>
  <c r="X235" i="2"/>
  <c r="X234" i="2"/>
  <c r="BP233" i="2"/>
  <c r="BO233" i="2"/>
  <c r="BN233" i="2"/>
  <c r="BM233" i="2"/>
  <c r="Z233" i="2"/>
  <c r="Y233" i="2"/>
  <c r="P233" i="2"/>
  <c r="BO232" i="2"/>
  <c r="BM232" i="2"/>
  <c r="Z232" i="2"/>
  <c r="Y232" i="2"/>
  <c r="BP232" i="2" s="1"/>
  <c r="P232" i="2"/>
  <c r="BO231" i="2"/>
  <c r="BM231" i="2"/>
  <c r="Z231" i="2"/>
  <c r="Y231" i="2"/>
  <c r="BN231" i="2" s="1"/>
  <c r="P231" i="2"/>
  <c r="BP230" i="2"/>
  <c r="BO230" i="2"/>
  <c r="BN230" i="2"/>
  <c r="BM230" i="2"/>
  <c r="Z230" i="2"/>
  <c r="Y230" i="2"/>
  <c r="P230" i="2"/>
  <c r="X227" i="2"/>
  <c r="X226" i="2"/>
  <c r="BO225" i="2"/>
  <c r="BM225" i="2"/>
  <c r="Z225" i="2"/>
  <c r="Y225" i="2"/>
  <c r="P225" i="2"/>
  <c r="BP224" i="2"/>
  <c r="BO224" i="2"/>
  <c r="BN224" i="2"/>
  <c r="BM224" i="2"/>
  <c r="Z224" i="2"/>
  <c r="Y224" i="2"/>
  <c r="P224" i="2"/>
  <c r="BO223" i="2"/>
  <c r="BM223" i="2"/>
  <c r="Z223" i="2"/>
  <c r="Y223" i="2"/>
  <c r="P223" i="2"/>
  <c r="BP222" i="2"/>
  <c r="BO222" i="2"/>
  <c r="BN222" i="2"/>
  <c r="BM222" i="2"/>
  <c r="Z222" i="2"/>
  <c r="Y222" i="2"/>
  <c r="P222" i="2"/>
  <c r="BO221" i="2"/>
  <c r="BM221" i="2"/>
  <c r="Z221" i="2"/>
  <c r="Y221" i="2"/>
  <c r="BP221" i="2" s="1"/>
  <c r="P221" i="2"/>
  <c r="BO220" i="2"/>
  <c r="BM220" i="2"/>
  <c r="Z220" i="2"/>
  <c r="Y220" i="2"/>
  <c r="P220" i="2"/>
  <c r="X217" i="2"/>
  <c r="X216" i="2"/>
  <c r="BO215" i="2"/>
  <c r="BM215" i="2"/>
  <c r="Z215" i="2"/>
  <c r="Y215" i="2"/>
  <c r="BP215" i="2" s="1"/>
  <c r="P215" i="2"/>
  <c r="BO214" i="2"/>
  <c r="BM214" i="2"/>
  <c r="Z214" i="2"/>
  <c r="Y214" i="2"/>
  <c r="P214" i="2"/>
  <c r="BP213" i="2"/>
  <c r="BO213" i="2"/>
  <c r="BN213" i="2"/>
  <c r="BM213" i="2"/>
  <c r="Z213" i="2"/>
  <c r="Y213" i="2"/>
  <c r="Y217" i="2" s="1"/>
  <c r="P213" i="2"/>
  <c r="X210" i="2"/>
  <c r="X209" i="2"/>
  <c r="BO208" i="2"/>
  <c r="BM208" i="2"/>
  <c r="Z208" i="2"/>
  <c r="Y208" i="2"/>
  <c r="P208" i="2"/>
  <c r="BO207" i="2"/>
  <c r="BM207" i="2"/>
  <c r="Z207" i="2"/>
  <c r="Y207" i="2"/>
  <c r="BN207" i="2" s="1"/>
  <c r="P207" i="2"/>
  <c r="BO206" i="2"/>
  <c r="BM206" i="2"/>
  <c r="Z206" i="2"/>
  <c r="Y206" i="2"/>
  <c r="P206" i="2"/>
  <c r="BP205" i="2"/>
  <c r="BO205" i="2"/>
  <c r="BN205" i="2"/>
  <c r="BM205" i="2"/>
  <c r="Z205" i="2"/>
  <c r="Y205" i="2"/>
  <c r="P205" i="2"/>
  <c r="X201" i="2"/>
  <c r="X200" i="2"/>
  <c r="BO199" i="2"/>
  <c r="BM199" i="2"/>
  <c r="Z199" i="2"/>
  <c r="Z200" i="2" s="1"/>
  <c r="Y199" i="2"/>
  <c r="X197" i="2"/>
  <c r="X196" i="2"/>
  <c r="BO195" i="2"/>
  <c r="BM195" i="2"/>
  <c r="Z195" i="2"/>
  <c r="Y195" i="2"/>
  <c r="BN195" i="2" s="1"/>
  <c r="P195" i="2"/>
  <c r="BO194" i="2"/>
  <c r="BM194" i="2"/>
  <c r="Z194" i="2"/>
  <c r="Y194" i="2"/>
  <c r="P194" i="2"/>
  <c r="BO193" i="2"/>
  <c r="BM193" i="2"/>
  <c r="Z193" i="2"/>
  <c r="Y193" i="2"/>
  <c r="P193" i="2"/>
  <c r="X189" i="2"/>
  <c r="X188" i="2"/>
  <c r="BO187" i="2"/>
  <c r="BM187" i="2"/>
  <c r="Z187" i="2"/>
  <c r="Y187" i="2"/>
  <c r="BN187" i="2" s="1"/>
  <c r="P187" i="2"/>
  <c r="BP186" i="2"/>
  <c r="BO186" i="2"/>
  <c r="BN186" i="2"/>
  <c r="BM186" i="2"/>
  <c r="Z186" i="2"/>
  <c r="Y186" i="2"/>
  <c r="P186" i="2"/>
  <c r="X184" i="2"/>
  <c r="X183" i="2"/>
  <c r="BO182" i="2"/>
  <c r="BM182" i="2"/>
  <c r="Z182" i="2"/>
  <c r="Y182" i="2"/>
  <c r="BN182" i="2" s="1"/>
  <c r="P182" i="2"/>
  <c r="BO181" i="2"/>
  <c r="BM181" i="2"/>
  <c r="Z181" i="2"/>
  <c r="Y181" i="2"/>
  <c r="P181" i="2"/>
  <c r="BO180" i="2"/>
  <c r="BM180" i="2"/>
  <c r="Z180" i="2"/>
  <c r="Y180" i="2"/>
  <c r="BO179" i="2"/>
  <c r="BM179" i="2"/>
  <c r="Z179" i="2"/>
  <c r="Y179" i="2"/>
  <c r="BN179" i="2" s="1"/>
  <c r="X176" i="2"/>
  <c r="X175" i="2"/>
  <c r="BO174" i="2"/>
  <c r="BM174" i="2"/>
  <c r="Z174" i="2"/>
  <c r="Z175" i="2" s="1"/>
  <c r="Y174" i="2"/>
  <c r="X170" i="2"/>
  <c r="Y169" i="2"/>
  <c r="X169" i="2"/>
  <c r="BP168" i="2"/>
  <c r="BO168" i="2"/>
  <c r="BN168" i="2"/>
  <c r="BM168" i="2"/>
  <c r="Z168" i="2"/>
  <c r="Z169" i="2" s="1"/>
  <c r="Y168" i="2"/>
  <c r="Y170" i="2" s="1"/>
  <c r="P168" i="2"/>
  <c r="X165" i="2"/>
  <c r="X164" i="2"/>
  <c r="BO163" i="2"/>
  <c r="BM163" i="2"/>
  <c r="Z163" i="2"/>
  <c r="Z164" i="2" s="1"/>
  <c r="Y163" i="2"/>
  <c r="P163" i="2"/>
  <c r="Y160" i="2"/>
  <c r="X160" i="2"/>
  <c r="X159" i="2"/>
  <c r="BO158" i="2"/>
  <c r="BM158" i="2"/>
  <c r="Z158" i="2"/>
  <c r="Z159" i="2" s="1"/>
  <c r="Y158" i="2"/>
  <c r="Y159" i="2" s="1"/>
  <c r="P158" i="2"/>
  <c r="X155" i="2"/>
  <c r="Y154" i="2"/>
  <c r="X154" i="2"/>
  <c r="BP153" i="2"/>
  <c r="BO153" i="2"/>
  <c r="BN153" i="2"/>
  <c r="BM153" i="2"/>
  <c r="Z153" i="2"/>
  <c r="Z154" i="2" s="1"/>
  <c r="Y153" i="2"/>
  <c r="Y155" i="2" s="1"/>
  <c r="P153" i="2"/>
  <c r="X150" i="2"/>
  <c r="X149" i="2"/>
  <c r="BO148" i="2"/>
  <c r="BM148" i="2"/>
  <c r="Z148" i="2"/>
  <c r="Y148" i="2"/>
  <c r="BN148" i="2" s="1"/>
  <c r="BP147" i="2"/>
  <c r="BO147" i="2"/>
  <c r="BN147" i="2"/>
  <c r="BM147" i="2"/>
  <c r="Z147" i="2"/>
  <c r="Y147" i="2"/>
  <c r="P147" i="2"/>
  <c r="BO146" i="2"/>
  <c r="BM146" i="2"/>
  <c r="Z146" i="2"/>
  <c r="Y146" i="2"/>
  <c r="BO145" i="2"/>
  <c r="BM145" i="2"/>
  <c r="Z145" i="2"/>
  <c r="Y145" i="2"/>
  <c r="P145" i="2"/>
  <c r="BO144" i="2"/>
  <c r="BM144" i="2"/>
  <c r="Z144" i="2"/>
  <c r="Y144" i="2"/>
  <c r="BN144" i="2" s="1"/>
  <c r="P144" i="2"/>
  <c r="X141" i="2"/>
  <c r="X140" i="2"/>
  <c r="BO139" i="2"/>
  <c r="BM139" i="2"/>
  <c r="Z139" i="2"/>
  <c r="Z140" i="2" s="1"/>
  <c r="Y139" i="2"/>
  <c r="BP139" i="2" s="1"/>
  <c r="P139" i="2"/>
  <c r="BO138" i="2"/>
  <c r="BM138" i="2"/>
  <c r="Z138" i="2"/>
  <c r="Y138" i="2"/>
  <c r="BN138" i="2" s="1"/>
  <c r="P138" i="2"/>
  <c r="BO137" i="2"/>
  <c r="BN137" i="2"/>
  <c r="BM137" i="2"/>
  <c r="Z137" i="2"/>
  <c r="Y137" i="2"/>
  <c r="P137" i="2"/>
  <c r="X134" i="2"/>
  <c r="X133" i="2"/>
  <c r="BO132" i="2"/>
  <c r="BM132" i="2"/>
  <c r="Z132" i="2"/>
  <c r="Y132" i="2"/>
  <c r="BP132" i="2" s="1"/>
  <c r="P132" i="2"/>
  <c r="BO131" i="2"/>
  <c r="BM131" i="2"/>
  <c r="Z131" i="2"/>
  <c r="Z133" i="2" s="1"/>
  <c r="Y131" i="2"/>
  <c r="Y134" i="2" s="1"/>
  <c r="P131" i="2"/>
  <c r="X128" i="2"/>
  <c r="Y127" i="2"/>
  <c r="X127" i="2"/>
  <c r="BO126" i="2"/>
  <c r="BM126" i="2"/>
  <c r="Z126" i="2"/>
  <c r="Z127" i="2" s="1"/>
  <c r="Y126" i="2"/>
  <c r="BP126" i="2" s="1"/>
  <c r="P126" i="2"/>
  <c r="X124" i="2"/>
  <c r="X123" i="2"/>
  <c r="BO122" i="2"/>
  <c r="BM122" i="2"/>
  <c r="Z122" i="2"/>
  <c r="Y122" i="2"/>
  <c r="P122" i="2"/>
  <c r="BO121" i="2"/>
  <c r="BM121" i="2"/>
  <c r="Z121" i="2"/>
  <c r="Y121" i="2"/>
  <c r="BP121" i="2" s="1"/>
  <c r="P121" i="2"/>
  <c r="BO120" i="2"/>
  <c r="BM120" i="2"/>
  <c r="Z120" i="2"/>
  <c r="Y120" i="2"/>
  <c r="P120" i="2"/>
  <c r="BO119" i="2"/>
  <c r="BM119" i="2"/>
  <c r="Z119" i="2"/>
  <c r="Y119" i="2"/>
  <c r="BN119" i="2" s="1"/>
  <c r="P119" i="2"/>
  <c r="BO118" i="2"/>
  <c r="BM118" i="2"/>
  <c r="Z118" i="2"/>
  <c r="Y118" i="2"/>
  <c r="P118" i="2"/>
  <c r="BP117" i="2"/>
  <c r="BO117" i="2"/>
  <c r="BN117" i="2"/>
  <c r="BM117" i="2"/>
  <c r="Z117" i="2"/>
  <c r="Y117" i="2"/>
  <c r="P117" i="2"/>
  <c r="X114" i="2"/>
  <c r="X113" i="2"/>
  <c r="BO112" i="2"/>
  <c r="BM112" i="2"/>
  <c r="Z112" i="2"/>
  <c r="Y112" i="2"/>
  <c r="BP112" i="2" s="1"/>
  <c r="P112" i="2"/>
  <c r="BP111" i="2"/>
  <c r="BO111" i="2"/>
  <c r="BN111" i="2"/>
  <c r="BM111" i="2"/>
  <c r="Z111" i="2"/>
  <c r="Y111" i="2"/>
  <c r="P111" i="2"/>
  <c r="BO110" i="2"/>
  <c r="BM110" i="2"/>
  <c r="Z110" i="2"/>
  <c r="Y110" i="2"/>
  <c r="P110" i="2"/>
  <c r="X107" i="2"/>
  <c r="X106" i="2"/>
  <c r="BP105" i="2"/>
  <c r="BO105" i="2"/>
  <c r="BN105" i="2"/>
  <c r="BM105" i="2"/>
  <c r="Z105" i="2"/>
  <c r="Y105" i="2"/>
  <c r="P105" i="2"/>
  <c r="BO104" i="2"/>
  <c r="BM104" i="2"/>
  <c r="Z104" i="2"/>
  <c r="Y104" i="2"/>
  <c r="BO103" i="2"/>
  <c r="BM103" i="2"/>
  <c r="Z103" i="2"/>
  <c r="Y103" i="2"/>
  <c r="BP103" i="2" s="1"/>
  <c r="BO102" i="2"/>
  <c r="BM102" i="2"/>
  <c r="Z102" i="2"/>
  <c r="Y102" i="2"/>
  <c r="P102" i="2"/>
  <c r="BO101" i="2"/>
  <c r="BM101" i="2"/>
  <c r="Z101" i="2"/>
  <c r="Y101" i="2"/>
  <c r="P101" i="2"/>
  <c r="BO100" i="2"/>
  <c r="BM100" i="2"/>
  <c r="Z100" i="2"/>
  <c r="Y100" i="2"/>
  <c r="BO99" i="2"/>
  <c r="BM99" i="2"/>
  <c r="Z99" i="2"/>
  <c r="Y99" i="2"/>
  <c r="BN99" i="2" s="1"/>
  <c r="BO98" i="2"/>
  <c r="BM98" i="2"/>
  <c r="Z98" i="2"/>
  <c r="Y98" i="2"/>
  <c r="P98" i="2"/>
  <c r="BP97" i="2"/>
  <c r="BO97" i="2"/>
  <c r="BN97" i="2"/>
  <c r="BM97" i="2"/>
  <c r="Z97" i="2"/>
  <c r="Y97" i="2"/>
  <c r="P97" i="2"/>
  <c r="BO96" i="2"/>
  <c r="BM96" i="2"/>
  <c r="Z96" i="2"/>
  <c r="Y96" i="2"/>
  <c r="BP96" i="2" s="1"/>
  <c r="X93" i="2"/>
  <c r="X92" i="2"/>
  <c r="BP91" i="2"/>
  <c r="BO91" i="2"/>
  <c r="BN91" i="2"/>
  <c r="BM91" i="2"/>
  <c r="Z91" i="2"/>
  <c r="Z92" i="2" s="1"/>
  <c r="Y91" i="2"/>
  <c r="P91" i="2"/>
  <c r="BO90" i="2"/>
  <c r="BM90" i="2"/>
  <c r="Z90" i="2"/>
  <c r="Y90" i="2"/>
  <c r="BP90" i="2" s="1"/>
  <c r="P90" i="2"/>
  <c r="X87" i="2"/>
  <c r="X86" i="2"/>
  <c r="BP85" i="2"/>
  <c r="BO85" i="2"/>
  <c r="BN85" i="2"/>
  <c r="BM85" i="2"/>
  <c r="Z85" i="2"/>
  <c r="Z86" i="2" s="1"/>
  <c r="Y85" i="2"/>
  <c r="P85" i="2"/>
  <c r="BO84" i="2"/>
  <c r="BM84" i="2"/>
  <c r="Z84" i="2"/>
  <c r="Y84" i="2"/>
  <c r="BP84" i="2" s="1"/>
  <c r="P84" i="2"/>
  <c r="Y81" i="2"/>
  <c r="X81" i="2"/>
  <c r="Z80" i="2"/>
  <c r="X80" i="2"/>
  <c r="BO79" i="2"/>
  <c r="BM79" i="2"/>
  <c r="Z79" i="2"/>
  <c r="Y79" i="2"/>
  <c r="P79" i="2"/>
  <c r="BO78" i="2"/>
  <c r="BM78" i="2"/>
  <c r="Z78" i="2"/>
  <c r="Y78" i="2"/>
  <c r="Y80" i="2" s="1"/>
  <c r="P78" i="2"/>
  <c r="X75" i="2"/>
  <c r="X74" i="2"/>
  <c r="BP73" i="2"/>
  <c r="BO73" i="2"/>
  <c r="BN73" i="2"/>
  <c r="BM73" i="2"/>
  <c r="Z73" i="2"/>
  <c r="Y73" i="2"/>
  <c r="P73" i="2"/>
  <c r="BO72" i="2"/>
  <c r="BM72" i="2"/>
  <c r="Z72" i="2"/>
  <c r="Y72" i="2"/>
  <c r="Y74" i="2" s="1"/>
  <c r="P72" i="2"/>
  <c r="BP71" i="2"/>
  <c r="BO71" i="2"/>
  <c r="BN71" i="2"/>
  <c r="BM71" i="2"/>
  <c r="Z71" i="2"/>
  <c r="Z74" i="2" s="1"/>
  <c r="Y71" i="2"/>
  <c r="P71" i="2"/>
  <c r="X69" i="2"/>
  <c r="X68" i="2"/>
  <c r="BO67" i="2"/>
  <c r="BM67" i="2"/>
  <c r="Z67" i="2"/>
  <c r="Y67" i="2"/>
  <c r="P67" i="2"/>
  <c r="BP66" i="2"/>
  <c r="BO66" i="2"/>
  <c r="BN66" i="2"/>
  <c r="BM66" i="2"/>
  <c r="Z66" i="2"/>
  <c r="Z68" i="2" s="1"/>
  <c r="Y66" i="2"/>
  <c r="P66" i="2"/>
  <c r="X64" i="2"/>
  <c r="X63" i="2"/>
  <c r="BO62" i="2"/>
  <c r="BN62" i="2"/>
  <c r="BM62" i="2"/>
  <c r="Z62" i="2"/>
  <c r="Z63" i="2" s="1"/>
  <c r="Y62" i="2"/>
  <c r="P62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BN57" i="2" s="1"/>
  <c r="P57" i="2"/>
  <c r="Y55" i="2"/>
  <c r="X55" i="2"/>
  <c r="Z54" i="2"/>
  <c r="X54" i="2"/>
  <c r="BO53" i="2"/>
  <c r="BM53" i="2"/>
  <c r="Z53" i="2"/>
  <c r="Y53" i="2"/>
  <c r="P53" i="2"/>
  <c r="X50" i="2"/>
  <c r="X49" i="2"/>
  <c r="BP48" i="2"/>
  <c r="BO48" i="2"/>
  <c r="BN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P46" i="2"/>
  <c r="BO45" i="2"/>
  <c r="BM45" i="2"/>
  <c r="Z45" i="2"/>
  <c r="Y45" i="2"/>
  <c r="P45" i="2"/>
  <c r="BO44" i="2"/>
  <c r="BM44" i="2"/>
  <c r="Z44" i="2"/>
  <c r="Y44" i="2"/>
  <c r="P44" i="2"/>
  <c r="BP43" i="2"/>
  <c r="BO43" i="2"/>
  <c r="BN43" i="2"/>
  <c r="BM43" i="2"/>
  <c r="Z43" i="2"/>
  <c r="Z49" i="2" s="1"/>
  <c r="Y43" i="2"/>
  <c r="P43" i="2"/>
  <c r="BO42" i="2"/>
  <c r="BM42" i="2"/>
  <c r="Z42" i="2"/>
  <c r="Y42" i="2"/>
  <c r="BP42" i="2" s="1"/>
  <c r="P42" i="2"/>
  <c r="X39" i="2"/>
  <c r="X38" i="2"/>
  <c r="BP37" i="2"/>
  <c r="BO37" i="2"/>
  <c r="BN37" i="2"/>
  <c r="BM37" i="2"/>
  <c r="Z37" i="2"/>
  <c r="Y37" i="2"/>
  <c r="P37" i="2"/>
  <c r="BO36" i="2"/>
  <c r="BM36" i="2"/>
  <c r="Z36" i="2"/>
  <c r="Y36" i="2"/>
  <c r="BP36" i="2" s="1"/>
  <c r="P36" i="2"/>
  <c r="BO35" i="2"/>
  <c r="BM35" i="2"/>
  <c r="Z35" i="2"/>
  <c r="Z38" i="2" s="1"/>
  <c r="Y35" i="2"/>
  <c r="BP35" i="2" s="1"/>
  <c r="P35" i="2"/>
  <c r="X32" i="2"/>
  <c r="X31" i="2"/>
  <c r="BO30" i="2"/>
  <c r="BM30" i="2"/>
  <c r="Z30" i="2"/>
  <c r="Y30" i="2"/>
  <c r="P30" i="2"/>
  <c r="BO29" i="2"/>
  <c r="BM29" i="2"/>
  <c r="Z29" i="2"/>
  <c r="Y29" i="2"/>
  <c r="BN29" i="2" s="1"/>
  <c r="P29" i="2"/>
  <c r="BO28" i="2"/>
  <c r="BM28" i="2"/>
  <c r="Z28" i="2"/>
  <c r="Y28" i="2"/>
  <c r="BP28" i="2" s="1"/>
  <c r="P28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44" i="2" l="1"/>
  <c r="BN44" i="2"/>
  <c r="Y86" i="2"/>
  <c r="Y87" i="2"/>
  <c r="BP98" i="2"/>
  <c r="BN98" i="2"/>
  <c r="BP100" i="2"/>
  <c r="BN100" i="2"/>
  <c r="BP102" i="2"/>
  <c r="BN102" i="2"/>
  <c r="BP118" i="2"/>
  <c r="BN118" i="2"/>
  <c r="BP144" i="2"/>
  <c r="BP145" i="2"/>
  <c r="BN145" i="2"/>
  <c r="BP181" i="2"/>
  <c r="BN181" i="2"/>
  <c r="Y197" i="2"/>
  <c r="BP193" i="2"/>
  <c r="BN193" i="2"/>
  <c r="BP195" i="2"/>
  <c r="Y196" i="2"/>
  <c r="BP206" i="2"/>
  <c r="BN206" i="2"/>
  <c r="Y270" i="2"/>
  <c r="BP285" i="2"/>
  <c r="BN285" i="2"/>
  <c r="BP305" i="2"/>
  <c r="BN305" i="2"/>
  <c r="BP311" i="2"/>
  <c r="BN311" i="2"/>
  <c r="Z31" i="2"/>
  <c r="X336" i="2"/>
  <c r="BP45" i="2"/>
  <c r="BN45" i="2"/>
  <c r="BP53" i="2"/>
  <c r="Y54" i="2"/>
  <c r="BP67" i="2"/>
  <c r="BN67" i="2"/>
  <c r="BP79" i="2"/>
  <c r="BN79" i="2"/>
  <c r="Y124" i="2"/>
  <c r="BP119" i="2"/>
  <c r="BP120" i="2"/>
  <c r="BN120" i="2"/>
  <c r="BP122" i="2"/>
  <c r="BN122" i="2"/>
  <c r="Z196" i="2"/>
  <c r="BP207" i="2"/>
  <c r="BP208" i="2"/>
  <c r="BN208" i="2"/>
  <c r="BP238" i="2"/>
  <c r="Y239" i="2"/>
  <c r="BP243" i="2"/>
  <c r="BP255" i="2"/>
  <c r="BN255" i="2"/>
  <c r="Y50" i="2"/>
  <c r="Z59" i="2"/>
  <c r="BP58" i="2"/>
  <c r="Y68" i="2"/>
  <c r="Y69" i="2"/>
  <c r="Y75" i="2"/>
  <c r="Y93" i="2"/>
  <c r="BP99" i="2"/>
  <c r="Z106" i="2"/>
  <c r="Z113" i="2"/>
  <c r="Y123" i="2"/>
  <c r="Y128" i="2"/>
  <c r="BP138" i="2"/>
  <c r="Z149" i="2"/>
  <c r="BP148" i="2"/>
  <c r="BP182" i="2"/>
  <c r="Y189" i="2"/>
  <c r="Z188" i="2"/>
  <c r="Y210" i="2"/>
  <c r="Z216" i="2"/>
  <c r="Y256" i="2"/>
  <c r="Y257" i="2"/>
  <c r="Y263" i="2"/>
  <c r="Y297" i="2"/>
  <c r="Z302" i="2"/>
  <c r="Z325" i="2"/>
  <c r="Y330" i="2"/>
  <c r="BP180" i="2"/>
  <c r="BN180" i="2"/>
  <c r="Y49" i="2"/>
  <c r="Y245" i="2"/>
  <c r="BN244" i="2"/>
  <c r="BN139" i="2"/>
  <c r="BP146" i="2"/>
  <c r="BN146" i="2"/>
  <c r="BP306" i="2"/>
  <c r="BN306" i="2"/>
  <c r="BN309" i="2"/>
  <c r="BN323" i="2"/>
  <c r="Y59" i="2"/>
  <c r="BP57" i="2"/>
  <c r="BP286" i="2"/>
  <c r="BN286" i="2"/>
  <c r="Y106" i="2"/>
  <c r="Y201" i="2"/>
  <c r="Y200" i="2"/>
  <c r="BP199" i="2"/>
  <c r="BN199" i="2"/>
  <c r="Y227" i="2"/>
  <c r="Y226" i="2"/>
  <c r="BP220" i="2"/>
  <c r="BP223" i="2"/>
  <c r="BN223" i="2"/>
  <c r="Y275" i="2"/>
  <c r="Y276" i="2"/>
  <c r="BP274" i="2"/>
  <c r="BP324" i="2"/>
  <c r="BN324" i="2"/>
  <c r="Y31" i="2"/>
  <c r="BP46" i="2"/>
  <c r="BN112" i="2"/>
  <c r="Y141" i="2"/>
  <c r="BP137" i="2"/>
  <c r="Y140" i="2"/>
  <c r="Z226" i="2"/>
  <c r="BP244" i="2"/>
  <c r="BN320" i="2"/>
  <c r="X332" i="2"/>
  <c r="BN78" i="2"/>
  <c r="BP78" i="2"/>
  <c r="BN103" i="2"/>
  <c r="Y107" i="2"/>
  <c r="Y165" i="2"/>
  <c r="Y164" i="2"/>
  <c r="BN163" i="2"/>
  <c r="BP194" i="2"/>
  <c r="BN194" i="2"/>
  <c r="Z287" i="2"/>
  <c r="X334" i="2"/>
  <c r="Y176" i="2"/>
  <c r="Y175" i="2"/>
  <c r="BN174" i="2"/>
  <c r="BP174" i="2"/>
  <c r="BN220" i="2"/>
  <c r="Y246" i="2"/>
  <c r="BN274" i="2"/>
  <c r="BP321" i="2"/>
  <c r="BN321" i="2"/>
  <c r="Z245" i="2"/>
  <c r="BN317" i="2"/>
  <c r="BN35" i="2"/>
  <c r="Y39" i="2"/>
  <c r="BP104" i="2"/>
  <c r="BN104" i="2"/>
  <c r="Y188" i="2"/>
  <c r="BP187" i="2"/>
  <c r="Y216" i="2"/>
  <c r="BP214" i="2"/>
  <c r="BN214" i="2"/>
  <c r="Y269" i="2"/>
  <c r="BP267" i="2"/>
  <c r="BN267" i="2"/>
  <c r="BP72" i="2"/>
  <c r="BN72" i="2"/>
  <c r="BP101" i="2"/>
  <c r="BN101" i="2"/>
  <c r="BP163" i="2"/>
  <c r="BN301" i="2"/>
  <c r="BP318" i="2"/>
  <c r="BN318" i="2"/>
  <c r="BP30" i="2"/>
  <c r="BN30" i="2"/>
  <c r="Y38" i="2"/>
  <c r="Y114" i="2"/>
  <c r="Y133" i="2"/>
  <c r="BP131" i="2"/>
  <c r="Y32" i="2"/>
  <c r="BP29" i="2"/>
  <c r="Y60" i="2"/>
  <c r="Z123" i="2"/>
  <c r="BN131" i="2"/>
  <c r="Z209" i="2"/>
  <c r="BN314" i="2"/>
  <c r="BN46" i="2"/>
  <c r="Y235" i="2"/>
  <c r="BP231" i="2"/>
  <c r="Y234" i="2"/>
  <c r="BP225" i="2"/>
  <c r="BN225" i="2"/>
  <c r="Y64" i="2"/>
  <c r="Y63" i="2"/>
  <c r="BP62" i="2"/>
  <c r="Y184" i="2"/>
  <c r="Y183" i="2"/>
  <c r="BP179" i="2"/>
  <c r="Z234" i="2"/>
  <c r="Y302" i="2"/>
  <c r="BP315" i="2"/>
  <c r="BN315" i="2"/>
  <c r="X333" i="2"/>
  <c r="Y149" i="2"/>
  <c r="Z183" i="2"/>
  <c r="Y326" i="2"/>
  <c r="BP329" i="2"/>
  <c r="Y92" i="2"/>
  <c r="Y209" i="2"/>
  <c r="Y287" i="2"/>
  <c r="F9" i="2"/>
  <c r="H9" i="2"/>
  <c r="Y113" i="2"/>
  <c r="BN158" i="2"/>
  <c r="BN261" i="2"/>
  <c r="BN294" i="2"/>
  <c r="J9" i="2"/>
  <c r="BN42" i="2"/>
  <c r="BN53" i="2"/>
  <c r="BN90" i="2"/>
  <c r="BN96" i="2"/>
  <c r="BN126" i="2"/>
  <c r="Y150" i="2"/>
  <c r="BN215" i="2"/>
  <c r="BP254" i="2"/>
  <c r="BN268" i="2"/>
  <c r="Y288" i="2"/>
  <c r="BP299" i="2"/>
  <c r="BN307" i="2"/>
  <c r="BN221" i="2"/>
  <c r="BN232" i="2"/>
  <c r="BP261" i="2"/>
  <c r="BP284" i="2"/>
  <c r="Y303" i="2"/>
  <c r="BN310" i="2"/>
  <c r="Y325" i="2"/>
  <c r="BP242" i="2"/>
  <c r="BN299" i="2"/>
  <c r="BN36" i="2"/>
  <c r="BN47" i="2"/>
  <c r="BN84" i="2"/>
  <c r="BN110" i="2"/>
  <c r="BN121" i="2"/>
  <c r="A10" i="2"/>
  <c r="BP110" i="2"/>
  <c r="BN132" i="2"/>
  <c r="BP158" i="2"/>
  <c r="BN28" i="2"/>
  <c r="BN238" i="2"/>
  <c r="BN313" i="2"/>
  <c r="Y334" i="2" l="1"/>
  <c r="Y336" i="2"/>
  <c r="X335" i="2"/>
  <c r="Y332" i="2"/>
  <c r="Z337" i="2"/>
  <c r="Y333" i="2"/>
  <c r="Y335" i="2" s="1"/>
  <c r="C345" i="2"/>
  <c r="B345" i="2"/>
  <c r="A345" i="2"/>
</calcChain>
</file>

<file path=xl/sharedStrings.xml><?xml version="1.0" encoding="utf-8"?>
<sst xmlns="http://schemas.openxmlformats.org/spreadsheetml/2006/main" count="2251" uniqueCount="529">
  <si>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</si>
  <si>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</si>
  <si>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</si>
  <si>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</si>
  <si>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</si>
  <si>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</si>
  <si>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</si>
  <si>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</si>
  <si>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</si>
  <si>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</si>
  <si>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</si>
  <si>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</si>
  <si>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</si>
  <si>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</si>
  <si>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</si>
  <si>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</si>
  <si>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</si>
  <si>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</si>
  <si>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</si>
  <si>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</si>
  <si>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</si>
  <si>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</si>
  <si>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</si>
  <si>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</si>
  <si>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</si>
  <si>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</si>
  <si>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</si>
  <si>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</si>
  <si>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</si>
  <si>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</si>
  <si>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</si>
  <si>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</si>
  <si>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</si>
  <si>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</si>
  <si>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</si>
  <si>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</si>
  <si>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</si>
  <si>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</si>
  <si>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</si>
  <si>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</si>
  <si>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</si>
  <si>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</si>
  <si>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</si>
  <si>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</si>
  <si>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</si>
  <si>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</si>
  <si>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</si>
  <si>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</si>
  <si>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</si>
  <si>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</si>
  <si>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</si>
  <si>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</si>
  <si>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</si>
  <si>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</si>
  <si>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</si>
  <si>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</si>
  <si>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</si>
  <si>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</si>
  <si>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</si>
  <si>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</si>
  <si>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</si>
  <si>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</si>
  <si>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</si>
  <si>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</si>
  <si>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</si>
  <si>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</si>
  <si>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</si>
  <si>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</si>
  <si>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</si>
  <si>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</si>
  <si>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</si>
  <si>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23.05.2025</t>
  </si>
  <si>
    <t>21.05.2025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</si>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</sst>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6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5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5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5" t="s">
        <v>26</v>
      </c>
      <c r="E1" s="355"/>
      <c r="F1" s="355"/>
      <c r="G1" s="14" t="s">
        <v>70</v>
      </c>
      <c r="H1" s="355" t="s">
        <v>47</v>
      </c>
      <c r="I1" s="355"/>
      <c r="J1" s="355"/>
      <c r="K1" s="355"/>
      <c r="L1" s="355"/>
      <c r="M1" s="355"/>
      <c r="N1" s="355"/>
      <c r="O1" s="355"/>
      <c r="P1" s="355"/>
      <c r="Q1" s="355"/>
      <c r="R1" s="356" t="s">
        <v>71</v>
      </c>
      <c r="S1" s="357"/>
      <c r="T1" s="35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8"/>
      <c r="Q3" s="358"/>
      <c r="R3" s="358"/>
      <c r="S3" s="358"/>
      <c r="T3" s="358"/>
      <c r="U3" s="358"/>
      <c r="V3" s="358"/>
      <c r="W3" s="35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M5" s="360"/>
      <c r="N5" s="75"/>
      <c r="P5" s="27" t="s">
        <v>4</v>
      </c>
      <c r="Q5" s="362">
        <v>45803</v>
      </c>
      <c r="R5" s="362"/>
      <c r="T5" s="363" t="s">
        <v>3</v>
      </c>
      <c r="U5" s="364"/>
      <c r="V5" s="365" t="s">
        <v>509</v>
      </c>
      <c r="W5" s="366"/>
      <c r="AB5" s="59"/>
      <c r="AC5" s="59"/>
      <c r="AD5" s="59"/>
      <c r="AE5" s="59"/>
    </row>
    <row r="6" spans="1:32" s="17" customFormat="1" ht="24" customHeight="1" x14ac:dyDescent="0.2">
      <c r="A6" s="359" t="s">
        <v>1</v>
      </c>
      <c r="B6" s="359"/>
      <c r="C6" s="359"/>
      <c r="D6" s="367" t="s">
        <v>510</v>
      </c>
      <c r="E6" s="367"/>
      <c r="F6" s="367"/>
      <c r="G6" s="367"/>
      <c r="H6" s="367"/>
      <c r="I6" s="367"/>
      <c r="J6" s="367"/>
      <c r="K6" s="367"/>
      <c r="L6" s="367"/>
      <c r="M6" s="367"/>
      <c r="N6" s="76"/>
      <c r="P6" s="27" t="s">
        <v>27</v>
      </c>
      <c r="Q6" s="368" t="str">
        <f>IF(Q5=0," ",CHOOSE(WEEKDAY(Q5,2),"Понедельник","Вторник","Среда","Четверг","Пятница","Суббота","Воскресенье"))</f>
        <v>Понедельник</v>
      </c>
      <c r="R6" s="368"/>
      <c r="T6" s="369" t="s">
        <v>5</v>
      </c>
      <c r="U6" s="370"/>
      <c r="V6" s="371" t="s">
        <v>73</v>
      </c>
      <c r="W6" s="37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79"/>
      <c r="N7" s="77"/>
      <c r="P7" s="29"/>
      <c r="Q7" s="48"/>
      <c r="R7" s="48"/>
      <c r="T7" s="369"/>
      <c r="U7" s="370"/>
      <c r="V7" s="373"/>
      <c r="W7" s="374"/>
      <c r="AB7" s="59"/>
      <c r="AC7" s="59"/>
      <c r="AD7" s="59"/>
      <c r="AE7" s="59"/>
    </row>
    <row r="8" spans="1:32" s="17" customFormat="1" ht="25.5" customHeight="1" x14ac:dyDescent="0.2">
      <c r="A8" s="380" t="s">
        <v>58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78"/>
      <c r="P8" s="27" t="s">
        <v>11</v>
      </c>
      <c r="Q8" s="382">
        <v>0.375</v>
      </c>
      <c r="R8" s="383"/>
      <c r="T8" s="369"/>
      <c r="U8" s="370"/>
      <c r="V8" s="373"/>
      <c r="W8" s="374"/>
      <c r="AB8" s="59"/>
      <c r="AC8" s="59"/>
      <c r="AD8" s="59"/>
      <c r="AE8" s="59"/>
    </row>
    <row r="9" spans="1:32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46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73"/>
      <c r="P9" s="31" t="s">
        <v>15</v>
      </c>
      <c r="Q9" s="388"/>
      <c r="R9" s="388"/>
      <c r="T9" s="369"/>
      <c r="U9" s="370"/>
      <c r="V9" s="375"/>
      <c r="W9" s="37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9" t="str">
        <f>IFERROR(VLOOKUP($D$10,Proxy,2,FALSE),"")</f>
        <v/>
      </c>
      <c r="I10" s="389"/>
      <c r="J10" s="389"/>
      <c r="K10" s="389"/>
      <c r="L10" s="389"/>
      <c r="M10" s="389"/>
      <c r="N10" s="74"/>
      <c r="P10" s="31" t="s">
        <v>32</v>
      </c>
      <c r="Q10" s="390"/>
      <c r="R10" s="390"/>
      <c r="U10" s="29" t="s">
        <v>12</v>
      </c>
      <c r="V10" s="391" t="s">
        <v>74</v>
      </c>
      <c r="W10" s="39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93"/>
      <c r="R11" s="393"/>
      <c r="U11" s="29" t="s">
        <v>28</v>
      </c>
      <c r="V11" s="394" t="s">
        <v>55</v>
      </c>
      <c r="W11" s="3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5" t="s">
        <v>75</v>
      </c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79"/>
      <c r="P12" s="27" t="s">
        <v>30</v>
      </c>
      <c r="Q12" s="382"/>
      <c r="R12" s="382"/>
      <c r="S12" s="28"/>
      <c r="T12"/>
      <c r="U12" s="29" t="s">
        <v>46</v>
      </c>
      <c r="V12" s="396"/>
      <c r="W12" s="396"/>
      <c r="X12"/>
      <c r="AB12" s="59"/>
      <c r="AC12" s="59"/>
      <c r="AD12" s="59"/>
      <c r="AE12" s="59"/>
    </row>
    <row r="13" spans="1:32" s="17" customFormat="1" ht="23.25" customHeight="1" x14ac:dyDescent="0.2">
      <c r="A13" s="395" t="s">
        <v>76</v>
      </c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95"/>
      <c r="N13" s="79"/>
      <c r="O13" s="31"/>
      <c r="P13" s="31" t="s">
        <v>31</v>
      </c>
      <c r="Q13" s="394"/>
      <c r="R13" s="3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5" t="s">
        <v>77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 s="39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7" t="s">
        <v>78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80"/>
      <c r="O15"/>
      <c r="P15" s="398" t="s">
        <v>61</v>
      </c>
      <c r="Q15" s="398"/>
      <c r="R15" s="398"/>
      <c r="S15" s="398"/>
      <c r="T15" s="39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9"/>
      <c r="Q16" s="399"/>
      <c r="R16" s="399"/>
      <c r="S16" s="399"/>
      <c r="T16" s="3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2" t="s">
        <v>59</v>
      </c>
      <c r="B17" s="402" t="s">
        <v>49</v>
      </c>
      <c r="C17" s="404" t="s">
        <v>48</v>
      </c>
      <c r="D17" s="406" t="s">
        <v>50</v>
      </c>
      <c r="E17" s="407"/>
      <c r="F17" s="402" t="s">
        <v>21</v>
      </c>
      <c r="G17" s="402" t="s">
        <v>24</v>
      </c>
      <c r="H17" s="402" t="s">
        <v>22</v>
      </c>
      <c r="I17" s="402" t="s">
        <v>23</v>
      </c>
      <c r="J17" s="402" t="s">
        <v>16</v>
      </c>
      <c r="K17" s="402" t="s">
        <v>69</v>
      </c>
      <c r="L17" s="402" t="s">
        <v>67</v>
      </c>
      <c r="M17" s="402" t="s">
        <v>2</v>
      </c>
      <c r="N17" s="402" t="s">
        <v>66</v>
      </c>
      <c r="O17" s="402" t="s">
        <v>25</v>
      </c>
      <c r="P17" s="406" t="s">
        <v>17</v>
      </c>
      <c r="Q17" s="410"/>
      <c r="R17" s="410"/>
      <c r="S17" s="410"/>
      <c r="T17" s="407"/>
      <c r="U17" s="400" t="s">
        <v>56</v>
      </c>
      <c r="V17" s="401"/>
      <c r="W17" s="402" t="s">
        <v>6</v>
      </c>
      <c r="X17" s="402" t="s">
        <v>41</v>
      </c>
      <c r="Y17" s="412" t="s">
        <v>54</v>
      </c>
      <c r="Z17" s="414" t="s">
        <v>18</v>
      </c>
      <c r="AA17" s="416" t="s">
        <v>60</v>
      </c>
      <c r="AB17" s="416" t="s">
        <v>19</v>
      </c>
      <c r="AC17" s="416" t="s">
        <v>68</v>
      </c>
      <c r="AD17" s="418" t="s">
        <v>57</v>
      </c>
      <c r="AE17" s="419"/>
      <c r="AF17" s="420"/>
      <c r="AG17" s="85"/>
      <c r="BD17" s="84" t="s">
        <v>64</v>
      </c>
    </row>
    <row r="18" spans="1:68" ht="14.25" customHeight="1" x14ac:dyDescent="0.2">
      <c r="A18" s="403"/>
      <c r="B18" s="403"/>
      <c r="C18" s="405"/>
      <c r="D18" s="408"/>
      <c r="E18" s="409"/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408"/>
      <c r="Q18" s="411"/>
      <c r="R18" s="411"/>
      <c r="S18" s="411"/>
      <c r="T18" s="409"/>
      <c r="U18" s="86" t="s">
        <v>44</v>
      </c>
      <c r="V18" s="86" t="s">
        <v>43</v>
      </c>
      <c r="W18" s="403"/>
      <c r="X18" s="403"/>
      <c r="Y18" s="413"/>
      <c r="Z18" s="415"/>
      <c r="AA18" s="417"/>
      <c r="AB18" s="417"/>
      <c r="AC18" s="417"/>
      <c r="AD18" s="421"/>
      <c r="AE18" s="422"/>
      <c r="AF18" s="423"/>
      <c r="AG18" s="85"/>
      <c r="BD18" s="84"/>
    </row>
    <row r="19" spans="1:68" ht="27.75" customHeight="1" x14ac:dyDescent="0.2">
      <c r="A19" s="424" t="s">
        <v>79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4"/>
      <c r="AB19" s="54"/>
      <c r="AC19" s="54"/>
    </row>
    <row r="20" spans="1:68" ht="16.5" customHeight="1" x14ac:dyDescent="0.25">
      <c r="A20" s="425" t="s">
        <v>79</v>
      </c>
      <c r="B20" s="425"/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  <c r="AA20" s="65"/>
      <c r="AB20" s="65"/>
      <c r="AC20" s="82"/>
    </row>
    <row r="21" spans="1:68" ht="14.25" customHeight="1" x14ac:dyDescent="0.25">
      <c r="A21" s="426" t="s">
        <v>80</v>
      </c>
      <c r="B21" s="426"/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26"/>
      <c r="O21" s="426"/>
      <c r="P21" s="426"/>
      <c r="Q21" s="426"/>
      <c r="R21" s="426"/>
      <c r="S21" s="426"/>
      <c r="T21" s="426"/>
      <c r="U21" s="426"/>
      <c r="V21" s="426"/>
      <c r="W21" s="426"/>
      <c r="X21" s="426"/>
      <c r="Y21" s="426"/>
      <c r="Z21" s="426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7">
        <v>4607111035752</v>
      </c>
      <c r="E22" s="42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9"/>
      <c r="R22" s="429"/>
      <c r="S22" s="429"/>
      <c r="T22" s="43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5"/>
      <c r="P23" s="431" t="s">
        <v>40</v>
      </c>
      <c r="Q23" s="432"/>
      <c r="R23" s="432"/>
      <c r="S23" s="432"/>
      <c r="T23" s="432"/>
      <c r="U23" s="432"/>
      <c r="V23" s="433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5"/>
      <c r="P24" s="431" t="s">
        <v>40</v>
      </c>
      <c r="Q24" s="432"/>
      <c r="R24" s="432"/>
      <c r="S24" s="432"/>
      <c r="T24" s="432"/>
      <c r="U24" s="432"/>
      <c r="V24" s="433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4" t="s">
        <v>45</v>
      </c>
      <c r="B25" s="424"/>
      <c r="C25" s="424"/>
      <c r="D25" s="424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  <c r="AA25" s="54"/>
      <c r="AB25" s="54"/>
      <c r="AC25" s="54"/>
    </row>
    <row r="26" spans="1:68" ht="16.5" customHeight="1" x14ac:dyDescent="0.25">
      <c r="A26" s="425" t="s">
        <v>88</v>
      </c>
      <c r="B26" s="425"/>
      <c r="C26" s="425"/>
      <c r="D26" s="425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  <c r="AA26" s="65"/>
      <c r="AB26" s="65"/>
      <c r="AC26" s="82"/>
    </row>
    <row r="27" spans="1:68" ht="14.25" customHeight="1" x14ac:dyDescent="0.25">
      <c r="A27" s="426" t="s">
        <v>89</v>
      </c>
      <c r="B27" s="426"/>
      <c r="C27" s="426"/>
      <c r="D27" s="426"/>
      <c r="E27" s="426"/>
      <c r="F27" s="426"/>
      <c r="G27" s="426"/>
      <c r="H27" s="426"/>
      <c r="I27" s="426"/>
      <c r="J27" s="426"/>
      <c r="K27" s="426"/>
      <c r="L27" s="426"/>
      <c r="M27" s="426"/>
      <c r="N27" s="426"/>
      <c r="O27" s="426"/>
      <c r="P27" s="426"/>
      <c r="Q27" s="426"/>
      <c r="R27" s="426"/>
      <c r="S27" s="426"/>
      <c r="T27" s="426"/>
      <c r="U27" s="426"/>
      <c r="V27" s="426"/>
      <c r="W27" s="426"/>
      <c r="X27" s="426"/>
      <c r="Y27" s="426"/>
      <c r="Z27" s="426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27">
        <v>4607111036520</v>
      </c>
      <c r="E28" s="42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3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29"/>
      <c r="R28" s="429"/>
      <c r="S28" s="429"/>
      <c r="T28" s="43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4301132185</v>
      </c>
      <c r="D29" s="427">
        <v>4607111036537</v>
      </c>
      <c r="E29" s="42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3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29"/>
      <c r="R29" s="429"/>
      <c r="S29" s="429"/>
      <c r="T29" s="43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4301132183</v>
      </c>
      <c r="D30" s="427">
        <v>4607111036605</v>
      </c>
      <c r="E30" s="42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365</v>
      </c>
      <c r="P30" s="4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29"/>
      <c r="R30" s="429"/>
      <c r="S30" s="429"/>
      <c r="T30" s="43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5"/>
      <c r="P31" s="431" t="s">
        <v>40</v>
      </c>
      <c r="Q31" s="432"/>
      <c r="R31" s="432"/>
      <c r="S31" s="432"/>
      <c r="T31" s="432"/>
      <c r="U31" s="432"/>
      <c r="V31" s="433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34"/>
      <c r="B32" s="434"/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434"/>
      <c r="N32" s="434"/>
      <c r="O32" s="435"/>
      <c r="P32" s="431" t="s">
        <v>40</v>
      </c>
      <c r="Q32" s="432"/>
      <c r="R32" s="432"/>
      <c r="S32" s="432"/>
      <c r="T32" s="432"/>
      <c r="U32" s="432"/>
      <c r="V32" s="433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25" t="s">
        <v>99</v>
      </c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  <c r="AA33" s="65"/>
      <c r="AB33" s="65"/>
      <c r="AC33" s="82"/>
    </row>
    <row r="34" spans="1:68" ht="14.25" customHeight="1" x14ac:dyDescent="0.25">
      <c r="A34" s="426" t="s">
        <v>80</v>
      </c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  <c r="Y34" s="426"/>
      <c r="Z34" s="426"/>
      <c r="AA34" s="66"/>
      <c r="AB34" s="66"/>
      <c r="AC34" s="83"/>
    </row>
    <row r="35" spans="1:68" ht="27" customHeight="1" x14ac:dyDescent="0.25">
      <c r="A35" s="63" t="s">
        <v>100</v>
      </c>
      <c r="B35" s="63" t="s">
        <v>101</v>
      </c>
      <c r="C35" s="36">
        <v>4301071090</v>
      </c>
      <c r="D35" s="427">
        <v>4620207490075</v>
      </c>
      <c r="E35" s="427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3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29"/>
      <c r="R35" s="429"/>
      <c r="S35" s="429"/>
      <c r="T35" s="430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4301071092</v>
      </c>
      <c r="D36" s="427">
        <v>4620207490174</v>
      </c>
      <c r="E36" s="427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29"/>
      <c r="R36" s="429"/>
      <c r="S36" s="429"/>
      <c r="T36" s="43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106</v>
      </c>
      <c r="B37" s="63" t="s">
        <v>107</v>
      </c>
      <c r="C37" s="36">
        <v>4301071091</v>
      </c>
      <c r="D37" s="427">
        <v>4620207490044</v>
      </c>
      <c r="E37" s="427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4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29"/>
      <c r="R37" s="429"/>
      <c r="S37" s="429"/>
      <c r="T37" s="43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108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34"/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5"/>
      <c r="P38" s="431" t="s">
        <v>40</v>
      </c>
      <c r="Q38" s="432"/>
      <c r="R38" s="432"/>
      <c r="S38" s="432"/>
      <c r="T38" s="432"/>
      <c r="U38" s="432"/>
      <c r="V38" s="433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34"/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5"/>
      <c r="P39" s="431" t="s">
        <v>40</v>
      </c>
      <c r="Q39" s="432"/>
      <c r="R39" s="432"/>
      <c r="S39" s="432"/>
      <c r="T39" s="432"/>
      <c r="U39" s="432"/>
      <c r="V39" s="433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25" t="s">
        <v>109</v>
      </c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  <c r="AA40" s="65"/>
      <c r="AB40" s="65"/>
      <c r="AC40" s="82"/>
    </row>
    <row r="41" spans="1:68" ht="14.25" customHeight="1" x14ac:dyDescent="0.25">
      <c r="A41" s="426" t="s">
        <v>80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6"/>
      <c r="N41" s="426"/>
      <c r="O41" s="426"/>
      <c r="P41" s="426"/>
      <c r="Q41" s="426"/>
      <c r="R41" s="426"/>
      <c r="S41" s="426"/>
      <c r="T41" s="426"/>
      <c r="U41" s="426"/>
      <c r="V41" s="426"/>
      <c r="W41" s="426"/>
      <c r="X41" s="426"/>
      <c r="Y41" s="426"/>
      <c r="Z41" s="426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4301071032</v>
      </c>
      <c r="D42" s="427">
        <v>4607111038999</v>
      </c>
      <c r="E42" s="427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29"/>
      <c r="R42" s="429"/>
      <c r="S42" s="429"/>
      <c r="T42" s="430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4301070972</v>
      </c>
      <c r="D43" s="427">
        <v>4607111037183</v>
      </c>
      <c r="E43" s="427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4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29"/>
      <c r="R43" s="429"/>
      <c r="S43" s="429"/>
      <c r="T43" s="430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4301071044</v>
      </c>
      <c r="D44" s="427">
        <v>4607111039385</v>
      </c>
      <c r="E44" s="427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29"/>
      <c r="R44" s="429"/>
      <c r="S44" s="429"/>
      <c r="T44" s="430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117</v>
      </c>
      <c r="B45" s="63" t="s">
        <v>118</v>
      </c>
      <c r="C45" s="36">
        <v>4301071031</v>
      </c>
      <c r="D45" s="427">
        <v>4607111038982</v>
      </c>
      <c r="E45" s="427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29"/>
      <c r="R45" s="429"/>
      <c r="S45" s="429"/>
      <c r="T45" s="430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4301071046</v>
      </c>
      <c r="D46" s="427">
        <v>4607111039354</v>
      </c>
      <c r="E46" s="427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29"/>
      <c r="R46" s="429"/>
      <c r="S46" s="429"/>
      <c r="T46" s="430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4301070968</v>
      </c>
      <c r="D47" s="427">
        <v>4607111036889</v>
      </c>
      <c r="E47" s="427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29"/>
      <c r="R47" s="429"/>
      <c r="S47" s="429"/>
      <c r="T47" s="430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4301071047</v>
      </c>
      <c r="D48" s="427">
        <v>4607111039330</v>
      </c>
      <c r="E48" s="427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4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429"/>
      <c r="R48" s="429"/>
      <c r="S48" s="429"/>
      <c r="T48" s="430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119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34"/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5"/>
      <c r="P49" s="431" t="s">
        <v>40</v>
      </c>
      <c r="Q49" s="432"/>
      <c r="R49" s="432"/>
      <c r="S49" s="432"/>
      <c r="T49" s="432"/>
      <c r="U49" s="432"/>
      <c r="V49" s="433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  <c r="L50" s="434"/>
      <c r="M50" s="434"/>
      <c r="N50" s="434"/>
      <c r="O50" s="435"/>
      <c r="P50" s="431" t="s">
        <v>40</v>
      </c>
      <c r="Q50" s="432"/>
      <c r="R50" s="432"/>
      <c r="S50" s="432"/>
      <c r="T50" s="432"/>
      <c r="U50" s="432"/>
      <c r="V50" s="433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25" t="s">
        <v>126</v>
      </c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  <c r="AA51" s="65"/>
      <c r="AB51" s="65"/>
      <c r="AC51" s="82"/>
    </row>
    <row r="52" spans="1:68" ht="14.25" customHeight="1" x14ac:dyDescent="0.25">
      <c r="A52" s="426" t="s">
        <v>80</v>
      </c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  <c r="M52" s="426"/>
      <c r="N52" s="426"/>
      <c r="O52" s="426"/>
      <c r="P52" s="426"/>
      <c r="Q52" s="426"/>
      <c r="R52" s="426"/>
      <c r="S52" s="426"/>
      <c r="T52" s="426"/>
      <c r="U52" s="426"/>
      <c r="V52" s="426"/>
      <c r="W52" s="426"/>
      <c r="X52" s="426"/>
      <c r="Y52" s="426"/>
      <c r="Z52" s="426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4301071073</v>
      </c>
      <c r="D53" s="427">
        <v>4620207490822</v>
      </c>
      <c r="E53" s="427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85</v>
      </c>
      <c r="L53" s="37" t="s">
        <v>86</v>
      </c>
      <c r="M53" s="38" t="s">
        <v>84</v>
      </c>
      <c r="N53" s="38"/>
      <c r="O53" s="37">
        <v>365</v>
      </c>
      <c r="P53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29"/>
      <c r="R53" s="429"/>
      <c r="S53" s="429"/>
      <c r="T53" s="430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129</v>
      </c>
      <c r="AG53" s="81"/>
      <c r="AJ53" s="87" t="s">
        <v>87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34"/>
      <c r="B54" s="434"/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4"/>
      <c r="N54" s="434"/>
      <c r="O54" s="435"/>
      <c r="P54" s="431" t="s">
        <v>40</v>
      </c>
      <c r="Q54" s="432"/>
      <c r="R54" s="432"/>
      <c r="S54" s="432"/>
      <c r="T54" s="432"/>
      <c r="U54" s="432"/>
      <c r="V54" s="433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34"/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5"/>
      <c r="P55" s="431" t="s">
        <v>40</v>
      </c>
      <c r="Q55" s="432"/>
      <c r="R55" s="432"/>
      <c r="S55" s="432"/>
      <c r="T55" s="432"/>
      <c r="U55" s="432"/>
      <c r="V55" s="433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26" t="s">
        <v>130</v>
      </c>
      <c r="B56" s="426"/>
      <c r="C56" s="426"/>
      <c r="D56" s="426"/>
      <c r="E56" s="426"/>
      <c r="F56" s="426"/>
      <c r="G56" s="426"/>
      <c r="H56" s="426"/>
      <c r="I56" s="426"/>
      <c r="J56" s="426"/>
      <c r="K56" s="426"/>
      <c r="L56" s="426"/>
      <c r="M56" s="426"/>
      <c r="N56" s="426"/>
      <c r="O56" s="426"/>
      <c r="P56" s="426"/>
      <c r="Q56" s="426"/>
      <c r="R56" s="426"/>
      <c r="S56" s="426"/>
      <c r="T56" s="426"/>
      <c r="U56" s="426"/>
      <c r="V56" s="426"/>
      <c r="W56" s="426"/>
      <c r="X56" s="426"/>
      <c r="Y56" s="426"/>
      <c r="Z56" s="426"/>
      <c r="AA56" s="66"/>
      <c r="AB56" s="66"/>
      <c r="AC56" s="83"/>
    </row>
    <row r="57" spans="1:68" ht="16.5" customHeight="1" x14ac:dyDescent="0.25">
      <c r="A57" s="63" t="s">
        <v>131</v>
      </c>
      <c r="B57" s="63" t="s">
        <v>132</v>
      </c>
      <c r="C57" s="36">
        <v>4301100087</v>
      </c>
      <c r="D57" s="427">
        <v>4607111039743</v>
      </c>
      <c r="E57" s="427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5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29"/>
      <c r="R57" s="429"/>
      <c r="S57" s="429"/>
      <c r="T57" s="430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133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134</v>
      </c>
      <c r="B58" s="63" t="s">
        <v>135</v>
      </c>
      <c r="C58" s="36">
        <v>4301100088</v>
      </c>
      <c r="D58" s="427">
        <v>4607111037077</v>
      </c>
      <c r="E58" s="427"/>
      <c r="F58" s="62">
        <v>0.2</v>
      </c>
      <c r="G58" s="37">
        <v>6</v>
      </c>
      <c r="H58" s="62">
        <v>1.2</v>
      </c>
      <c r="I58" s="62">
        <v>1.38</v>
      </c>
      <c r="J58" s="37">
        <v>140</v>
      </c>
      <c r="K58" s="37" t="s">
        <v>94</v>
      </c>
      <c r="L58" s="37" t="s">
        <v>86</v>
      </c>
      <c r="M58" s="38" t="s">
        <v>84</v>
      </c>
      <c r="N58" s="38"/>
      <c r="O58" s="37">
        <v>365</v>
      </c>
      <c r="P58" s="45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429"/>
      <c r="R58" s="429"/>
      <c r="S58" s="429"/>
      <c r="T58" s="430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133</v>
      </c>
      <c r="AG58" s="81"/>
      <c r="AJ58" s="87" t="s">
        <v>87</v>
      </c>
      <c r="AK58" s="87">
        <v>1</v>
      </c>
      <c r="BB58" s="122" t="s">
        <v>93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34"/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5"/>
      <c r="P59" s="431" t="s">
        <v>40</v>
      </c>
      <c r="Q59" s="432"/>
      <c r="R59" s="432"/>
      <c r="S59" s="432"/>
      <c r="T59" s="432"/>
      <c r="U59" s="432"/>
      <c r="V59" s="433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34"/>
      <c r="B60" s="434"/>
      <c r="C60" s="434"/>
      <c r="D60" s="434"/>
      <c r="E60" s="434"/>
      <c r="F60" s="434"/>
      <c r="G60" s="434"/>
      <c r="H60" s="434"/>
      <c r="I60" s="434"/>
      <c r="J60" s="434"/>
      <c r="K60" s="434"/>
      <c r="L60" s="434"/>
      <c r="M60" s="434"/>
      <c r="N60" s="434"/>
      <c r="O60" s="435"/>
      <c r="P60" s="431" t="s">
        <v>40</v>
      </c>
      <c r="Q60" s="432"/>
      <c r="R60" s="432"/>
      <c r="S60" s="432"/>
      <c r="T60" s="432"/>
      <c r="U60" s="432"/>
      <c r="V60" s="433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426" t="s">
        <v>89</v>
      </c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P61" s="426"/>
      <c r="Q61" s="426"/>
      <c r="R61" s="426"/>
      <c r="S61" s="426"/>
      <c r="T61" s="426"/>
      <c r="U61" s="426"/>
      <c r="V61" s="426"/>
      <c r="W61" s="426"/>
      <c r="X61" s="426"/>
      <c r="Y61" s="426"/>
      <c r="Z61" s="426"/>
      <c r="AA61" s="66"/>
      <c r="AB61" s="66"/>
      <c r="AC61" s="83"/>
    </row>
    <row r="62" spans="1:68" ht="16.5" customHeight="1" x14ac:dyDescent="0.25">
      <c r="A62" s="63" t="s">
        <v>136</v>
      </c>
      <c r="B62" s="63" t="s">
        <v>137</v>
      </c>
      <c r="C62" s="36">
        <v>4301132194</v>
      </c>
      <c r="D62" s="427">
        <v>4607111039712</v>
      </c>
      <c r="E62" s="427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29"/>
      <c r="R62" s="429"/>
      <c r="S62" s="429"/>
      <c r="T62" s="430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138</v>
      </c>
      <c r="AG62" s="81"/>
      <c r="AJ62" s="87" t="s">
        <v>87</v>
      </c>
      <c r="AK62" s="87">
        <v>1</v>
      </c>
      <c r="BB62" s="124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34"/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5"/>
      <c r="P63" s="431" t="s">
        <v>40</v>
      </c>
      <c r="Q63" s="432"/>
      <c r="R63" s="432"/>
      <c r="S63" s="432"/>
      <c r="T63" s="432"/>
      <c r="U63" s="432"/>
      <c r="V63" s="433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34"/>
      <c r="B64" s="434"/>
      <c r="C64" s="434"/>
      <c r="D64" s="434"/>
      <c r="E64" s="434"/>
      <c r="F64" s="434"/>
      <c r="G64" s="434"/>
      <c r="H64" s="434"/>
      <c r="I64" s="434"/>
      <c r="J64" s="434"/>
      <c r="K64" s="434"/>
      <c r="L64" s="434"/>
      <c r="M64" s="434"/>
      <c r="N64" s="434"/>
      <c r="O64" s="435"/>
      <c r="P64" s="431" t="s">
        <v>40</v>
      </c>
      <c r="Q64" s="432"/>
      <c r="R64" s="432"/>
      <c r="S64" s="432"/>
      <c r="T64" s="432"/>
      <c r="U64" s="432"/>
      <c r="V64" s="433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26" t="s">
        <v>139</v>
      </c>
      <c r="B65" s="426"/>
      <c r="C65" s="426"/>
      <c r="D65" s="426"/>
      <c r="E65" s="426"/>
      <c r="F65" s="426"/>
      <c r="G65" s="426"/>
      <c r="H65" s="426"/>
      <c r="I65" s="426"/>
      <c r="J65" s="426"/>
      <c r="K65" s="426"/>
      <c r="L65" s="426"/>
      <c r="M65" s="426"/>
      <c r="N65" s="426"/>
      <c r="O65" s="426"/>
      <c r="P65" s="426"/>
      <c r="Q65" s="426"/>
      <c r="R65" s="426"/>
      <c r="S65" s="426"/>
      <c r="T65" s="426"/>
      <c r="U65" s="426"/>
      <c r="V65" s="426"/>
      <c r="W65" s="426"/>
      <c r="X65" s="426"/>
      <c r="Y65" s="426"/>
      <c r="Z65" s="426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4301136018</v>
      </c>
      <c r="D66" s="427">
        <v>4607111037008</v>
      </c>
      <c r="E66" s="427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5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29"/>
      <c r="R66" s="429"/>
      <c r="S66" s="429"/>
      <c r="T66" s="430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142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143</v>
      </c>
      <c r="B67" s="63" t="s">
        <v>144</v>
      </c>
      <c r="C67" s="36">
        <v>4301136015</v>
      </c>
      <c r="D67" s="427">
        <v>4607111037398</v>
      </c>
      <c r="E67" s="427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45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29"/>
      <c r="R67" s="429"/>
      <c r="S67" s="429"/>
      <c r="T67" s="430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142</v>
      </c>
      <c r="AG67" s="81"/>
      <c r="AJ67" s="87" t="s">
        <v>87</v>
      </c>
      <c r="AK67" s="87">
        <v>1</v>
      </c>
      <c r="BB67" s="128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34"/>
      <c r="B68" s="434"/>
      <c r="C68" s="434"/>
      <c r="D68" s="434"/>
      <c r="E68" s="434"/>
      <c r="F68" s="434"/>
      <c r="G68" s="434"/>
      <c r="H68" s="434"/>
      <c r="I68" s="434"/>
      <c r="J68" s="434"/>
      <c r="K68" s="434"/>
      <c r="L68" s="434"/>
      <c r="M68" s="434"/>
      <c r="N68" s="434"/>
      <c r="O68" s="435"/>
      <c r="P68" s="431" t="s">
        <v>40</v>
      </c>
      <c r="Q68" s="432"/>
      <c r="R68" s="432"/>
      <c r="S68" s="432"/>
      <c r="T68" s="432"/>
      <c r="U68" s="432"/>
      <c r="V68" s="433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34"/>
      <c r="B69" s="434"/>
      <c r="C69" s="434"/>
      <c r="D69" s="434"/>
      <c r="E69" s="434"/>
      <c r="F69" s="434"/>
      <c r="G69" s="434"/>
      <c r="H69" s="434"/>
      <c r="I69" s="434"/>
      <c r="J69" s="434"/>
      <c r="K69" s="434"/>
      <c r="L69" s="434"/>
      <c r="M69" s="434"/>
      <c r="N69" s="434"/>
      <c r="O69" s="435"/>
      <c r="P69" s="431" t="s">
        <v>40</v>
      </c>
      <c r="Q69" s="432"/>
      <c r="R69" s="432"/>
      <c r="S69" s="432"/>
      <c r="T69" s="432"/>
      <c r="U69" s="432"/>
      <c r="V69" s="433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26" t="s">
        <v>145</v>
      </c>
      <c r="B70" s="426"/>
      <c r="C70" s="426"/>
      <c r="D70" s="426"/>
      <c r="E70" s="426"/>
      <c r="F70" s="426"/>
      <c r="G70" s="426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  <c r="Y70" s="426"/>
      <c r="Z70" s="426"/>
      <c r="AA70" s="66"/>
      <c r="AB70" s="66"/>
      <c r="AC70" s="83"/>
    </row>
    <row r="71" spans="1:68" ht="16.5" customHeight="1" x14ac:dyDescent="0.25">
      <c r="A71" s="63" t="s">
        <v>146</v>
      </c>
      <c r="B71" s="63" t="s">
        <v>147</v>
      </c>
      <c r="C71" s="36">
        <v>4301135664</v>
      </c>
      <c r="D71" s="427">
        <v>4607111039705</v>
      </c>
      <c r="E71" s="427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5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29"/>
      <c r="R71" s="429"/>
      <c r="S71" s="429"/>
      <c r="T71" s="430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142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148</v>
      </c>
      <c r="B72" s="63" t="s">
        <v>149</v>
      </c>
      <c r="C72" s="36">
        <v>4301135665</v>
      </c>
      <c r="D72" s="427">
        <v>4607111039729</v>
      </c>
      <c r="E72" s="427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5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29"/>
      <c r="R72" s="429"/>
      <c r="S72" s="429"/>
      <c r="T72" s="430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150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151</v>
      </c>
      <c r="B73" s="63" t="s">
        <v>152</v>
      </c>
      <c r="C73" s="36">
        <v>4301135702</v>
      </c>
      <c r="D73" s="427">
        <v>4620207490228</v>
      </c>
      <c r="E73" s="427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94</v>
      </c>
      <c r="L73" s="37" t="s">
        <v>86</v>
      </c>
      <c r="M73" s="38" t="s">
        <v>84</v>
      </c>
      <c r="N73" s="38"/>
      <c r="O73" s="37">
        <v>365</v>
      </c>
      <c r="P73" s="4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29"/>
      <c r="R73" s="429"/>
      <c r="S73" s="429"/>
      <c r="T73" s="430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150</v>
      </c>
      <c r="AG73" s="81"/>
      <c r="AJ73" s="87" t="s">
        <v>87</v>
      </c>
      <c r="AK73" s="87">
        <v>1</v>
      </c>
      <c r="BB73" s="134" t="s">
        <v>93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34"/>
      <c r="B74" s="434"/>
      <c r="C74" s="434"/>
      <c r="D74" s="434"/>
      <c r="E74" s="434"/>
      <c r="F74" s="434"/>
      <c r="G74" s="434"/>
      <c r="H74" s="434"/>
      <c r="I74" s="434"/>
      <c r="J74" s="434"/>
      <c r="K74" s="434"/>
      <c r="L74" s="434"/>
      <c r="M74" s="434"/>
      <c r="N74" s="434"/>
      <c r="O74" s="435"/>
      <c r="P74" s="431" t="s">
        <v>40</v>
      </c>
      <c r="Q74" s="432"/>
      <c r="R74" s="432"/>
      <c r="S74" s="432"/>
      <c r="T74" s="432"/>
      <c r="U74" s="432"/>
      <c r="V74" s="433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34"/>
      <c r="B75" s="434"/>
      <c r="C75" s="434"/>
      <c r="D75" s="434"/>
      <c r="E75" s="434"/>
      <c r="F75" s="434"/>
      <c r="G75" s="434"/>
      <c r="H75" s="434"/>
      <c r="I75" s="434"/>
      <c r="J75" s="434"/>
      <c r="K75" s="434"/>
      <c r="L75" s="434"/>
      <c r="M75" s="434"/>
      <c r="N75" s="434"/>
      <c r="O75" s="435"/>
      <c r="P75" s="431" t="s">
        <v>40</v>
      </c>
      <c r="Q75" s="432"/>
      <c r="R75" s="432"/>
      <c r="S75" s="432"/>
      <c r="T75" s="432"/>
      <c r="U75" s="432"/>
      <c r="V75" s="433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25" t="s">
        <v>153</v>
      </c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  <c r="AA76" s="65"/>
      <c r="AB76" s="65"/>
      <c r="AC76" s="82"/>
    </row>
    <row r="77" spans="1:68" ht="14.25" customHeight="1" x14ac:dyDescent="0.25">
      <c r="A77" s="426" t="s">
        <v>80</v>
      </c>
      <c r="B77" s="426"/>
      <c r="C77" s="426"/>
      <c r="D77" s="426"/>
      <c r="E77" s="426"/>
      <c r="F77" s="426"/>
      <c r="G77" s="426"/>
      <c r="H77" s="426"/>
      <c r="I77" s="426"/>
      <c r="J77" s="426"/>
      <c r="K77" s="426"/>
      <c r="L77" s="426"/>
      <c r="M77" s="426"/>
      <c r="N77" s="426"/>
      <c r="O77" s="426"/>
      <c r="P77" s="426"/>
      <c r="Q77" s="426"/>
      <c r="R77" s="426"/>
      <c r="S77" s="426"/>
      <c r="T77" s="426"/>
      <c r="U77" s="426"/>
      <c r="V77" s="426"/>
      <c r="W77" s="426"/>
      <c r="X77" s="426"/>
      <c r="Y77" s="426"/>
      <c r="Z77" s="426"/>
      <c r="AA77" s="66"/>
      <c r="AB77" s="66"/>
      <c r="AC77" s="83"/>
    </row>
    <row r="78" spans="1:68" ht="27" customHeight="1" x14ac:dyDescent="0.25">
      <c r="A78" s="63" t="s">
        <v>154</v>
      </c>
      <c r="B78" s="63" t="s">
        <v>155</v>
      </c>
      <c r="C78" s="36">
        <v>4301070977</v>
      </c>
      <c r="D78" s="427">
        <v>4607111037411</v>
      </c>
      <c r="E78" s="427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157</v>
      </c>
      <c r="L78" s="37" t="s">
        <v>86</v>
      </c>
      <c r="M78" s="38" t="s">
        <v>84</v>
      </c>
      <c r="N78" s="38"/>
      <c r="O78" s="37">
        <v>180</v>
      </c>
      <c r="P78" s="4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29"/>
      <c r="R78" s="429"/>
      <c r="S78" s="429"/>
      <c r="T78" s="430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156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158</v>
      </c>
      <c r="B79" s="63" t="s">
        <v>159</v>
      </c>
      <c r="C79" s="36">
        <v>4301070981</v>
      </c>
      <c r="D79" s="427">
        <v>4607111036728</v>
      </c>
      <c r="E79" s="427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85</v>
      </c>
      <c r="L79" s="37" t="s">
        <v>86</v>
      </c>
      <c r="M79" s="38" t="s">
        <v>84</v>
      </c>
      <c r="N79" s="38"/>
      <c r="O79" s="37">
        <v>180</v>
      </c>
      <c r="P79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29"/>
      <c r="R79" s="429"/>
      <c r="S79" s="429"/>
      <c r="T79" s="430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156</v>
      </c>
      <c r="AG79" s="81"/>
      <c r="AJ79" s="87" t="s">
        <v>87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34"/>
      <c r="B80" s="434"/>
      <c r="C80" s="434"/>
      <c r="D80" s="434"/>
      <c r="E80" s="434"/>
      <c r="F80" s="434"/>
      <c r="G80" s="434"/>
      <c r="H80" s="434"/>
      <c r="I80" s="434"/>
      <c r="J80" s="434"/>
      <c r="K80" s="434"/>
      <c r="L80" s="434"/>
      <c r="M80" s="434"/>
      <c r="N80" s="434"/>
      <c r="O80" s="435"/>
      <c r="P80" s="431" t="s">
        <v>40</v>
      </c>
      <c r="Q80" s="432"/>
      <c r="R80" s="432"/>
      <c r="S80" s="432"/>
      <c r="T80" s="432"/>
      <c r="U80" s="432"/>
      <c r="V80" s="433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34"/>
      <c r="B81" s="434"/>
      <c r="C81" s="434"/>
      <c r="D81" s="434"/>
      <c r="E81" s="434"/>
      <c r="F81" s="434"/>
      <c r="G81" s="434"/>
      <c r="H81" s="434"/>
      <c r="I81" s="434"/>
      <c r="J81" s="434"/>
      <c r="K81" s="434"/>
      <c r="L81" s="434"/>
      <c r="M81" s="434"/>
      <c r="N81" s="434"/>
      <c r="O81" s="435"/>
      <c r="P81" s="431" t="s">
        <v>40</v>
      </c>
      <c r="Q81" s="432"/>
      <c r="R81" s="432"/>
      <c r="S81" s="432"/>
      <c r="T81" s="432"/>
      <c r="U81" s="432"/>
      <c r="V81" s="433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25" t="s">
        <v>160</v>
      </c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65"/>
      <c r="AB82" s="65"/>
      <c r="AC82" s="82"/>
    </row>
    <row r="83" spans="1:68" ht="14.25" customHeight="1" x14ac:dyDescent="0.25">
      <c r="A83" s="426" t="s">
        <v>145</v>
      </c>
      <c r="B83" s="426"/>
      <c r="C83" s="426"/>
      <c r="D83" s="426"/>
      <c r="E83" s="426"/>
      <c r="F83" s="426"/>
      <c r="G83" s="426"/>
      <c r="H83" s="426"/>
      <c r="I83" s="426"/>
      <c r="J83" s="426"/>
      <c r="K83" s="426"/>
      <c r="L83" s="426"/>
      <c r="M83" s="426"/>
      <c r="N83" s="426"/>
      <c r="O83" s="426"/>
      <c r="P83" s="426"/>
      <c r="Q83" s="426"/>
      <c r="R83" s="426"/>
      <c r="S83" s="426"/>
      <c r="T83" s="426"/>
      <c r="U83" s="426"/>
      <c r="V83" s="426"/>
      <c r="W83" s="426"/>
      <c r="X83" s="426"/>
      <c r="Y83" s="426"/>
      <c r="Z83" s="426"/>
      <c r="AA83" s="66"/>
      <c r="AB83" s="66"/>
      <c r="AC83" s="83"/>
    </row>
    <row r="84" spans="1:68" ht="27" customHeight="1" x14ac:dyDescent="0.25">
      <c r="A84" s="63" t="s">
        <v>161</v>
      </c>
      <c r="B84" s="63" t="s">
        <v>162</v>
      </c>
      <c r="C84" s="36">
        <v>4301135584</v>
      </c>
      <c r="D84" s="427">
        <v>4607111033659</v>
      </c>
      <c r="E84" s="427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6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29"/>
      <c r="R84" s="429"/>
      <c r="S84" s="429"/>
      <c r="T84" s="430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163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164</v>
      </c>
      <c r="B85" s="63" t="s">
        <v>165</v>
      </c>
      <c r="C85" s="36">
        <v>4301135586</v>
      </c>
      <c r="D85" s="427">
        <v>4607111033659</v>
      </c>
      <c r="E85" s="427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6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429"/>
      <c r="R85" s="429"/>
      <c r="S85" s="429"/>
      <c r="T85" s="430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163</v>
      </c>
      <c r="AG85" s="81"/>
      <c r="AJ85" s="87" t="s">
        <v>87</v>
      </c>
      <c r="AK85" s="87">
        <v>1</v>
      </c>
      <c r="BB85" s="142" t="s">
        <v>93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34"/>
      <c r="B86" s="434"/>
      <c r="C86" s="434"/>
      <c r="D86" s="434"/>
      <c r="E86" s="434"/>
      <c r="F86" s="434"/>
      <c r="G86" s="434"/>
      <c r="H86" s="434"/>
      <c r="I86" s="434"/>
      <c r="J86" s="434"/>
      <c r="K86" s="434"/>
      <c r="L86" s="434"/>
      <c r="M86" s="434"/>
      <c r="N86" s="434"/>
      <c r="O86" s="435"/>
      <c r="P86" s="431" t="s">
        <v>40</v>
      </c>
      <c r="Q86" s="432"/>
      <c r="R86" s="432"/>
      <c r="S86" s="432"/>
      <c r="T86" s="432"/>
      <c r="U86" s="432"/>
      <c r="V86" s="433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434"/>
      <c r="B87" s="434"/>
      <c r="C87" s="434"/>
      <c r="D87" s="434"/>
      <c r="E87" s="434"/>
      <c r="F87" s="434"/>
      <c r="G87" s="434"/>
      <c r="H87" s="434"/>
      <c r="I87" s="434"/>
      <c r="J87" s="434"/>
      <c r="K87" s="434"/>
      <c r="L87" s="434"/>
      <c r="M87" s="434"/>
      <c r="N87" s="434"/>
      <c r="O87" s="435"/>
      <c r="P87" s="431" t="s">
        <v>40</v>
      </c>
      <c r="Q87" s="432"/>
      <c r="R87" s="432"/>
      <c r="S87" s="432"/>
      <c r="T87" s="432"/>
      <c r="U87" s="432"/>
      <c r="V87" s="433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425" t="s">
        <v>166</v>
      </c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  <c r="AA88" s="65"/>
      <c r="AB88" s="65"/>
      <c r="AC88" s="82"/>
    </row>
    <row r="89" spans="1:68" ht="14.25" customHeight="1" x14ac:dyDescent="0.25">
      <c r="A89" s="426" t="s">
        <v>167</v>
      </c>
      <c r="B89" s="426"/>
      <c r="C89" s="426"/>
      <c r="D89" s="426"/>
      <c r="E89" s="426"/>
      <c r="F89" s="426"/>
      <c r="G89" s="426"/>
      <c r="H89" s="426"/>
      <c r="I89" s="426"/>
      <c r="J89" s="426"/>
      <c r="K89" s="426"/>
      <c r="L89" s="426"/>
      <c r="M89" s="426"/>
      <c r="N89" s="426"/>
      <c r="O89" s="426"/>
      <c r="P89" s="426"/>
      <c r="Q89" s="426"/>
      <c r="R89" s="426"/>
      <c r="S89" s="426"/>
      <c r="T89" s="426"/>
      <c r="U89" s="426"/>
      <c r="V89" s="426"/>
      <c r="W89" s="426"/>
      <c r="X89" s="426"/>
      <c r="Y89" s="426"/>
      <c r="Z89" s="426"/>
      <c r="AA89" s="66"/>
      <c r="AB89" s="66"/>
      <c r="AC89" s="83"/>
    </row>
    <row r="90" spans="1:68" ht="27" customHeight="1" x14ac:dyDescent="0.25">
      <c r="A90" s="63" t="s">
        <v>168</v>
      </c>
      <c r="B90" s="63" t="s">
        <v>169</v>
      </c>
      <c r="C90" s="36">
        <v>4301131041</v>
      </c>
      <c r="D90" s="427">
        <v>4607111034120</v>
      </c>
      <c r="E90" s="427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6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429"/>
      <c r="R90" s="429"/>
      <c r="S90" s="429"/>
      <c r="T90" s="430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170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4301131042</v>
      </c>
      <c r="D91" s="427">
        <v>4607111034137</v>
      </c>
      <c r="E91" s="427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6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429"/>
      <c r="R91" s="429"/>
      <c r="S91" s="429"/>
      <c r="T91" s="430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173</v>
      </c>
      <c r="AG91" s="81"/>
      <c r="AJ91" s="87" t="s">
        <v>87</v>
      </c>
      <c r="AK91" s="87">
        <v>1</v>
      </c>
      <c r="BB91" s="146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34"/>
      <c r="B92" s="434"/>
      <c r="C92" s="434"/>
      <c r="D92" s="434"/>
      <c r="E92" s="434"/>
      <c r="F92" s="434"/>
      <c r="G92" s="434"/>
      <c r="H92" s="434"/>
      <c r="I92" s="434"/>
      <c r="J92" s="434"/>
      <c r="K92" s="434"/>
      <c r="L92" s="434"/>
      <c r="M92" s="434"/>
      <c r="N92" s="434"/>
      <c r="O92" s="435"/>
      <c r="P92" s="431" t="s">
        <v>40</v>
      </c>
      <c r="Q92" s="432"/>
      <c r="R92" s="432"/>
      <c r="S92" s="432"/>
      <c r="T92" s="432"/>
      <c r="U92" s="432"/>
      <c r="V92" s="433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34"/>
      <c r="B93" s="434"/>
      <c r="C93" s="434"/>
      <c r="D93" s="434"/>
      <c r="E93" s="434"/>
      <c r="F93" s="434"/>
      <c r="G93" s="434"/>
      <c r="H93" s="434"/>
      <c r="I93" s="434"/>
      <c r="J93" s="434"/>
      <c r="K93" s="434"/>
      <c r="L93" s="434"/>
      <c r="M93" s="434"/>
      <c r="N93" s="434"/>
      <c r="O93" s="435"/>
      <c r="P93" s="431" t="s">
        <v>40</v>
      </c>
      <c r="Q93" s="432"/>
      <c r="R93" s="432"/>
      <c r="S93" s="432"/>
      <c r="T93" s="432"/>
      <c r="U93" s="432"/>
      <c r="V93" s="433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25" t="s">
        <v>174</v>
      </c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  <c r="AA94" s="65"/>
      <c r="AB94" s="65"/>
      <c r="AC94" s="82"/>
    </row>
    <row r="95" spans="1:68" ht="14.25" customHeight="1" x14ac:dyDescent="0.25">
      <c r="A95" s="426" t="s">
        <v>145</v>
      </c>
      <c r="B95" s="426"/>
      <c r="C95" s="426"/>
      <c r="D95" s="426"/>
      <c r="E95" s="426"/>
      <c r="F95" s="426"/>
      <c r="G95" s="426"/>
      <c r="H95" s="426"/>
      <c r="I95" s="426"/>
      <c r="J95" s="426"/>
      <c r="K95" s="426"/>
      <c r="L95" s="426"/>
      <c r="M95" s="426"/>
      <c r="N95" s="426"/>
      <c r="O95" s="426"/>
      <c r="P95" s="426"/>
      <c r="Q95" s="426"/>
      <c r="R95" s="426"/>
      <c r="S95" s="426"/>
      <c r="T95" s="426"/>
      <c r="U95" s="426"/>
      <c r="V95" s="426"/>
      <c r="W95" s="426"/>
      <c r="X95" s="426"/>
      <c r="Y95" s="426"/>
      <c r="Z95" s="426"/>
      <c r="AA95" s="66"/>
      <c r="AB95" s="66"/>
      <c r="AC95" s="83"/>
    </row>
    <row r="96" spans="1:68" ht="27" customHeight="1" x14ac:dyDescent="0.25">
      <c r="A96" s="63" t="s">
        <v>175</v>
      </c>
      <c r="B96" s="63" t="s">
        <v>176</v>
      </c>
      <c r="C96" s="36">
        <v>4301135763</v>
      </c>
      <c r="D96" s="427">
        <v>4620207491027</v>
      </c>
      <c r="E96" s="427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64" t="s">
        <v>177</v>
      </c>
      <c r="Q96" s="429"/>
      <c r="R96" s="429"/>
      <c r="S96" s="429"/>
      <c r="T96" s="430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5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87</v>
      </c>
      <c r="AK96" s="87">
        <v>1</v>
      </c>
      <c r="BB96" s="148" t="s">
        <v>93</v>
      </c>
      <c r="BM96" s="81">
        <f t="shared" ref="BM96:BM105" si="7">IFERROR(X96*I96,"0")</f>
        <v>0</v>
      </c>
      <c r="BN96" s="81">
        <f t="shared" ref="BN96:BN105" si="8">IFERROR(Y96*I96,"0")</f>
        <v>0</v>
      </c>
      <c r="BO96" s="81">
        <f t="shared" ref="BO96:BO105" si="9">IFERROR(X96/J96,"0")</f>
        <v>0</v>
      </c>
      <c r="BP96" s="81">
        <f t="shared" ref="BP96:BP105" si="10">IFERROR(Y96/J96,"0")</f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4301135568</v>
      </c>
      <c r="D97" s="427">
        <v>4607111033451</v>
      </c>
      <c r="E97" s="427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6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9"/>
      <c r="R97" s="429"/>
      <c r="S97" s="429"/>
      <c r="T97" s="430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87</v>
      </c>
      <c r="AK97" s="87">
        <v>1</v>
      </c>
      <c r="BB97" s="150" t="s">
        <v>93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180</v>
      </c>
      <c r="B98" s="63" t="s">
        <v>181</v>
      </c>
      <c r="C98" s="36">
        <v>4301135565</v>
      </c>
      <c r="D98" s="427">
        <v>4607111033451</v>
      </c>
      <c r="E98" s="427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429"/>
      <c r="R98" s="429"/>
      <c r="S98" s="429"/>
      <c r="T98" s="430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163</v>
      </c>
      <c r="AG98" s="81"/>
      <c r="AJ98" s="87" t="s">
        <v>87</v>
      </c>
      <c r="AK98" s="87">
        <v>1</v>
      </c>
      <c r="BB98" s="152" t="s">
        <v>93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182</v>
      </c>
      <c r="B99" s="63" t="s">
        <v>183</v>
      </c>
      <c r="C99" s="36">
        <v>4301135765</v>
      </c>
      <c r="D99" s="427">
        <v>4620207491003</v>
      </c>
      <c r="E99" s="427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67" t="s">
        <v>184</v>
      </c>
      <c r="Q99" s="429"/>
      <c r="R99" s="429"/>
      <c r="S99" s="429"/>
      <c r="T99" s="430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163</v>
      </c>
      <c r="AG99" s="81"/>
      <c r="AJ99" s="87" t="s">
        <v>87</v>
      </c>
      <c r="AK99" s="87">
        <v>1</v>
      </c>
      <c r="BB99" s="154" t="s">
        <v>93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185</v>
      </c>
      <c r="B100" s="63" t="s">
        <v>186</v>
      </c>
      <c r="C100" s="36">
        <v>4301135768</v>
      </c>
      <c r="D100" s="427">
        <v>4620207491034</v>
      </c>
      <c r="E100" s="427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68" t="s">
        <v>187</v>
      </c>
      <c r="Q100" s="429"/>
      <c r="R100" s="429"/>
      <c r="S100" s="429"/>
      <c r="T100" s="430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55" t="s">
        <v>188</v>
      </c>
      <c r="AG100" s="81"/>
      <c r="AJ100" s="87" t="s">
        <v>87</v>
      </c>
      <c r="AK100" s="87">
        <v>1</v>
      </c>
      <c r="BB100" s="156" t="s">
        <v>93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189</v>
      </c>
      <c r="B101" s="63" t="s">
        <v>190</v>
      </c>
      <c r="C101" s="36">
        <v>4301135567</v>
      </c>
      <c r="D101" s="427">
        <v>4607111033444</v>
      </c>
      <c r="E101" s="427"/>
      <c r="F101" s="62">
        <v>0.3</v>
      </c>
      <c r="G101" s="37">
        <v>6</v>
      </c>
      <c r="H101" s="62">
        <v>1.8</v>
      </c>
      <c r="I101" s="62">
        <v>2.2218</v>
      </c>
      <c r="J101" s="37">
        <v>140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69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429"/>
      <c r="R101" s="429"/>
      <c r="S101" s="429"/>
      <c r="T101" s="430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IFERROR(IF(X101="","",X101*0.00941),"")</f>
        <v>0</v>
      </c>
      <c r="AA101" s="68" t="s">
        <v>46</v>
      </c>
      <c r="AB101" s="69" t="s">
        <v>46</v>
      </c>
      <c r="AC101" s="157" t="s">
        <v>163</v>
      </c>
      <c r="AG101" s="81"/>
      <c r="AJ101" s="87" t="s">
        <v>87</v>
      </c>
      <c r="AK101" s="87">
        <v>1</v>
      </c>
      <c r="BB101" s="158" t="s">
        <v>93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191</v>
      </c>
      <c r="B102" s="63" t="s">
        <v>192</v>
      </c>
      <c r="C102" s="36">
        <v>4301135578</v>
      </c>
      <c r="D102" s="427">
        <v>4607111033444</v>
      </c>
      <c r="E102" s="427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429"/>
      <c r="R102" s="429"/>
      <c r="S102" s="429"/>
      <c r="T102" s="430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9" t="s">
        <v>163</v>
      </c>
      <c r="AG102" s="81"/>
      <c r="AJ102" s="87" t="s">
        <v>87</v>
      </c>
      <c r="AK102" s="87">
        <v>1</v>
      </c>
      <c r="BB102" s="160" t="s">
        <v>93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193</v>
      </c>
      <c r="B103" s="63" t="s">
        <v>194</v>
      </c>
      <c r="C103" s="36">
        <v>4301135760</v>
      </c>
      <c r="D103" s="427">
        <v>4620207491010</v>
      </c>
      <c r="E103" s="427"/>
      <c r="F103" s="62">
        <v>0.24</v>
      </c>
      <c r="G103" s="37">
        <v>12</v>
      </c>
      <c r="H103" s="62">
        <v>2.88</v>
      </c>
      <c r="I103" s="62">
        <v>3.5836000000000001</v>
      </c>
      <c r="J103" s="37">
        <v>70</v>
      </c>
      <c r="K103" s="37" t="s">
        <v>94</v>
      </c>
      <c r="L103" s="37" t="s">
        <v>86</v>
      </c>
      <c r="M103" s="38" t="s">
        <v>84</v>
      </c>
      <c r="N103" s="38"/>
      <c r="O103" s="37">
        <v>180</v>
      </c>
      <c r="P103" s="471" t="s">
        <v>195</v>
      </c>
      <c r="Q103" s="429"/>
      <c r="R103" s="429"/>
      <c r="S103" s="429"/>
      <c r="T103" s="430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163</v>
      </c>
      <c r="AG103" s="81"/>
      <c r="AJ103" s="87" t="s">
        <v>87</v>
      </c>
      <c r="AK103" s="87">
        <v>1</v>
      </c>
      <c r="BB103" s="162" t="s">
        <v>93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ht="27" customHeight="1" x14ac:dyDescent="0.25">
      <c r="A104" s="63" t="s">
        <v>196</v>
      </c>
      <c r="B104" s="63" t="s">
        <v>197</v>
      </c>
      <c r="C104" s="36">
        <v>4301135571</v>
      </c>
      <c r="D104" s="427">
        <v>4607111035028</v>
      </c>
      <c r="E104" s="427"/>
      <c r="F104" s="62">
        <v>0.48</v>
      </c>
      <c r="G104" s="37">
        <v>8</v>
      </c>
      <c r="H104" s="62">
        <v>3.84</v>
      </c>
      <c r="I104" s="62">
        <v>4.4488000000000003</v>
      </c>
      <c r="J104" s="37">
        <v>70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72" t="s">
        <v>198</v>
      </c>
      <c r="Q104" s="429"/>
      <c r="R104" s="429"/>
      <c r="S104" s="429"/>
      <c r="T104" s="430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163</v>
      </c>
      <c r="AG104" s="81"/>
      <c r="AJ104" s="87" t="s">
        <v>87</v>
      </c>
      <c r="AK104" s="87">
        <v>1</v>
      </c>
      <c r="BB104" s="164" t="s">
        <v>93</v>
      </c>
      <c r="BM104" s="81">
        <f t="shared" si="7"/>
        <v>0</v>
      </c>
      <c r="BN104" s="81">
        <f t="shared" si="8"/>
        <v>0</v>
      </c>
      <c r="BO104" s="81">
        <f t="shared" si="9"/>
        <v>0</v>
      </c>
      <c r="BP104" s="81">
        <f t="shared" si="10"/>
        <v>0</v>
      </c>
    </row>
    <row r="105" spans="1:68" ht="27" customHeight="1" x14ac:dyDescent="0.25">
      <c r="A105" s="63" t="s">
        <v>199</v>
      </c>
      <c r="B105" s="63" t="s">
        <v>200</v>
      </c>
      <c r="C105" s="36">
        <v>4301135285</v>
      </c>
      <c r="D105" s="427">
        <v>4607111036407</v>
      </c>
      <c r="E105" s="427"/>
      <c r="F105" s="62">
        <v>0.3</v>
      </c>
      <c r="G105" s="37">
        <v>14</v>
      </c>
      <c r="H105" s="62">
        <v>4.2</v>
      </c>
      <c r="I105" s="62">
        <v>4.5292000000000003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429"/>
      <c r="R105" s="429"/>
      <c r="S105" s="429"/>
      <c r="T105" s="430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201</v>
      </c>
      <c r="AG105" s="81"/>
      <c r="AJ105" s="87" t="s">
        <v>87</v>
      </c>
      <c r="AK105" s="87">
        <v>1</v>
      </c>
      <c r="BB105" s="166" t="s">
        <v>93</v>
      </c>
      <c r="BM105" s="81">
        <f t="shared" si="7"/>
        <v>0</v>
      </c>
      <c r="BN105" s="81">
        <f t="shared" si="8"/>
        <v>0</v>
      </c>
      <c r="BO105" s="81">
        <f t="shared" si="9"/>
        <v>0</v>
      </c>
      <c r="BP105" s="81">
        <f t="shared" si="10"/>
        <v>0</v>
      </c>
    </row>
    <row r="106" spans="1:68" x14ac:dyDescent="0.2">
      <c r="A106" s="434"/>
      <c r="B106" s="434"/>
      <c r="C106" s="434"/>
      <c r="D106" s="434"/>
      <c r="E106" s="434"/>
      <c r="F106" s="434"/>
      <c r="G106" s="434"/>
      <c r="H106" s="434"/>
      <c r="I106" s="434"/>
      <c r="J106" s="434"/>
      <c r="K106" s="434"/>
      <c r="L106" s="434"/>
      <c r="M106" s="434"/>
      <c r="N106" s="434"/>
      <c r="O106" s="435"/>
      <c r="P106" s="431" t="s">
        <v>40</v>
      </c>
      <c r="Q106" s="432"/>
      <c r="R106" s="432"/>
      <c r="S106" s="432"/>
      <c r="T106" s="432"/>
      <c r="U106" s="432"/>
      <c r="V106" s="433"/>
      <c r="W106" s="42" t="s">
        <v>39</v>
      </c>
      <c r="X106" s="43">
        <f>IFERROR(SUM(X96:X105),"0")</f>
        <v>0</v>
      </c>
      <c r="Y106" s="43">
        <f>IFERROR(SUM(Y96:Y105),"0")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34"/>
      <c r="B107" s="434"/>
      <c r="C107" s="434"/>
      <c r="D107" s="434"/>
      <c r="E107" s="434"/>
      <c r="F107" s="434"/>
      <c r="G107" s="434"/>
      <c r="H107" s="434"/>
      <c r="I107" s="434"/>
      <c r="J107" s="434"/>
      <c r="K107" s="434"/>
      <c r="L107" s="434"/>
      <c r="M107" s="434"/>
      <c r="N107" s="434"/>
      <c r="O107" s="435"/>
      <c r="P107" s="431" t="s">
        <v>40</v>
      </c>
      <c r="Q107" s="432"/>
      <c r="R107" s="432"/>
      <c r="S107" s="432"/>
      <c r="T107" s="432"/>
      <c r="U107" s="432"/>
      <c r="V107" s="433"/>
      <c r="W107" s="42" t="s">
        <v>0</v>
      </c>
      <c r="X107" s="43">
        <f>IFERROR(SUMPRODUCT(X96:X105*H96:H105),"0")</f>
        <v>0</v>
      </c>
      <c r="Y107" s="43">
        <f>IFERROR(SUMPRODUCT(Y96:Y105*H96:H105),"0")</f>
        <v>0</v>
      </c>
      <c r="Z107" s="42"/>
      <c r="AA107" s="67"/>
      <c r="AB107" s="67"/>
      <c r="AC107" s="67"/>
    </row>
    <row r="108" spans="1:68" ht="16.5" customHeight="1" x14ac:dyDescent="0.25">
      <c r="A108" s="425" t="s">
        <v>202</v>
      </c>
      <c r="B108" s="425"/>
      <c r="C108" s="425"/>
      <c r="D108" s="425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25"/>
      <c r="V108" s="425"/>
      <c r="W108" s="425"/>
      <c r="X108" s="425"/>
      <c r="Y108" s="425"/>
      <c r="Z108" s="425"/>
      <c r="AA108" s="65"/>
      <c r="AB108" s="65"/>
      <c r="AC108" s="82"/>
    </row>
    <row r="109" spans="1:68" ht="14.25" customHeight="1" x14ac:dyDescent="0.25">
      <c r="A109" s="426" t="s">
        <v>139</v>
      </c>
      <c r="B109" s="426"/>
      <c r="C109" s="426"/>
      <c r="D109" s="426"/>
      <c r="E109" s="426"/>
      <c r="F109" s="426"/>
      <c r="G109" s="426"/>
      <c r="H109" s="426"/>
      <c r="I109" s="426"/>
      <c r="J109" s="426"/>
      <c r="K109" s="426"/>
      <c r="L109" s="426"/>
      <c r="M109" s="426"/>
      <c r="N109" s="426"/>
      <c r="O109" s="426"/>
      <c r="P109" s="426"/>
      <c r="Q109" s="426"/>
      <c r="R109" s="426"/>
      <c r="S109" s="426"/>
      <c r="T109" s="426"/>
      <c r="U109" s="426"/>
      <c r="V109" s="426"/>
      <c r="W109" s="426"/>
      <c r="X109" s="426"/>
      <c r="Y109" s="426"/>
      <c r="Z109" s="426"/>
      <c r="AA109" s="66"/>
      <c r="AB109" s="66"/>
      <c r="AC109" s="83"/>
    </row>
    <row r="110" spans="1:68" ht="27" customHeight="1" x14ac:dyDescent="0.25">
      <c r="A110" s="63" t="s">
        <v>203</v>
      </c>
      <c r="B110" s="63" t="s">
        <v>204</v>
      </c>
      <c r="C110" s="36">
        <v>4301136042</v>
      </c>
      <c r="D110" s="427">
        <v>4607025784012</v>
      </c>
      <c r="E110" s="427"/>
      <c r="F110" s="62">
        <v>0.09</v>
      </c>
      <c r="G110" s="37">
        <v>24</v>
      </c>
      <c r="H110" s="62">
        <v>2.16</v>
      </c>
      <c r="I110" s="62">
        <v>2.4912000000000001</v>
      </c>
      <c r="J110" s="37">
        <v>126</v>
      </c>
      <c r="K110" s="37" t="s">
        <v>94</v>
      </c>
      <c r="L110" s="37" t="s">
        <v>86</v>
      </c>
      <c r="M110" s="38" t="s">
        <v>84</v>
      </c>
      <c r="N110" s="38"/>
      <c r="O110" s="37">
        <v>180</v>
      </c>
      <c r="P110" s="4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429"/>
      <c r="R110" s="429"/>
      <c r="S110" s="429"/>
      <c r="T110" s="430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IFERROR(IF(X110="","",X110*0.00936),"")</f>
        <v>0</v>
      </c>
      <c r="AA110" s="68" t="s">
        <v>46</v>
      </c>
      <c r="AB110" s="69" t="s">
        <v>46</v>
      </c>
      <c r="AC110" s="167" t="s">
        <v>205</v>
      </c>
      <c r="AG110" s="81"/>
      <c r="AJ110" s="87" t="s">
        <v>87</v>
      </c>
      <c r="AK110" s="87">
        <v>1</v>
      </c>
      <c r="BB110" s="168" t="s">
        <v>93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4301136077</v>
      </c>
      <c r="D111" s="427">
        <v>4607025784319</v>
      </c>
      <c r="E111" s="427"/>
      <c r="F111" s="62">
        <v>0.36</v>
      </c>
      <c r="G111" s="37">
        <v>10</v>
      </c>
      <c r="H111" s="62">
        <v>3.6</v>
      </c>
      <c r="I111" s="62">
        <v>4.2439999999999998</v>
      </c>
      <c r="J111" s="37">
        <v>70</v>
      </c>
      <c r="K111" s="37" t="s">
        <v>94</v>
      </c>
      <c r="L111" s="37" t="s">
        <v>86</v>
      </c>
      <c r="M111" s="38" t="s">
        <v>84</v>
      </c>
      <c r="N111" s="38"/>
      <c r="O111" s="37">
        <v>180</v>
      </c>
      <c r="P111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429"/>
      <c r="R111" s="429"/>
      <c r="S111" s="429"/>
      <c r="T111" s="430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163</v>
      </c>
      <c r="AG111" s="81"/>
      <c r="AJ111" s="87" t="s">
        <v>87</v>
      </c>
      <c r="AK111" s="87">
        <v>1</v>
      </c>
      <c r="BB111" s="170" t="s">
        <v>93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16.5" customHeight="1" x14ac:dyDescent="0.25">
      <c r="A112" s="63" t="s">
        <v>208</v>
      </c>
      <c r="B112" s="63" t="s">
        <v>209</v>
      </c>
      <c r="C112" s="36">
        <v>4301136039</v>
      </c>
      <c r="D112" s="427">
        <v>4607111035370</v>
      </c>
      <c r="E112" s="427"/>
      <c r="F112" s="62">
        <v>0.14000000000000001</v>
      </c>
      <c r="G112" s="37">
        <v>22</v>
      </c>
      <c r="H112" s="62">
        <v>3.08</v>
      </c>
      <c r="I112" s="62">
        <v>3.464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429"/>
      <c r="R112" s="429"/>
      <c r="S112" s="429"/>
      <c r="T112" s="430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IFERROR(IF(X112="","",X112*0.0155),"")</f>
        <v>0</v>
      </c>
      <c r="AA112" s="68" t="s">
        <v>46</v>
      </c>
      <c r="AB112" s="69" t="s">
        <v>46</v>
      </c>
      <c r="AC112" s="171" t="s">
        <v>210</v>
      </c>
      <c r="AG112" s="81"/>
      <c r="AJ112" s="87" t="s">
        <v>87</v>
      </c>
      <c r="AK112" s="87">
        <v>1</v>
      </c>
      <c r="BB112" s="172" t="s">
        <v>93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34"/>
      <c r="B113" s="434"/>
      <c r="C113" s="434"/>
      <c r="D113" s="434"/>
      <c r="E113" s="434"/>
      <c r="F113" s="434"/>
      <c r="G113" s="434"/>
      <c r="H113" s="434"/>
      <c r="I113" s="434"/>
      <c r="J113" s="434"/>
      <c r="K113" s="434"/>
      <c r="L113" s="434"/>
      <c r="M113" s="434"/>
      <c r="N113" s="434"/>
      <c r="O113" s="435"/>
      <c r="P113" s="431" t="s">
        <v>40</v>
      </c>
      <c r="Q113" s="432"/>
      <c r="R113" s="432"/>
      <c r="S113" s="432"/>
      <c r="T113" s="432"/>
      <c r="U113" s="432"/>
      <c r="V113" s="433"/>
      <c r="W113" s="42" t="s">
        <v>39</v>
      </c>
      <c r="X113" s="43">
        <f>IFERROR(SUM(X110:X112),"0")</f>
        <v>0</v>
      </c>
      <c r="Y113" s="43">
        <f>IFERROR(SUM(Y110:Y112),"0")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434"/>
      <c r="B114" s="434"/>
      <c r="C114" s="434"/>
      <c r="D114" s="434"/>
      <c r="E114" s="434"/>
      <c r="F114" s="434"/>
      <c r="G114" s="434"/>
      <c r="H114" s="434"/>
      <c r="I114" s="434"/>
      <c r="J114" s="434"/>
      <c r="K114" s="434"/>
      <c r="L114" s="434"/>
      <c r="M114" s="434"/>
      <c r="N114" s="434"/>
      <c r="O114" s="435"/>
      <c r="P114" s="431" t="s">
        <v>40</v>
      </c>
      <c r="Q114" s="432"/>
      <c r="R114" s="432"/>
      <c r="S114" s="432"/>
      <c r="T114" s="432"/>
      <c r="U114" s="432"/>
      <c r="V114" s="433"/>
      <c r="W114" s="42" t="s">
        <v>0</v>
      </c>
      <c r="X114" s="43">
        <f>IFERROR(SUMPRODUCT(X110:X112*H110:H112),"0")</f>
        <v>0</v>
      </c>
      <c r="Y114" s="43">
        <f>IFERROR(SUMPRODUCT(Y110:Y112*H110:H112),"0")</f>
        <v>0</v>
      </c>
      <c r="Z114" s="42"/>
      <c r="AA114" s="67"/>
      <c r="AB114" s="67"/>
      <c r="AC114" s="67"/>
    </row>
    <row r="115" spans="1:68" ht="16.5" customHeight="1" x14ac:dyDescent="0.25">
      <c r="A115" s="425" t="s">
        <v>211</v>
      </c>
      <c r="B115" s="425"/>
      <c r="C115" s="425"/>
      <c r="D115" s="425"/>
      <c r="E115" s="425"/>
      <c r="F115" s="425"/>
      <c r="G115" s="425"/>
      <c r="H115" s="425"/>
      <c r="I115" s="425"/>
      <c r="J115" s="425"/>
      <c r="K115" s="425"/>
      <c r="L115" s="425"/>
      <c r="M115" s="425"/>
      <c r="N115" s="425"/>
      <c r="O115" s="425"/>
      <c r="P115" s="425"/>
      <c r="Q115" s="425"/>
      <c r="R115" s="425"/>
      <c r="S115" s="425"/>
      <c r="T115" s="425"/>
      <c r="U115" s="425"/>
      <c r="V115" s="425"/>
      <c r="W115" s="425"/>
      <c r="X115" s="425"/>
      <c r="Y115" s="425"/>
      <c r="Z115" s="425"/>
      <c r="AA115" s="65"/>
      <c r="AB115" s="65"/>
      <c r="AC115" s="82"/>
    </row>
    <row r="116" spans="1:68" ht="14.25" customHeight="1" x14ac:dyDescent="0.25">
      <c r="A116" s="426" t="s">
        <v>80</v>
      </c>
      <c r="B116" s="426"/>
      <c r="C116" s="426"/>
      <c r="D116" s="426"/>
      <c r="E116" s="426"/>
      <c r="F116" s="426"/>
      <c r="G116" s="426"/>
      <c r="H116" s="426"/>
      <c r="I116" s="426"/>
      <c r="J116" s="426"/>
      <c r="K116" s="426"/>
      <c r="L116" s="426"/>
      <c r="M116" s="426"/>
      <c r="N116" s="426"/>
      <c r="O116" s="426"/>
      <c r="P116" s="426"/>
      <c r="Q116" s="426"/>
      <c r="R116" s="426"/>
      <c r="S116" s="426"/>
      <c r="T116" s="426"/>
      <c r="U116" s="426"/>
      <c r="V116" s="426"/>
      <c r="W116" s="426"/>
      <c r="X116" s="426"/>
      <c r="Y116" s="426"/>
      <c r="Z116" s="426"/>
      <c r="AA116" s="66"/>
      <c r="AB116" s="66"/>
      <c r="AC116" s="83"/>
    </row>
    <row r="117" spans="1:68" ht="27" customHeight="1" x14ac:dyDescent="0.25">
      <c r="A117" s="63" t="s">
        <v>212</v>
      </c>
      <c r="B117" s="63" t="s">
        <v>213</v>
      </c>
      <c r="C117" s="36">
        <v>4301071074</v>
      </c>
      <c r="D117" s="427">
        <v>4620207491157</v>
      </c>
      <c r="E117" s="427"/>
      <c r="F117" s="62">
        <v>0.7</v>
      </c>
      <c r="G117" s="37">
        <v>10</v>
      </c>
      <c r="H117" s="62">
        <v>7</v>
      </c>
      <c r="I117" s="62">
        <v>7.28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429"/>
      <c r="R117" s="429"/>
      <c r="S117" s="429"/>
      <c r="T117" s="430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ref="Y117:Y122" si="11">IFERROR(IF(X117="","",X117),"")</f>
        <v>0</v>
      </c>
      <c r="Z117" s="41">
        <f t="shared" ref="Z117:Z122" si="12">IFERROR(IF(X117="","",X117*0.0155),"")</f>
        <v>0</v>
      </c>
      <c r="AA117" s="68" t="s">
        <v>46</v>
      </c>
      <c r="AB117" s="69" t="s">
        <v>46</v>
      </c>
      <c r="AC117" s="173" t="s">
        <v>214</v>
      </c>
      <c r="AG117" s="81"/>
      <c r="AJ117" s="87" t="s">
        <v>87</v>
      </c>
      <c r="AK117" s="87">
        <v>1</v>
      </c>
      <c r="BB117" s="174" t="s">
        <v>70</v>
      </c>
      <c r="BM117" s="81">
        <f t="shared" ref="BM117:BM122" si="13">IFERROR(X117*I117,"0")</f>
        <v>0</v>
      </c>
      <c r="BN117" s="81">
        <f t="shared" ref="BN117:BN122" si="14">IFERROR(Y117*I117,"0")</f>
        <v>0</v>
      </c>
      <c r="BO117" s="81">
        <f t="shared" ref="BO117:BO122" si="15">IFERROR(X117/J117,"0")</f>
        <v>0</v>
      </c>
      <c r="BP117" s="81">
        <f t="shared" ref="BP117:BP122" si="16">IFERROR(Y117/J117,"0")</f>
        <v>0</v>
      </c>
    </row>
    <row r="118" spans="1:68" ht="27" customHeight="1" x14ac:dyDescent="0.25">
      <c r="A118" s="63" t="s">
        <v>215</v>
      </c>
      <c r="B118" s="63" t="s">
        <v>216</v>
      </c>
      <c r="C118" s="36">
        <v>4301071051</v>
      </c>
      <c r="D118" s="427">
        <v>4607111039262</v>
      </c>
      <c r="E118" s="427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429"/>
      <c r="R118" s="429"/>
      <c r="S118" s="429"/>
      <c r="T118" s="430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1"/>
        <v>0</v>
      </c>
      <c r="Z118" s="41">
        <f t="shared" si="12"/>
        <v>0</v>
      </c>
      <c r="AA118" s="68" t="s">
        <v>46</v>
      </c>
      <c r="AB118" s="69" t="s">
        <v>46</v>
      </c>
      <c r="AC118" s="175" t="s">
        <v>156</v>
      </c>
      <c r="AG118" s="81"/>
      <c r="AJ118" s="87" t="s">
        <v>87</v>
      </c>
      <c r="AK118" s="87">
        <v>1</v>
      </c>
      <c r="BB118" s="176" t="s">
        <v>70</v>
      </c>
      <c r="BM118" s="81">
        <f t="shared" si="13"/>
        <v>0</v>
      </c>
      <c r="BN118" s="81">
        <f t="shared" si="14"/>
        <v>0</v>
      </c>
      <c r="BO118" s="81">
        <f t="shared" si="15"/>
        <v>0</v>
      </c>
      <c r="BP118" s="81">
        <f t="shared" si="16"/>
        <v>0</v>
      </c>
    </row>
    <row r="119" spans="1:68" ht="27" customHeight="1" x14ac:dyDescent="0.25">
      <c r="A119" s="63" t="s">
        <v>217</v>
      </c>
      <c r="B119" s="63" t="s">
        <v>218</v>
      </c>
      <c r="C119" s="36">
        <v>4301071038</v>
      </c>
      <c r="D119" s="427">
        <v>4607111039248</v>
      </c>
      <c r="E119" s="427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429"/>
      <c r="R119" s="429"/>
      <c r="S119" s="429"/>
      <c r="T119" s="430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1"/>
        <v>0</v>
      </c>
      <c r="Z119" s="41">
        <f t="shared" si="12"/>
        <v>0</v>
      </c>
      <c r="AA119" s="68" t="s">
        <v>46</v>
      </c>
      <c r="AB119" s="69" t="s">
        <v>46</v>
      </c>
      <c r="AC119" s="177" t="s">
        <v>156</v>
      </c>
      <c r="AG119" s="81"/>
      <c r="AJ119" s="87" t="s">
        <v>87</v>
      </c>
      <c r="AK119" s="87">
        <v>1</v>
      </c>
      <c r="BB119" s="178" t="s">
        <v>70</v>
      </c>
      <c r="BM119" s="81">
        <f t="shared" si="13"/>
        <v>0</v>
      </c>
      <c r="BN119" s="81">
        <f t="shared" si="14"/>
        <v>0</v>
      </c>
      <c r="BO119" s="81">
        <f t="shared" si="15"/>
        <v>0</v>
      </c>
      <c r="BP119" s="81">
        <f t="shared" si="16"/>
        <v>0</v>
      </c>
    </row>
    <row r="120" spans="1:68" ht="27" customHeight="1" x14ac:dyDescent="0.25">
      <c r="A120" s="63" t="s">
        <v>219</v>
      </c>
      <c r="B120" s="63" t="s">
        <v>220</v>
      </c>
      <c r="C120" s="36">
        <v>4301070976</v>
      </c>
      <c r="D120" s="427">
        <v>4607111034144</v>
      </c>
      <c r="E120" s="427"/>
      <c r="F120" s="62">
        <v>0.9</v>
      </c>
      <c r="G120" s="37">
        <v>8</v>
      </c>
      <c r="H120" s="62">
        <v>7.2</v>
      </c>
      <c r="I120" s="62">
        <v>7.4859999999999998</v>
      </c>
      <c r="J120" s="37">
        <v>84</v>
      </c>
      <c r="K120" s="37" t="s">
        <v>85</v>
      </c>
      <c r="L120" s="37" t="s">
        <v>86</v>
      </c>
      <c r="M120" s="38" t="s">
        <v>84</v>
      </c>
      <c r="N120" s="38"/>
      <c r="O120" s="37">
        <v>180</v>
      </c>
      <c r="P120" s="48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429"/>
      <c r="R120" s="429"/>
      <c r="S120" s="429"/>
      <c r="T120" s="430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156</v>
      </c>
      <c r="AG120" s="81"/>
      <c r="AJ120" s="87" t="s">
        <v>87</v>
      </c>
      <c r="AK120" s="87">
        <v>1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ht="27" customHeight="1" x14ac:dyDescent="0.25">
      <c r="A121" s="63" t="s">
        <v>221</v>
      </c>
      <c r="B121" s="63" t="s">
        <v>222</v>
      </c>
      <c r="C121" s="36">
        <v>4301071049</v>
      </c>
      <c r="D121" s="427">
        <v>4607111039293</v>
      </c>
      <c r="E121" s="427"/>
      <c r="F121" s="62">
        <v>0.4</v>
      </c>
      <c r="G121" s="37">
        <v>16</v>
      </c>
      <c r="H121" s="62">
        <v>6.4</v>
      </c>
      <c r="I121" s="62">
        <v>6.7195999999999998</v>
      </c>
      <c r="J121" s="37">
        <v>84</v>
      </c>
      <c r="K121" s="37" t="s">
        <v>85</v>
      </c>
      <c r="L121" s="37" t="s">
        <v>86</v>
      </c>
      <c r="M121" s="38" t="s">
        <v>84</v>
      </c>
      <c r="N121" s="38"/>
      <c r="O121" s="37">
        <v>180</v>
      </c>
      <c r="P121" s="48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429"/>
      <c r="R121" s="429"/>
      <c r="S121" s="429"/>
      <c r="T121" s="430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1"/>
        <v>0</v>
      </c>
      <c r="Z121" s="41">
        <f t="shared" si="12"/>
        <v>0</v>
      </c>
      <c r="AA121" s="68" t="s">
        <v>46</v>
      </c>
      <c r="AB121" s="69" t="s">
        <v>46</v>
      </c>
      <c r="AC121" s="181" t="s">
        <v>156</v>
      </c>
      <c r="AG121" s="81"/>
      <c r="AJ121" s="87" t="s">
        <v>87</v>
      </c>
      <c r="AK121" s="87">
        <v>1</v>
      </c>
      <c r="BB121" s="182" t="s">
        <v>70</v>
      </c>
      <c r="BM121" s="81">
        <f t="shared" si="13"/>
        <v>0</v>
      </c>
      <c r="BN121" s="81">
        <f t="shared" si="14"/>
        <v>0</v>
      </c>
      <c r="BO121" s="81">
        <f t="shared" si="15"/>
        <v>0</v>
      </c>
      <c r="BP121" s="81">
        <f t="shared" si="16"/>
        <v>0</v>
      </c>
    </row>
    <row r="122" spans="1:68" ht="27" customHeight="1" x14ac:dyDescent="0.25">
      <c r="A122" s="63" t="s">
        <v>223</v>
      </c>
      <c r="B122" s="63" t="s">
        <v>224</v>
      </c>
      <c r="C122" s="36">
        <v>4301071039</v>
      </c>
      <c r="D122" s="427">
        <v>4607111039279</v>
      </c>
      <c r="E122" s="427"/>
      <c r="F122" s="62">
        <v>0.7</v>
      </c>
      <c r="G122" s="37">
        <v>10</v>
      </c>
      <c r="H122" s="62">
        <v>7</v>
      </c>
      <c r="I122" s="62">
        <v>7.3</v>
      </c>
      <c r="J122" s="37">
        <v>84</v>
      </c>
      <c r="K122" s="37" t="s">
        <v>85</v>
      </c>
      <c r="L122" s="37" t="s">
        <v>86</v>
      </c>
      <c r="M122" s="38" t="s">
        <v>84</v>
      </c>
      <c r="N122" s="38"/>
      <c r="O122" s="37">
        <v>180</v>
      </c>
      <c r="P122" s="48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429"/>
      <c r="R122" s="429"/>
      <c r="S122" s="429"/>
      <c r="T122" s="430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1"/>
        <v>0</v>
      </c>
      <c r="Z122" s="41">
        <f t="shared" si="12"/>
        <v>0</v>
      </c>
      <c r="AA122" s="68" t="s">
        <v>46</v>
      </c>
      <c r="AB122" s="69" t="s">
        <v>46</v>
      </c>
      <c r="AC122" s="183" t="s">
        <v>156</v>
      </c>
      <c r="AG122" s="81"/>
      <c r="AJ122" s="87" t="s">
        <v>87</v>
      </c>
      <c r="AK122" s="87">
        <v>1</v>
      </c>
      <c r="BB122" s="184" t="s">
        <v>70</v>
      </c>
      <c r="BM122" s="81">
        <f t="shared" si="13"/>
        <v>0</v>
      </c>
      <c r="BN122" s="81">
        <f t="shared" si="14"/>
        <v>0</v>
      </c>
      <c r="BO122" s="81">
        <f t="shared" si="15"/>
        <v>0</v>
      </c>
      <c r="BP122" s="81">
        <f t="shared" si="16"/>
        <v>0</v>
      </c>
    </row>
    <row r="123" spans="1:68" x14ac:dyDescent="0.2">
      <c r="A123" s="434"/>
      <c r="B123" s="434"/>
      <c r="C123" s="434"/>
      <c r="D123" s="434"/>
      <c r="E123" s="434"/>
      <c r="F123" s="434"/>
      <c r="G123" s="434"/>
      <c r="H123" s="434"/>
      <c r="I123" s="434"/>
      <c r="J123" s="434"/>
      <c r="K123" s="434"/>
      <c r="L123" s="434"/>
      <c r="M123" s="434"/>
      <c r="N123" s="434"/>
      <c r="O123" s="435"/>
      <c r="P123" s="431" t="s">
        <v>40</v>
      </c>
      <c r="Q123" s="432"/>
      <c r="R123" s="432"/>
      <c r="S123" s="432"/>
      <c r="T123" s="432"/>
      <c r="U123" s="432"/>
      <c r="V123" s="433"/>
      <c r="W123" s="42" t="s">
        <v>39</v>
      </c>
      <c r="X123" s="43">
        <f>IFERROR(SUM(X117:X122),"0")</f>
        <v>0</v>
      </c>
      <c r="Y123" s="43">
        <f>IFERROR(SUM(Y117:Y122),"0")</f>
        <v>0</v>
      </c>
      <c r="Z123" s="43">
        <f>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34"/>
      <c r="B124" s="434"/>
      <c r="C124" s="434"/>
      <c r="D124" s="434"/>
      <c r="E124" s="434"/>
      <c r="F124" s="434"/>
      <c r="G124" s="434"/>
      <c r="H124" s="434"/>
      <c r="I124" s="434"/>
      <c r="J124" s="434"/>
      <c r="K124" s="434"/>
      <c r="L124" s="434"/>
      <c r="M124" s="434"/>
      <c r="N124" s="434"/>
      <c r="O124" s="435"/>
      <c r="P124" s="431" t="s">
        <v>40</v>
      </c>
      <c r="Q124" s="432"/>
      <c r="R124" s="432"/>
      <c r="S124" s="432"/>
      <c r="T124" s="432"/>
      <c r="U124" s="432"/>
      <c r="V124" s="433"/>
      <c r="W124" s="42" t="s">
        <v>0</v>
      </c>
      <c r="X124" s="43">
        <f>IFERROR(SUMPRODUCT(X117:X122*H117:H122),"0")</f>
        <v>0</v>
      </c>
      <c r="Y124" s="43">
        <f>IFERROR(SUMPRODUCT(Y117:Y122*H117:H122),"0")</f>
        <v>0</v>
      </c>
      <c r="Z124" s="42"/>
      <c r="AA124" s="67"/>
      <c r="AB124" s="67"/>
      <c r="AC124" s="67"/>
    </row>
    <row r="125" spans="1:68" ht="14.25" customHeight="1" x14ac:dyDescent="0.25">
      <c r="A125" s="426" t="s">
        <v>145</v>
      </c>
      <c r="B125" s="426"/>
      <c r="C125" s="426"/>
      <c r="D125" s="426"/>
      <c r="E125" s="426"/>
      <c r="F125" s="426"/>
      <c r="G125" s="426"/>
      <c r="H125" s="426"/>
      <c r="I125" s="426"/>
      <c r="J125" s="426"/>
      <c r="K125" s="426"/>
      <c r="L125" s="426"/>
      <c r="M125" s="426"/>
      <c r="N125" s="426"/>
      <c r="O125" s="426"/>
      <c r="P125" s="426"/>
      <c r="Q125" s="426"/>
      <c r="R125" s="426"/>
      <c r="S125" s="426"/>
      <c r="T125" s="426"/>
      <c r="U125" s="426"/>
      <c r="V125" s="426"/>
      <c r="W125" s="426"/>
      <c r="X125" s="426"/>
      <c r="Y125" s="426"/>
      <c r="Z125" s="426"/>
      <c r="AA125" s="66"/>
      <c r="AB125" s="66"/>
      <c r="AC125" s="83"/>
    </row>
    <row r="126" spans="1:68" ht="27" customHeight="1" x14ac:dyDescent="0.25">
      <c r="A126" s="63" t="s">
        <v>225</v>
      </c>
      <c r="B126" s="63" t="s">
        <v>226</v>
      </c>
      <c r="C126" s="36">
        <v>4301135670</v>
      </c>
      <c r="D126" s="427">
        <v>4620207490983</v>
      </c>
      <c r="E126" s="427"/>
      <c r="F126" s="62">
        <v>0.22</v>
      </c>
      <c r="G126" s="37">
        <v>12</v>
      </c>
      <c r="H126" s="62">
        <v>2.64</v>
      </c>
      <c r="I126" s="62">
        <v>3.3435999999999999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8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429"/>
      <c r="R126" s="429"/>
      <c r="S126" s="429"/>
      <c r="T126" s="430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5" t="s">
        <v>227</v>
      </c>
      <c r="AG126" s="81"/>
      <c r="AJ126" s="87" t="s">
        <v>87</v>
      </c>
      <c r="AK126" s="87">
        <v>1</v>
      </c>
      <c r="BB126" s="186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34"/>
      <c r="B127" s="434"/>
      <c r="C127" s="434"/>
      <c r="D127" s="434"/>
      <c r="E127" s="434"/>
      <c r="F127" s="434"/>
      <c r="G127" s="434"/>
      <c r="H127" s="434"/>
      <c r="I127" s="434"/>
      <c r="J127" s="434"/>
      <c r="K127" s="434"/>
      <c r="L127" s="434"/>
      <c r="M127" s="434"/>
      <c r="N127" s="434"/>
      <c r="O127" s="435"/>
      <c r="P127" s="431" t="s">
        <v>40</v>
      </c>
      <c r="Q127" s="432"/>
      <c r="R127" s="432"/>
      <c r="S127" s="432"/>
      <c r="T127" s="432"/>
      <c r="U127" s="432"/>
      <c r="V127" s="433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34"/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435"/>
      <c r="P128" s="431" t="s">
        <v>40</v>
      </c>
      <c r="Q128" s="432"/>
      <c r="R128" s="432"/>
      <c r="S128" s="432"/>
      <c r="T128" s="432"/>
      <c r="U128" s="432"/>
      <c r="V128" s="433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425" t="s">
        <v>228</v>
      </c>
      <c r="B129" s="425"/>
      <c r="C129" s="425"/>
      <c r="D129" s="425"/>
      <c r="E129" s="425"/>
      <c r="F129" s="425"/>
      <c r="G129" s="425"/>
      <c r="H129" s="425"/>
      <c r="I129" s="425"/>
      <c r="J129" s="425"/>
      <c r="K129" s="425"/>
      <c r="L129" s="425"/>
      <c r="M129" s="425"/>
      <c r="N129" s="425"/>
      <c r="O129" s="425"/>
      <c r="P129" s="425"/>
      <c r="Q129" s="425"/>
      <c r="R129" s="425"/>
      <c r="S129" s="425"/>
      <c r="T129" s="425"/>
      <c r="U129" s="425"/>
      <c r="V129" s="425"/>
      <c r="W129" s="425"/>
      <c r="X129" s="425"/>
      <c r="Y129" s="425"/>
      <c r="Z129" s="425"/>
      <c r="AA129" s="65"/>
      <c r="AB129" s="65"/>
      <c r="AC129" s="82"/>
    </row>
    <row r="130" spans="1:68" ht="14.25" customHeight="1" x14ac:dyDescent="0.25">
      <c r="A130" s="426" t="s">
        <v>145</v>
      </c>
      <c r="B130" s="426"/>
      <c r="C130" s="426"/>
      <c r="D130" s="426"/>
      <c r="E130" s="426"/>
      <c r="F130" s="426"/>
      <c r="G130" s="426"/>
      <c r="H130" s="426"/>
      <c r="I130" s="426"/>
      <c r="J130" s="426"/>
      <c r="K130" s="426"/>
      <c r="L130" s="426"/>
      <c r="M130" s="426"/>
      <c r="N130" s="426"/>
      <c r="O130" s="426"/>
      <c r="P130" s="426"/>
      <c r="Q130" s="426"/>
      <c r="R130" s="426"/>
      <c r="S130" s="426"/>
      <c r="T130" s="426"/>
      <c r="U130" s="426"/>
      <c r="V130" s="426"/>
      <c r="W130" s="426"/>
      <c r="X130" s="426"/>
      <c r="Y130" s="426"/>
      <c r="Z130" s="426"/>
      <c r="AA130" s="66"/>
      <c r="AB130" s="66"/>
      <c r="AC130" s="83"/>
    </row>
    <row r="131" spans="1:68" ht="27" customHeight="1" x14ac:dyDescent="0.25">
      <c r="A131" s="63" t="s">
        <v>229</v>
      </c>
      <c r="B131" s="63" t="s">
        <v>230</v>
      </c>
      <c r="C131" s="36">
        <v>4301135533</v>
      </c>
      <c r="D131" s="427">
        <v>4607111034014</v>
      </c>
      <c r="E131" s="427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429"/>
      <c r="R131" s="429"/>
      <c r="S131" s="429"/>
      <c r="T131" s="430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7" t="s">
        <v>231</v>
      </c>
      <c r="AG131" s="81"/>
      <c r="AJ131" s="87" t="s">
        <v>87</v>
      </c>
      <c r="AK131" s="87">
        <v>1</v>
      </c>
      <c r="BB131" s="188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27" customHeight="1" x14ac:dyDescent="0.25">
      <c r="A132" s="63" t="s">
        <v>232</v>
      </c>
      <c r="B132" s="63" t="s">
        <v>233</v>
      </c>
      <c r="C132" s="36">
        <v>4301135532</v>
      </c>
      <c r="D132" s="427">
        <v>4607111033994</v>
      </c>
      <c r="E132" s="427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429"/>
      <c r="R132" s="429"/>
      <c r="S132" s="429"/>
      <c r="T132" s="430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9" t="s">
        <v>163</v>
      </c>
      <c r="AG132" s="81"/>
      <c r="AJ132" s="87" t="s">
        <v>87</v>
      </c>
      <c r="AK132" s="87">
        <v>1</v>
      </c>
      <c r="BB132" s="190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34"/>
      <c r="B133" s="434"/>
      <c r="C133" s="434"/>
      <c r="D133" s="434"/>
      <c r="E133" s="434"/>
      <c r="F133" s="434"/>
      <c r="G133" s="434"/>
      <c r="H133" s="434"/>
      <c r="I133" s="434"/>
      <c r="J133" s="434"/>
      <c r="K133" s="434"/>
      <c r="L133" s="434"/>
      <c r="M133" s="434"/>
      <c r="N133" s="434"/>
      <c r="O133" s="435"/>
      <c r="P133" s="431" t="s">
        <v>40</v>
      </c>
      <c r="Q133" s="432"/>
      <c r="R133" s="432"/>
      <c r="S133" s="432"/>
      <c r="T133" s="432"/>
      <c r="U133" s="432"/>
      <c r="V133" s="433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34"/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5"/>
      <c r="P134" s="431" t="s">
        <v>40</v>
      </c>
      <c r="Q134" s="432"/>
      <c r="R134" s="432"/>
      <c r="S134" s="432"/>
      <c r="T134" s="432"/>
      <c r="U134" s="432"/>
      <c r="V134" s="433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25" t="s">
        <v>234</v>
      </c>
      <c r="B135" s="425"/>
      <c r="C135" s="425"/>
      <c r="D135" s="425"/>
      <c r="E135" s="425"/>
      <c r="F135" s="425"/>
      <c r="G135" s="425"/>
      <c r="H135" s="425"/>
      <c r="I135" s="425"/>
      <c r="J135" s="425"/>
      <c r="K135" s="425"/>
      <c r="L135" s="425"/>
      <c r="M135" s="425"/>
      <c r="N135" s="425"/>
      <c r="O135" s="425"/>
      <c r="P135" s="425"/>
      <c r="Q135" s="425"/>
      <c r="R135" s="425"/>
      <c r="S135" s="425"/>
      <c r="T135" s="425"/>
      <c r="U135" s="425"/>
      <c r="V135" s="425"/>
      <c r="W135" s="425"/>
      <c r="X135" s="425"/>
      <c r="Y135" s="425"/>
      <c r="Z135" s="425"/>
      <c r="AA135" s="65"/>
      <c r="AB135" s="65"/>
      <c r="AC135" s="82"/>
    </row>
    <row r="136" spans="1:68" ht="14.25" customHeight="1" x14ac:dyDescent="0.25">
      <c r="A136" s="426" t="s">
        <v>145</v>
      </c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6"/>
      <c r="N136" s="426"/>
      <c r="O136" s="426"/>
      <c r="P136" s="426"/>
      <c r="Q136" s="426"/>
      <c r="R136" s="426"/>
      <c r="S136" s="426"/>
      <c r="T136" s="426"/>
      <c r="U136" s="426"/>
      <c r="V136" s="426"/>
      <c r="W136" s="426"/>
      <c r="X136" s="426"/>
      <c r="Y136" s="426"/>
      <c r="Z136" s="426"/>
      <c r="AA136" s="66"/>
      <c r="AB136" s="66"/>
      <c r="AC136" s="83"/>
    </row>
    <row r="137" spans="1:68" ht="27" customHeight="1" x14ac:dyDescent="0.25">
      <c r="A137" s="63" t="s">
        <v>235</v>
      </c>
      <c r="B137" s="63" t="s">
        <v>236</v>
      </c>
      <c r="C137" s="36">
        <v>4301135291</v>
      </c>
      <c r="D137" s="427">
        <v>4607111036414</v>
      </c>
      <c r="E137" s="427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86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429"/>
      <c r="R137" s="429"/>
      <c r="S137" s="429"/>
      <c r="T137" s="430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237</v>
      </c>
      <c r="AG137" s="81"/>
      <c r="AJ137" s="87" t="s">
        <v>87</v>
      </c>
      <c r="AK137" s="87">
        <v>1</v>
      </c>
      <c r="BB137" s="192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238</v>
      </c>
      <c r="B138" s="63" t="s">
        <v>239</v>
      </c>
      <c r="C138" s="36">
        <v>4301135311</v>
      </c>
      <c r="D138" s="427">
        <v>4607111039095</v>
      </c>
      <c r="E138" s="427"/>
      <c r="F138" s="62">
        <v>0.25</v>
      </c>
      <c r="G138" s="37">
        <v>12</v>
      </c>
      <c r="H138" s="62">
        <v>3</v>
      </c>
      <c r="I138" s="62">
        <v>3.7480000000000002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429"/>
      <c r="R138" s="429"/>
      <c r="S138" s="429"/>
      <c r="T138" s="430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3" t="s">
        <v>240</v>
      </c>
      <c r="AG138" s="81"/>
      <c r="AJ138" s="87" t="s">
        <v>87</v>
      </c>
      <c r="AK138" s="87">
        <v>1</v>
      </c>
      <c r="BB138" s="194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6.5" customHeight="1" x14ac:dyDescent="0.25">
      <c r="A139" s="63" t="s">
        <v>241</v>
      </c>
      <c r="B139" s="63" t="s">
        <v>242</v>
      </c>
      <c r="C139" s="36">
        <v>4301135534</v>
      </c>
      <c r="D139" s="427">
        <v>4607111034199</v>
      </c>
      <c r="E139" s="427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94</v>
      </c>
      <c r="L139" s="37" t="s">
        <v>86</v>
      </c>
      <c r="M139" s="38" t="s">
        <v>84</v>
      </c>
      <c r="N139" s="38"/>
      <c r="O139" s="37">
        <v>180</v>
      </c>
      <c r="P139" s="48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429"/>
      <c r="R139" s="429"/>
      <c r="S139" s="429"/>
      <c r="T139" s="430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5" t="s">
        <v>243</v>
      </c>
      <c r="AG139" s="81"/>
      <c r="AJ139" s="87" t="s">
        <v>87</v>
      </c>
      <c r="AK139" s="87">
        <v>1</v>
      </c>
      <c r="BB139" s="196" t="s">
        <v>93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34"/>
      <c r="B140" s="434"/>
      <c r="C140" s="434"/>
      <c r="D140" s="434"/>
      <c r="E140" s="434"/>
      <c r="F140" s="434"/>
      <c r="G140" s="434"/>
      <c r="H140" s="434"/>
      <c r="I140" s="434"/>
      <c r="J140" s="434"/>
      <c r="K140" s="434"/>
      <c r="L140" s="434"/>
      <c r="M140" s="434"/>
      <c r="N140" s="434"/>
      <c r="O140" s="435"/>
      <c r="P140" s="431" t="s">
        <v>40</v>
      </c>
      <c r="Q140" s="432"/>
      <c r="R140" s="432"/>
      <c r="S140" s="432"/>
      <c r="T140" s="432"/>
      <c r="U140" s="432"/>
      <c r="V140" s="433"/>
      <c r="W140" s="42" t="s">
        <v>39</v>
      </c>
      <c r="X140" s="43">
        <f>IFERROR(SUM(X137:X139),"0")</f>
        <v>0</v>
      </c>
      <c r="Y140" s="43">
        <f>IFERROR(SUM(Y137:Y139),"0")</f>
        <v>0</v>
      </c>
      <c r="Z140" s="43">
        <f>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434"/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5"/>
      <c r="P141" s="431" t="s">
        <v>40</v>
      </c>
      <c r="Q141" s="432"/>
      <c r="R141" s="432"/>
      <c r="S141" s="432"/>
      <c r="T141" s="432"/>
      <c r="U141" s="432"/>
      <c r="V141" s="433"/>
      <c r="W141" s="42" t="s">
        <v>0</v>
      </c>
      <c r="X141" s="43">
        <f>IFERROR(SUMPRODUCT(X137:X139*H137:H139),"0")</f>
        <v>0</v>
      </c>
      <c r="Y141" s="43">
        <f>IFERROR(SUMPRODUCT(Y137:Y139*H137:H139),"0")</f>
        <v>0</v>
      </c>
      <c r="Z141" s="42"/>
      <c r="AA141" s="67"/>
      <c r="AB141" s="67"/>
      <c r="AC141" s="67"/>
    </row>
    <row r="142" spans="1:68" ht="16.5" customHeight="1" x14ac:dyDescent="0.25">
      <c r="A142" s="425" t="s">
        <v>244</v>
      </c>
      <c r="B142" s="425"/>
      <c r="C142" s="425"/>
      <c r="D142" s="425"/>
      <c r="E142" s="425"/>
      <c r="F142" s="425"/>
      <c r="G142" s="425"/>
      <c r="H142" s="425"/>
      <c r="I142" s="425"/>
      <c r="J142" s="425"/>
      <c r="K142" s="425"/>
      <c r="L142" s="425"/>
      <c r="M142" s="425"/>
      <c r="N142" s="425"/>
      <c r="O142" s="425"/>
      <c r="P142" s="425"/>
      <c r="Q142" s="425"/>
      <c r="R142" s="425"/>
      <c r="S142" s="425"/>
      <c r="T142" s="425"/>
      <c r="U142" s="425"/>
      <c r="V142" s="425"/>
      <c r="W142" s="425"/>
      <c r="X142" s="425"/>
      <c r="Y142" s="425"/>
      <c r="Z142" s="425"/>
      <c r="AA142" s="65"/>
      <c r="AB142" s="65"/>
      <c r="AC142" s="82"/>
    </row>
    <row r="143" spans="1:68" ht="14.25" customHeight="1" x14ac:dyDescent="0.25">
      <c r="A143" s="426" t="s">
        <v>145</v>
      </c>
      <c r="B143" s="426"/>
      <c r="C143" s="426"/>
      <c r="D143" s="426"/>
      <c r="E143" s="426"/>
      <c r="F143" s="426"/>
      <c r="G143" s="426"/>
      <c r="H143" s="426"/>
      <c r="I143" s="426"/>
      <c r="J143" s="426"/>
      <c r="K143" s="426"/>
      <c r="L143" s="426"/>
      <c r="M143" s="426"/>
      <c r="N143" s="426"/>
      <c r="O143" s="426"/>
      <c r="P143" s="426"/>
      <c r="Q143" s="426"/>
      <c r="R143" s="426"/>
      <c r="S143" s="426"/>
      <c r="T143" s="426"/>
      <c r="U143" s="426"/>
      <c r="V143" s="426"/>
      <c r="W143" s="426"/>
      <c r="X143" s="426"/>
      <c r="Y143" s="426"/>
      <c r="Z143" s="426"/>
      <c r="AA143" s="66"/>
      <c r="AB143" s="66"/>
      <c r="AC143" s="83"/>
    </row>
    <row r="144" spans="1:68" ht="27" customHeight="1" x14ac:dyDescent="0.25">
      <c r="A144" s="63" t="s">
        <v>245</v>
      </c>
      <c r="B144" s="63" t="s">
        <v>246</v>
      </c>
      <c r="C144" s="36">
        <v>4301135601</v>
      </c>
      <c r="D144" s="427">
        <v>4607111034380</v>
      </c>
      <c r="E144" s="427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94</v>
      </c>
      <c r="L144" s="37" t="s">
        <v>86</v>
      </c>
      <c r="M144" s="38" t="s">
        <v>84</v>
      </c>
      <c r="N144" s="38"/>
      <c r="O144" s="37">
        <v>180</v>
      </c>
      <c r="P144" s="489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429"/>
      <c r="R144" s="429"/>
      <c r="S144" s="429"/>
      <c r="T144" s="430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231</v>
      </c>
      <c r="AG144" s="81"/>
      <c r="AJ144" s="87" t="s">
        <v>87</v>
      </c>
      <c r="AK144" s="87">
        <v>1</v>
      </c>
      <c r="BB144" s="198" t="s">
        <v>93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27" customHeight="1" x14ac:dyDescent="0.25">
      <c r="A145" s="63" t="s">
        <v>247</v>
      </c>
      <c r="B145" s="63" t="s">
        <v>248</v>
      </c>
      <c r="C145" s="36">
        <v>4301135275</v>
      </c>
      <c r="D145" s="427">
        <v>4607111034380</v>
      </c>
      <c r="E145" s="427"/>
      <c r="F145" s="62">
        <v>0.25</v>
      </c>
      <c r="G145" s="37">
        <v>12</v>
      </c>
      <c r="H145" s="62">
        <v>3</v>
      </c>
      <c r="I145" s="62">
        <v>3.28</v>
      </c>
      <c r="J145" s="37">
        <v>70</v>
      </c>
      <c r="K145" s="37" t="s">
        <v>94</v>
      </c>
      <c r="L145" s="37" t="s">
        <v>86</v>
      </c>
      <c r="M145" s="38" t="s">
        <v>84</v>
      </c>
      <c r="N145" s="38"/>
      <c r="O145" s="37">
        <v>180</v>
      </c>
      <c r="P145" s="4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429"/>
      <c r="R145" s="429"/>
      <c r="S145" s="429"/>
      <c r="T145" s="430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9" t="s">
        <v>249</v>
      </c>
      <c r="AG145" s="81"/>
      <c r="AJ145" s="87" t="s">
        <v>87</v>
      </c>
      <c r="AK145" s="87">
        <v>1</v>
      </c>
      <c r="BB145" s="200" t="s">
        <v>93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250</v>
      </c>
      <c r="B146" s="63" t="s">
        <v>251</v>
      </c>
      <c r="C146" s="36">
        <v>4301135777</v>
      </c>
      <c r="D146" s="427">
        <v>4620207490914</v>
      </c>
      <c r="E146" s="427"/>
      <c r="F146" s="62">
        <v>0.2</v>
      </c>
      <c r="G146" s="37">
        <v>12</v>
      </c>
      <c r="H146" s="62">
        <v>2.4</v>
      </c>
      <c r="I146" s="62">
        <v>2.68</v>
      </c>
      <c r="J146" s="37">
        <v>70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491" t="s">
        <v>252</v>
      </c>
      <c r="Q146" s="429"/>
      <c r="R146" s="429"/>
      <c r="S146" s="429"/>
      <c r="T146" s="430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201" t="s">
        <v>231</v>
      </c>
      <c r="AG146" s="81"/>
      <c r="AJ146" s="87" t="s">
        <v>87</v>
      </c>
      <c r="AK146" s="87">
        <v>1</v>
      </c>
      <c r="BB146" s="202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253</v>
      </c>
      <c r="B147" s="63" t="s">
        <v>254</v>
      </c>
      <c r="C147" s="36">
        <v>4301135277</v>
      </c>
      <c r="D147" s="427">
        <v>4607111034397</v>
      </c>
      <c r="E147" s="427"/>
      <c r="F147" s="62">
        <v>0.25</v>
      </c>
      <c r="G147" s="37">
        <v>12</v>
      </c>
      <c r="H147" s="62">
        <v>3</v>
      </c>
      <c r="I147" s="62">
        <v>3.28</v>
      </c>
      <c r="J147" s="37">
        <v>70</v>
      </c>
      <c r="K147" s="37" t="s">
        <v>94</v>
      </c>
      <c r="L147" s="37" t="s">
        <v>86</v>
      </c>
      <c r="M147" s="38" t="s">
        <v>84</v>
      </c>
      <c r="N147" s="38"/>
      <c r="O147" s="37">
        <v>180</v>
      </c>
      <c r="P147" s="4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7" s="429"/>
      <c r="R147" s="429"/>
      <c r="S147" s="429"/>
      <c r="T147" s="430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IFERROR(IF(X147="","",X147*0.01788),"")</f>
        <v>0</v>
      </c>
      <c r="AA147" s="68" t="s">
        <v>46</v>
      </c>
      <c r="AB147" s="69" t="s">
        <v>46</v>
      </c>
      <c r="AC147" s="203" t="s">
        <v>231</v>
      </c>
      <c r="AG147" s="81"/>
      <c r="AJ147" s="87" t="s">
        <v>87</v>
      </c>
      <c r="AK147" s="87">
        <v>1</v>
      </c>
      <c r="BB147" s="204" t="s">
        <v>93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255</v>
      </c>
      <c r="B148" s="63" t="s">
        <v>256</v>
      </c>
      <c r="C148" s="36">
        <v>4301135778</v>
      </c>
      <c r="D148" s="427">
        <v>4620207490853</v>
      </c>
      <c r="E148" s="427"/>
      <c r="F148" s="62">
        <v>0.2</v>
      </c>
      <c r="G148" s="37">
        <v>12</v>
      </c>
      <c r="H148" s="62">
        <v>2.4</v>
      </c>
      <c r="I148" s="62">
        <v>2.68</v>
      </c>
      <c r="J148" s="37">
        <v>70</v>
      </c>
      <c r="K148" s="37" t="s">
        <v>94</v>
      </c>
      <c r="L148" s="37" t="s">
        <v>86</v>
      </c>
      <c r="M148" s="38" t="s">
        <v>84</v>
      </c>
      <c r="N148" s="38"/>
      <c r="O148" s="37">
        <v>180</v>
      </c>
      <c r="P148" s="493" t="s">
        <v>257</v>
      </c>
      <c r="Q148" s="429"/>
      <c r="R148" s="429"/>
      <c r="S148" s="429"/>
      <c r="T148" s="430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IFERROR(IF(X148="","",X148*0.01788),"")</f>
        <v>0</v>
      </c>
      <c r="AA148" s="68" t="s">
        <v>46</v>
      </c>
      <c r="AB148" s="69" t="s">
        <v>46</v>
      </c>
      <c r="AC148" s="205" t="s">
        <v>231</v>
      </c>
      <c r="AG148" s="81"/>
      <c r="AJ148" s="87" t="s">
        <v>87</v>
      </c>
      <c r="AK148" s="87">
        <v>1</v>
      </c>
      <c r="BB148" s="206" t="s">
        <v>93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34"/>
      <c r="B149" s="434"/>
      <c r="C149" s="434"/>
      <c r="D149" s="434"/>
      <c r="E149" s="434"/>
      <c r="F149" s="434"/>
      <c r="G149" s="434"/>
      <c r="H149" s="434"/>
      <c r="I149" s="434"/>
      <c r="J149" s="434"/>
      <c r="K149" s="434"/>
      <c r="L149" s="434"/>
      <c r="M149" s="434"/>
      <c r="N149" s="434"/>
      <c r="O149" s="435"/>
      <c r="P149" s="431" t="s">
        <v>40</v>
      </c>
      <c r="Q149" s="432"/>
      <c r="R149" s="432"/>
      <c r="S149" s="432"/>
      <c r="T149" s="432"/>
      <c r="U149" s="432"/>
      <c r="V149" s="433"/>
      <c r="W149" s="42" t="s">
        <v>39</v>
      </c>
      <c r="X149" s="43">
        <f>IFERROR(SUM(X144:X148),"0")</f>
        <v>0</v>
      </c>
      <c r="Y149" s="43">
        <f>IFERROR(SUM(Y144:Y148),"0")</f>
        <v>0</v>
      </c>
      <c r="Z149" s="43">
        <f>IFERROR(IF(Z144="",0,Z144),"0")+IFERROR(IF(Z145="",0,Z145),"0")+IFERROR(IF(Z146="",0,Z146),"0")+IFERROR(IF(Z147="",0,Z147),"0")+IFERROR(IF(Z148="",0,Z148),"0")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434"/>
      <c r="B150" s="434"/>
      <c r="C150" s="434"/>
      <c r="D150" s="434"/>
      <c r="E150" s="434"/>
      <c r="F150" s="434"/>
      <c r="G150" s="434"/>
      <c r="H150" s="434"/>
      <c r="I150" s="434"/>
      <c r="J150" s="434"/>
      <c r="K150" s="434"/>
      <c r="L150" s="434"/>
      <c r="M150" s="434"/>
      <c r="N150" s="434"/>
      <c r="O150" s="435"/>
      <c r="P150" s="431" t="s">
        <v>40</v>
      </c>
      <c r="Q150" s="432"/>
      <c r="R150" s="432"/>
      <c r="S150" s="432"/>
      <c r="T150" s="432"/>
      <c r="U150" s="432"/>
      <c r="V150" s="433"/>
      <c r="W150" s="42" t="s">
        <v>0</v>
      </c>
      <c r="X150" s="43">
        <f>IFERROR(SUMPRODUCT(X144:X148*H144:H148),"0")</f>
        <v>0</v>
      </c>
      <c r="Y150" s="43">
        <f>IFERROR(SUMPRODUCT(Y144:Y148*H144:H148),"0")</f>
        <v>0</v>
      </c>
      <c r="Z150" s="42"/>
      <c r="AA150" s="67"/>
      <c r="AB150" s="67"/>
      <c r="AC150" s="67"/>
    </row>
    <row r="151" spans="1:68" ht="16.5" customHeight="1" x14ac:dyDescent="0.25">
      <c r="A151" s="425" t="s">
        <v>258</v>
      </c>
      <c r="B151" s="425"/>
      <c r="C151" s="425"/>
      <c r="D151" s="425"/>
      <c r="E151" s="425"/>
      <c r="F151" s="425"/>
      <c r="G151" s="425"/>
      <c r="H151" s="425"/>
      <c r="I151" s="425"/>
      <c r="J151" s="425"/>
      <c r="K151" s="425"/>
      <c r="L151" s="425"/>
      <c r="M151" s="425"/>
      <c r="N151" s="425"/>
      <c r="O151" s="425"/>
      <c r="P151" s="425"/>
      <c r="Q151" s="425"/>
      <c r="R151" s="425"/>
      <c r="S151" s="425"/>
      <c r="T151" s="425"/>
      <c r="U151" s="425"/>
      <c r="V151" s="425"/>
      <c r="W151" s="425"/>
      <c r="X151" s="425"/>
      <c r="Y151" s="425"/>
      <c r="Z151" s="425"/>
      <c r="AA151" s="65"/>
      <c r="AB151" s="65"/>
      <c r="AC151" s="82"/>
    </row>
    <row r="152" spans="1:68" ht="14.25" customHeight="1" x14ac:dyDescent="0.25">
      <c r="A152" s="426" t="s">
        <v>145</v>
      </c>
      <c r="B152" s="426"/>
      <c r="C152" s="426"/>
      <c r="D152" s="426"/>
      <c r="E152" s="426"/>
      <c r="F152" s="426"/>
      <c r="G152" s="426"/>
      <c r="H152" s="426"/>
      <c r="I152" s="426"/>
      <c r="J152" s="426"/>
      <c r="K152" s="426"/>
      <c r="L152" s="426"/>
      <c r="M152" s="426"/>
      <c r="N152" s="426"/>
      <c r="O152" s="426"/>
      <c r="P152" s="426"/>
      <c r="Q152" s="426"/>
      <c r="R152" s="426"/>
      <c r="S152" s="426"/>
      <c r="T152" s="426"/>
      <c r="U152" s="426"/>
      <c r="V152" s="426"/>
      <c r="W152" s="426"/>
      <c r="X152" s="426"/>
      <c r="Y152" s="426"/>
      <c r="Z152" s="426"/>
      <c r="AA152" s="66"/>
      <c r="AB152" s="66"/>
      <c r="AC152" s="83"/>
    </row>
    <row r="153" spans="1:68" ht="27" customHeight="1" x14ac:dyDescent="0.25">
      <c r="A153" s="63" t="s">
        <v>259</v>
      </c>
      <c r="B153" s="63" t="s">
        <v>260</v>
      </c>
      <c r="C153" s="36">
        <v>4301135570</v>
      </c>
      <c r="D153" s="427">
        <v>4607111035806</v>
      </c>
      <c r="E153" s="427"/>
      <c r="F153" s="62">
        <v>0.25</v>
      </c>
      <c r="G153" s="37">
        <v>12</v>
      </c>
      <c r="H153" s="62">
        <v>3</v>
      </c>
      <c r="I153" s="62">
        <v>3.7035999999999998</v>
      </c>
      <c r="J153" s="37">
        <v>70</v>
      </c>
      <c r="K153" s="37" t="s">
        <v>94</v>
      </c>
      <c r="L153" s="37" t="s">
        <v>86</v>
      </c>
      <c r="M153" s="38" t="s">
        <v>84</v>
      </c>
      <c r="N153" s="38"/>
      <c r="O153" s="37">
        <v>180</v>
      </c>
      <c r="P153" s="49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3" s="429"/>
      <c r="R153" s="429"/>
      <c r="S153" s="429"/>
      <c r="T153" s="430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IFERROR(IF(X153="","",X153*0.01788),"")</f>
        <v>0</v>
      </c>
      <c r="AA153" s="68" t="s">
        <v>46</v>
      </c>
      <c r="AB153" s="69" t="s">
        <v>46</v>
      </c>
      <c r="AC153" s="207" t="s">
        <v>261</v>
      </c>
      <c r="AG153" s="81"/>
      <c r="AJ153" s="87" t="s">
        <v>87</v>
      </c>
      <c r="AK153" s="87">
        <v>1</v>
      </c>
      <c r="BB153" s="208" t="s">
        <v>93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34"/>
      <c r="B154" s="434"/>
      <c r="C154" s="434"/>
      <c r="D154" s="434"/>
      <c r="E154" s="434"/>
      <c r="F154" s="434"/>
      <c r="G154" s="434"/>
      <c r="H154" s="434"/>
      <c r="I154" s="434"/>
      <c r="J154" s="434"/>
      <c r="K154" s="434"/>
      <c r="L154" s="434"/>
      <c r="M154" s="434"/>
      <c r="N154" s="434"/>
      <c r="O154" s="435"/>
      <c r="P154" s="431" t="s">
        <v>40</v>
      </c>
      <c r="Q154" s="432"/>
      <c r="R154" s="432"/>
      <c r="S154" s="432"/>
      <c r="T154" s="432"/>
      <c r="U154" s="432"/>
      <c r="V154" s="433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34"/>
      <c r="B155" s="434"/>
      <c r="C155" s="434"/>
      <c r="D155" s="434"/>
      <c r="E155" s="434"/>
      <c r="F155" s="434"/>
      <c r="G155" s="434"/>
      <c r="H155" s="434"/>
      <c r="I155" s="434"/>
      <c r="J155" s="434"/>
      <c r="K155" s="434"/>
      <c r="L155" s="434"/>
      <c r="M155" s="434"/>
      <c r="N155" s="434"/>
      <c r="O155" s="435"/>
      <c r="P155" s="431" t="s">
        <v>40</v>
      </c>
      <c r="Q155" s="432"/>
      <c r="R155" s="432"/>
      <c r="S155" s="432"/>
      <c r="T155" s="432"/>
      <c r="U155" s="432"/>
      <c r="V155" s="433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425" t="s">
        <v>262</v>
      </c>
      <c r="B156" s="425"/>
      <c r="C156" s="425"/>
      <c r="D156" s="425"/>
      <c r="E156" s="425"/>
      <c r="F156" s="425"/>
      <c r="G156" s="425"/>
      <c r="H156" s="425"/>
      <c r="I156" s="425"/>
      <c r="J156" s="425"/>
      <c r="K156" s="425"/>
      <c r="L156" s="425"/>
      <c r="M156" s="425"/>
      <c r="N156" s="425"/>
      <c r="O156" s="425"/>
      <c r="P156" s="425"/>
      <c r="Q156" s="425"/>
      <c r="R156" s="425"/>
      <c r="S156" s="425"/>
      <c r="T156" s="425"/>
      <c r="U156" s="425"/>
      <c r="V156" s="425"/>
      <c r="W156" s="425"/>
      <c r="X156" s="425"/>
      <c r="Y156" s="425"/>
      <c r="Z156" s="425"/>
      <c r="AA156" s="65"/>
      <c r="AB156" s="65"/>
      <c r="AC156" s="82"/>
    </row>
    <row r="157" spans="1:68" ht="14.25" customHeight="1" x14ac:dyDescent="0.25">
      <c r="A157" s="426" t="s">
        <v>145</v>
      </c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6"/>
      <c r="N157" s="426"/>
      <c r="O157" s="426"/>
      <c r="P157" s="426"/>
      <c r="Q157" s="426"/>
      <c r="R157" s="426"/>
      <c r="S157" s="426"/>
      <c r="T157" s="426"/>
      <c r="U157" s="426"/>
      <c r="V157" s="426"/>
      <c r="W157" s="426"/>
      <c r="X157" s="426"/>
      <c r="Y157" s="426"/>
      <c r="Z157" s="426"/>
      <c r="AA157" s="66"/>
      <c r="AB157" s="66"/>
      <c r="AC157" s="83"/>
    </row>
    <row r="158" spans="1:68" ht="16.5" customHeight="1" x14ac:dyDescent="0.25">
      <c r="A158" s="63" t="s">
        <v>263</v>
      </c>
      <c r="B158" s="63" t="s">
        <v>264</v>
      </c>
      <c r="C158" s="36">
        <v>4301135596</v>
      </c>
      <c r="D158" s="427">
        <v>4607111039613</v>
      </c>
      <c r="E158" s="427"/>
      <c r="F158" s="62">
        <v>0.09</v>
      </c>
      <c r="G158" s="37">
        <v>30</v>
      </c>
      <c r="H158" s="62">
        <v>2.7</v>
      </c>
      <c r="I158" s="62">
        <v>3.09</v>
      </c>
      <c r="J158" s="37">
        <v>126</v>
      </c>
      <c r="K158" s="37" t="s">
        <v>94</v>
      </c>
      <c r="L158" s="37" t="s">
        <v>86</v>
      </c>
      <c r="M158" s="38" t="s">
        <v>84</v>
      </c>
      <c r="N158" s="38"/>
      <c r="O158" s="37">
        <v>180</v>
      </c>
      <c r="P158" s="49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8" s="429"/>
      <c r="R158" s="429"/>
      <c r="S158" s="429"/>
      <c r="T158" s="430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IFERROR(IF(X158="","",X158*0.00936),"")</f>
        <v>0</v>
      </c>
      <c r="AA158" s="68" t="s">
        <v>46</v>
      </c>
      <c r="AB158" s="69" t="s">
        <v>46</v>
      </c>
      <c r="AC158" s="209" t="s">
        <v>240</v>
      </c>
      <c r="AG158" s="81"/>
      <c r="AJ158" s="87" t="s">
        <v>87</v>
      </c>
      <c r="AK158" s="87">
        <v>1</v>
      </c>
      <c r="BB158" s="210" t="s">
        <v>93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34"/>
      <c r="B159" s="434"/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4"/>
      <c r="O159" s="435"/>
      <c r="P159" s="431" t="s">
        <v>40</v>
      </c>
      <c r="Q159" s="432"/>
      <c r="R159" s="432"/>
      <c r="S159" s="432"/>
      <c r="T159" s="432"/>
      <c r="U159" s="432"/>
      <c r="V159" s="433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34"/>
      <c r="B160" s="434"/>
      <c r="C160" s="434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5"/>
      <c r="P160" s="431" t="s">
        <v>40</v>
      </c>
      <c r="Q160" s="432"/>
      <c r="R160" s="432"/>
      <c r="S160" s="432"/>
      <c r="T160" s="432"/>
      <c r="U160" s="432"/>
      <c r="V160" s="433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16.5" customHeight="1" x14ac:dyDescent="0.25">
      <c r="A161" s="425" t="s">
        <v>265</v>
      </c>
      <c r="B161" s="425"/>
      <c r="C161" s="425"/>
      <c r="D161" s="425"/>
      <c r="E161" s="425"/>
      <c r="F161" s="425"/>
      <c r="G161" s="425"/>
      <c r="H161" s="425"/>
      <c r="I161" s="425"/>
      <c r="J161" s="425"/>
      <c r="K161" s="425"/>
      <c r="L161" s="425"/>
      <c r="M161" s="425"/>
      <c r="N161" s="425"/>
      <c r="O161" s="425"/>
      <c r="P161" s="425"/>
      <c r="Q161" s="425"/>
      <c r="R161" s="425"/>
      <c r="S161" s="425"/>
      <c r="T161" s="425"/>
      <c r="U161" s="425"/>
      <c r="V161" s="425"/>
      <c r="W161" s="425"/>
      <c r="X161" s="425"/>
      <c r="Y161" s="425"/>
      <c r="Z161" s="425"/>
      <c r="AA161" s="65"/>
      <c r="AB161" s="65"/>
      <c r="AC161" s="82"/>
    </row>
    <row r="162" spans="1:68" ht="14.25" customHeight="1" x14ac:dyDescent="0.25">
      <c r="A162" s="426" t="s">
        <v>266</v>
      </c>
      <c r="B162" s="426"/>
      <c r="C162" s="426"/>
      <c r="D162" s="426"/>
      <c r="E162" s="426"/>
      <c r="F162" s="426"/>
      <c r="G162" s="426"/>
      <c r="H162" s="426"/>
      <c r="I162" s="426"/>
      <c r="J162" s="426"/>
      <c r="K162" s="426"/>
      <c r="L162" s="426"/>
      <c r="M162" s="426"/>
      <c r="N162" s="426"/>
      <c r="O162" s="426"/>
      <c r="P162" s="426"/>
      <c r="Q162" s="426"/>
      <c r="R162" s="426"/>
      <c r="S162" s="426"/>
      <c r="T162" s="426"/>
      <c r="U162" s="426"/>
      <c r="V162" s="426"/>
      <c r="W162" s="426"/>
      <c r="X162" s="426"/>
      <c r="Y162" s="426"/>
      <c r="Z162" s="426"/>
      <c r="AA162" s="66"/>
      <c r="AB162" s="66"/>
      <c r="AC162" s="83"/>
    </row>
    <row r="163" spans="1:68" ht="27" customHeight="1" x14ac:dyDescent="0.25">
      <c r="A163" s="63" t="s">
        <v>267</v>
      </c>
      <c r="B163" s="63" t="s">
        <v>268</v>
      </c>
      <c r="C163" s="36">
        <v>4301135540</v>
      </c>
      <c r="D163" s="427">
        <v>4607111035646</v>
      </c>
      <c r="E163" s="427"/>
      <c r="F163" s="62">
        <v>0.2</v>
      </c>
      <c r="G163" s="37">
        <v>8</v>
      </c>
      <c r="H163" s="62">
        <v>1.6</v>
      </c>
      <c r="I163" s="62">
        <v>2.12</v>
      </c>
      <c r="J163" s="37">
        <v>72</v>
      </c>
      <c r="K163" s="37" t="s">
        <v>270</v>
      </c>
      <c r="L163" s="37" t="s">
        <v>86</v>
      </c>
      <c r="M163" s="38" t="s">
        <v>84</v>
      </c>
      <c r="N163" s="38"/>
      <c r="O163" s="37">
        <v>180</v>
      </c>
      <c r="P163" s="49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3" s="429"/>
      <c r="R163" s="429"/>
      <c r="S163" s="429"/>
      <c r="T163" s="430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IFERROR(IF(X163="","",X163*0.01157),"")</f>
        <v>0</v>
      </c>
      <c r="AA163" s="68" t="s">
        <v>46</v>
      </c>
      <c r="AB163" s="69" t="s">
        <v>46</v>
      </c>
      <c r="AC163" s="211" t="s">
        <v>269</v>
      </c>
      <c r="AG163" s="81"/>
      <c r="AJ163" s="87" t="s">
        <v>87</v>
      </c>
      <c r="AK163" s="87">
        <v>1</v>
      </c>
      <c r="BB163" s="212" t="s">
        <v>93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34"/>
      <c r="B164" s="434"/>
      <c r="C164" s="434"/>
      <c r="D164" s="434"/>
      <c r="E164" s="434"/>
      <c r="F164" s="434"/>
      <c r="G164" s="434"/>
      <c r="H164" s="434"/>
      <c r="I164" s="434"/>
      <c r="J164" s="434"/>
      <c r="K164" s="434"/>
      <c r="L164" s="434"/>
      <c r="M164" s="434"/>
      <c r="N164" s="434"/>
      <c r="O164" s="435"/>
      <c r="P164" s="431" t="s">
        <v>40</v>
      </c>
      <c r="Q164" s="432"/>
      <c r="R164" s="432"/>
      <c r="S164" s="432"/>
      <c r="T164" s="432"/>
      <c r="U164" s="432"/>
      <c r="V164" s="433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434"/>
      <c r="B165" s="434"/>
      <c r="C165" s="434"/>
      <c r="D165" s="434"/>
      <c r="E165" s="434"/>
      <c r="F165" s="434"/>
      <c r="G165" s="434"/>
      <c r="H165" s="434"/>
      <c r="I165" s="434"/>
      <c r="J165" s="434"/>
      <c r="K165" s="434"/>
      <c r="L165" s="434"/>
      <c r="M165" s="434"/>
      <c r="N165" s="434"/>
      <c r="O165" s="435"/>
      <c r="P165" s="431" t="s">
        <v>40</v>
      </c>
      <c r="Q165" s="432"/>
      <c r="R165" s="432"/>
      <c r="S165" s="432"/>
      <c r="T165" s="432"/>
      <c r="U165" s="432"/>
      <c r="V165" s="433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425" t="s">
        <v>271</v>
      </c>
      <c r="B166" s="425"/>
      <c r="C166" s="425"/>
      <c r="D166" s="425"/>
      <c r="E166" s="425"/>
      <c r="F166" s="425"/>
      <c r="G166" s="425"/>
      <c r="H166" s="425"/>
      <c r="I166" s="425"/>
      <c r="J166" s="425"/>
      <c r="K166" s="425"/>
      <c r="L166" s="425"/>
      <c r="M166" s="425"/>
      <c r="N166" s="425"/>
      <c r="O166" s="425"/>
      <c r="P166" s="425"/>
      <c r="Q166" s="425"/>
      <c r="R166" s="425"/>
      <c r="S166" s="425"/>
      <c r="T166" s="425"/>
      <c r="U166" s="425"/>
      <c r="V166" s="425"/>
      <c r="W166" s="425"/>
      <c r="X166" s="425"/>
      <c r="Y166" s="425"/>
      <c r="Z166" s="425"/>
      <c r="AA166" s="65"/>
      <c r="AB166" s="65"/>
      <c r="AC166" s="82"/>
    </row>
    <row r="167" spans="1:68" ht="14.25" customHeight="1" x14ac:dyDescent="0.25">
      <c r="A167" s="426" t="s">
        <v>145</v>
      </c>
      <c r="B167" s="426"/>
      <c r="C167" s="426"/>
      <c r="D167" s="426"/>
      <c r="E167" s="426"/>
      <c r="F167" s="426"/>
      <c r="G167" s="426"/>
      <c r="H167" s="426"/>
      <c r="I167" s="426"/>
      <c r="J167" s="426"/>
      <c r="K167" s="426"/>
      <c r="L167" s="426"/>
      <c r="M167" s="426"/>
      <c r="N167" s="426"/>
      <c r="O167" s="426"/>
      <c r="P167" s="426"/>
      <c r="Q167" s="426"/>
      <c r="R167" s="426"/>
      <c r="S167" s="426"/>
      <c r="T167" s="426"/>
      <c r="U167" s="426"/>
      <c r="V167" s="426"/>
      <c r="W167" s="426"/>
      <c r="X167" s="426"/>
      <c r="Y167" s="426"/>
      <c r="Z167" s="426"/>
      <c r="AA167" s="66"/>
      <c r="AB167" s="66"/>
      <c r="AC167" s="83"/>
    </row>
    <row r="168" spans="1:68" ht="27" customHeight="1" x14ac:dyDescent="0.25">
      <c r="A168" s="63" t="s">
        <v>272</v>
      </c>
      <c r="B168" s="63" t="s">
        <v>273</v>
      </c>
      <c r="C168" s="36">
        <v>4301135573</v>
      </c>
      <c r="D168" s="427">
        <v>4607111036568</v>
      </c>
      <c r="E168" s="427"/>
      <c r="F168" s="62">
        <v>0.28000000000000003</v>
      </c>
      <c r="G168" s="37">
        <v>6</v>
      </c>
      <c r="H168" s="62">
        <v>1.68</v>
      </c>
      <c r="I168" s="62">
        <v>2.1017999999999999</v>
      </c>
      <c r="J168" s="37">
        <v>140</v>
      </c>
      <c r="K168" s="37" t="s">
        <v>94</v>
      </c>
      <c r="L168" s="37" t="s">
        <v>86</v>
      </c>
      <c r="M168" s="38" t="s">
        <v>84</v>
      </c>
      <c r="N168" s="38"/>
      <c r="O168" s="37">
        <v>180</v>
      </c>
      <c r="P168" s="49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8" s="429"/>
      <c r="R168" s="429"/>
      <c r="S168" s="429"/>
      <c r="T168" s="430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IFERROR(IF(X168="","",X168*0.00941),"")</f>
        <v>0</v>
      </c>
      <c r="AA168" s="68" t="s">
        <v>46</v>
      </c>
      <c r="AB168" s="69" t="s">
        <v>46</v>
      </c>
      <c r="AC168" s="213" t="s">
        <v>274</v>
      </c>
      <c r="AG168" s="81"/>
      <c r="AJ168" s="87" t="s">
        <v>87</v>
      </c>
      <c r="AK168" s="87">
        <v>1</v>
      </c>
      <c r="BB168" s="214" t="s">
        <v>93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34"/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5"/>
      <c r="P169" s="431" t="s">
        <v>40</v>
      </c>
      <c r="Q169" s="432"/>
      <c r="R169" s="432"/>
      <c r="S169" s="432"/>
      <c r="T169" s="432"/>
      <c r="U169" s="432"/>
      <c r="V169" s="433"/>
      <c r="W169" s="42" t="s">
        <v>39</v>
      </c>
      <c r="X169" s="43">
        <f>IFERROR(SUM(X168:X168),"0")</f>
        <v>0</v>
      </c>
      <c r="Y169" s="43">
        <f>IFERROR(SUM(Y168:Y168),"0")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434"/>
      <c r="B170" s="434"/>
      <c r="C170" s="434"/>
      <c r="D170" s="434"/>
      <c r="E170" s="434"/>
      <c r="F170" s="434"/>
      <c r="G170" s="434"/>
      <c r="H170" s="434"/>
      <c r="I170" s="434"/>
      <c r="J170" s="434"/>
      <c r="K170" s="434"/>
      <c r="L170" s="434"/>
      <c r="M170" s="434"/>
      <c r="N170" s="434"/>
      <c r="O170" s="435"/>
      <c r="P170" s="431" t="s">
        <v>40</v>
      </c>
      <c r="Q170" s="432"/>
      <c r="R170" s="432"/>
      <c r="S170" s="432"/>
      <c r="T170" s="432"/>
      <c r="U170" s="432"/>
      <c r="V170" s="433"/>
      <c r="W170" s="42" t="s">
        <v>0</v>
      </c>
      <c r="X170" s="43">
        <f>IFERROR(SUMPRODUCT(X168:X168*H168:H168),"0")</f>
        <v>0</v>
      </c>
      <c r="Y170" s="43">
        <f>IFERROR(SUMPRODUCT(Y168:Y168*H168:H168),"0")</f>
        <v>0</v>
      </c>
      <c r="Z170" s="42"/>
      <c r="AA170" s="67"/>
      <c r="AB170" s="67"/>
      <c r="AC170" s="67"/>
    </row>
    <row r="171" spans="1:68" ht="27.75" customHeight="1" x14ac:dyDescent="0.2">
      <c r="A171" s="424" t="s">
        <v>275</v>
      </c>
      <c r="B171" s="424"/>
      <c r="C171" s="424"/>
      <c r="D171" s="424"/>
      <c r="E171" s="424"/>
      <c r="F171" s="424"/>
      <c r="G171" s="424"/>
      <c r="H171" s="424"/>
      <c r="I171" s="424"/>
      <c r="J171" s="424"/>
      <c r="K171" s="424"/>
      <c r="L171" s="424"/>
      <c r="M171" s="424"/>
      <c r="N171" s="424"/>
      <c r="O171" s="424"/>
      <c r="P171" s="424"/>
      <c r="Q171" s="424"/>
      <c r="R171" s="424"/>
      <c r="S171" s="424"/>
      <c r="T171" s="424"/>
      <c r="U171" s="424"/>
      <c r="V171" s="424"/>
      <c r="W171" s="424"/>
      <c r="X171" s="424"/>
      <c r="Y171" s="424"/>
      <c r="Z171" s="424"/>
      <c r="AA171" s="54"/>
      <c r="AB171" s="54"/>
      <c r="AC171" s="54"/>
    </row>
    <row r="172" spans="1:68" ht="16.5" customHeight="1" x14ac:dyDescent="0.25">
      <c r="A172" s="425" t="s">
        <v>276</v>
      </c>
      <c r="B172" s="425"/>
      <c r="C172" s="425"/>
      <c r="D172" s="425"/>
      <c r="E172" s="425"/>
      <c r="F172" s="425"/>
      <c r="G172" s="425"/>
      <c r="H172" s="425"/>
      <c r="I172" s="425"/>
      <c r="J172" s="425"/>
      <c r="K172" s="425"/>
      <c r="L172" s="425"/>
      <c r="M172" s="425"/>
      <c r="N172" s="425"/>
      <c r="O172" s="425"/>
      <c r="P172" s="425"/>
      <c r="Q172" s="425"/>
      <c r="R172" s="425"/>
      <c r="S172" s="425"/>
      <c r="T172" s="425"/>
      <c r="U172" s="425"/>
      <c r="V172" s="425"/>
      <c r="W172" s="425"/>
      <c r="X172" s="425"/>
      <c r="Y172" s="425"/>
      <c r="Z172" s="425"/>
      <c r="AA172" s="65"/>
      <c r="AB172" s="65"/>
      <c r="AC172" s="82"/>
    </row>
    <row r="173" spans="1:68" ht="14.25" customHeight="1" x14ac:dyDescent="0.25">
      <c r="A173" s="426" t="s">
        <v>145</v>
      </c>
      <c r="B173" s="426"/>
      <c r="C173" s="426"/>
      <c r="D173" s="426"/>
      <c r="E173" s="426"/>
      <c r="F173" s="426"/>
      <c r="G173" s="426"/>
      <c r="H173" s="426"/>
      <c r="I173" s="426"/>
      <c r="J173" s="426"/>
      <c r="K173" s="426"/>
      <c r="L173" s="426"/>
      <c r="M173" s="426"/>
      <c r="N173" s="426"/>
      <c r="O173" s="426"/>
      <c r="P173" s="426"/>
      <c r="Q173" s="426"/>
      <c r="R173" s="426"/>
      <c r="S173" s="426"/>
      <c r="T173" s="426"/>
      <c r="U173" s="426"/>
      <c r="V173" s="426"/>
      <c r="W173" s="426"/>
      <c r="X173" s="426"/>
      <c r="Y173" s="426"/>
      <c r="Z173" s="426"/>
      <c r="AA173" s="66"/>
      <c r="AB173" s="66"/>
      <c r="AC173" s="83"/>
    </row>
    <row r="174" spans="1:68" ht="27" customHeight="1" x14ac:dyDescent="0.25">
      <c r="A174" s="63" t="s">
        <v>277</v>
      </c>
      <c r="B174" s="63" t="s">
        <v>278</v>
      </c>
      <c r="C174" s="36">
        <v>4301135317</v>
      </c>
      <c r="D174" s="427">
        <v>4607111039057</v>
      </c>
      <c r="E174" s="427"/>
      <c r="F174" s="62">
        <v>1.8</v>
      </c>
      <c r="G174" s="37">
        <v>1</v>
      </c>
      <c r="H174" s="62">
        <v>1.8</v>
      </c>
      <c r="I174" s="62">
        <v>1.9</v>
      </c>
      <c r="J174" s="37">
        <v>234</v>
      </c>
      <c r="K174" s="37" t="s">
        <v>157</v>
      </c>
      <c r="L174" s="37" t="s">
        <v>86</v>
      </c>
      <c r="M174" s="38" t="s">
        <v>84</v>
      </c>
      <c r="N174" s="38"/>
      <c r="O174" s="37">
        <v>180</v>
      </c>
      <c r="P174" s="498" t="s">
        <v>279</v>
      </c>
      <c r="Q174" s="429"/>
      <c r="R174" s="429"/>
      <c r="S174" s="429"/>
      <c r="T174" s="430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IFERROR(IF(X174="","",X174*0.00502),"")</f>
        <v>0</v>
      </c>
      <c r="AA174" s="68" t="s">
        <v>46</v>
      </c>
      <c r="AB174" s="69" t="s">
        <v>46</v>
      </c>
      <c r="AC174" s="215" t="s">
        <v>240</v>
      </c>
      <c r="AG174" s="81"/>
      <c r="AJ174" s="87" t="s">
        <v>87</v>
      </c>
      <c r="AK174" s="87">
        <v>1</v>
      </c>
      <c r="BB174" s="216" t="s">
        <v>93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34"/>
      <c r="B175" s="434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5"/>
      <c r="P175" s="431" t="s">
        <v>40</v>
      </c>
      <c r="Q175" s="432"/>
      <c r="R175" s="432"/>
      <c r="S175" s="432"/>
      <c r="T175" s="432"/>
      <c r="U175" s="432"/>
      <c r="V175" s="433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434"/>
      <c r="B176" s="434"/>
      <c r="C176" s="434"/>
      <c r="D176" s="43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435"/>
      <c r="P176" s="431" t="s">
        <v>40</v>
      </c>
      <c r="Q176" s="432"/>
      <c r="R176" s="432"/>
      <c r="S176" s="432"/>
      <c r="T176" s="432"/>
      <c r="U176" s="432"/>
      <c r="V176" s="433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16.5" customHeight="1" x14ac:dyDescent="0.25">
      <c r="A177" s="425" t="s">
        <v>280</v>
      </c>
      <c r="B177" s="425"/>
      <c r="C177" s="425"/>
      <c r="D177" s="425"/>
      <c r="E177" s="425"/>
      <c r="F177" s="425"/>
      <c r="G177" s="425"/>
      <c r="H177" s="425"/>
      <c r="I177" s="425"/>
      <c r="J177" s="425"/>
      <c r="K177" s="425"/>
      <c r="L177" s="425"/>
      <c r="M177" s="425"/>
      <c r="N177" s="425"/>
      <c r="O177" s="425"/>
      <c r="P177" s="425"/>
      <c r="Q177" s="425"/>
      <c r="R177" s="425"/>
      <c r="S177" s="425"/>
      <c r="T177" s="425"/>
      <c r="U177" s="425"/>
      <c r="V177" s="425"/>
      <c r="W177" s="425"/>
      <c r="X177" s="425"/>
      <c r="Y177" s="425"/>
      <c r="Z177" s="425"/>
      <c r="AA177" s="65"/>
      <c r="AB177" s="65"/>
      <c r="AC177" s="82"/>
    </row>
    <row r="178" spans="1:68" ht="14.25" customHeight="1" x14ac:dyDescent="0.25">
      <c r="A178" s="426" t="s">
        <v>80</v>
      </c>
      <c r="B178" s="426"/>
      <c r="C178" s="426"/>
      <c r="D178" s="426"/>
      <c r="E178" s="426"/>
      <c r="F178" s="426"/>
      <c r="G178" s="426"/>
      <c r="H178" s="426"/>
      <c r="I178" s="426"/>
      <c r="J178" s="426"/>
      <c r="K178" s="426"/>
      <c r="L178" s="426"/>
      <c r="M178" s="426"/>
      <c r="N178" s="426"/>
      <c r="O178" s="426"/>
      <c r="P178" s="426"/>
      <c r="Q178" s="426"/>
      <c r="R178" s="426"/>
      <c r="S178" s="426"/>
      <c r="T178" s="426"/>
      <c r="U178" s="426"/>
      <c r="V178" s="426"/>
      <c r="W178" s="426"/>
      <c r="X178" s="426"/>
      <c r="Y178" s="426"/>
      <c r="Z178" s="426"/>
      <c r="AA178" s="66"/>
      <c r="AB178" s="66"/>
      <c r="AC178" s="83"/>
    </row>
    <row r="179" spans="1:68" ht="16.5" customHeight="1" x14ac:dyDescent="0.25">
      <c r="A179" s="63" t="s">
        <v>281</v>
      </c>
      <c r="B179" s="63" t="s">
        <v>282</v>
      </c>
      <c r="C179" s="36">
        <v>4301071062</v>
      </c>
      <c r="D179" s="427">
        <v>4607111036384</v>
      </c>
      <c r="E179" s="427"/>
      <c r="F179" s="62">
        <v>5</v>
      </c>
      <c r="G179" s="37">
        <v>1</v>
      </c>
      <c r="H179" s="62">
        <v>5</v>
      </c>
      <c r="I179" s="62">
        <v>5.2106000000000003</v>
      </c>
      <c r="J179" s="37">
        <v>144</v>
      </c>
      <c r="K179" s="37" t="s">
        <v>85</v>
      </c>
      <c r="L179" s="37" t="s">
        <v>86</v>
      </c>
      <c r="M179" s="38" t="s">
        <v>84</v>
      </c>
      <c r="N179" s="38"/>
      <c r="O179" s="37">
        <v>180</v>
      </c>
      <c r="P179" s="499" t="s">
        <v>283</v>
      </c>
      <c r="Q179" s="429"/>
      <c r="R179" s="429"/>
      <c r="S179" s="429"/>
      <c r="T179" s="430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7" t="s">
        <v>284</v>
      </c>
      <c r="AG179" s="81"/>
      <c r="AJ179" s="87" t="s">
        <v>87</v>
      </c>
      <c r="AK179" s="87">
        <v>1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16.5" customHeight="1" x14ac:dyDescent="0.25">
      <c r="A180" s="63" t="s">
        <v>285</v>
      </c>
      <c r="B180" s="63" t="s">
        <v>286</v>
      </c>
      <c r="C180" s="36">
        <v>4301071056</v>
      </c>
      <c r="D180" s="427">
        <v>4640242180250</v>
      </c>
      <c r="E180" s="427"/>
      <c r="F180" s="62">
        <v>5</v>
      </c>
      <c r="G180" s="37">
        <v>1</v>
      </c>
      <c r="H180" s="62">
        <v>5</v>
      </c>
      <c r="I180" s="62">
        <v>5.2131999999999996</v>
      </c>
      <c r="J180" s="37">
        <v>144</v>
      </c>
      <c r="K180" s="37" t="s">
        <v>85</v>
      </c>
      <c r="L180" s="37" t="s">
        <v>86</v>
      </c>
      <c r="M180" s="38" t="s">
        <v>84</v>
      </c>
      <c r="N180" s="38"/>
      <c r="O180" s="37">
        <v>180</v>
      </c>
      <c r="P180" s="500" t="s">
        <v>287</v>
      </c>
      <c r="Q180" s="429"/>
      <c r="R180" s="429"/>
      <c r="S180" s="429"/>
      <c r="T180" s="430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9" t="s">
        <v>288</v>
      </c>
      <c r="AG180" s="81"/>
      <c r="AJ180" s="87" t="s">
        <v>87</v>
      </c>
      <c r="AK180" s="87">
        <v>1</v>
      </c>
      <c r="BB180" s="220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289</v>
      </c>
      <c r="B181" s="63" t="s">
        <v>290</v>
      </c>
      <c r="C181" s="36">
        <v>4301071050</v>
      </c>
      <c r="D181" s="427">
        <v>4607111036216</v>
      </c>
      <c r="E181" s="427"/>
      <c r="F181" s="62">
        <v>5</v>
      </c>
      <c r="G181" s="37">
        <v>1</v>
      </c>
      <c r="H181" s="62">
        <v>5</v>
      </c>
      <c r="I181" s="62">
        <v>5.2131999999999996</v>
      </c>
      <c r="J181" s="37">
        <v>144</v>
      </c>
      <c r="K181" s="37" t="s">
        <v>85</v>
      </c>
      <c r="L181" s="37" t="s">
        <v>86</v>
      </c>
      <c r="M181" s="38" t="s">
        <v>84</v>
      </c>
      <c r="N181" s="38"/>
      <c r="O181" s="37">
        <v>180</v>
      </c>
      <c r="P181" s="50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429"/>
      <c r="R181" s="429"/>
      <c r="S181" s="429"/>
      <c r="T181" s="430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21" t="s">
        <v>291</v>
      </c>
      <c r="AG181" s="81"/>
      <c r="AJ181" s="87" t="s">
        <v>87</v>
      </c>
      <c r="AK181" s="87">
        <v>1</v>
      </c>
      <c r="BB181" s="222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292</v>
      </c>
      <c r="B182" s="63" t="s">
        <v>293</v>
      </c>
      <c r="C182" s="36">
        <v>4301071061</v>
      </c>
      <c r="D182" s="427">
        <v>4607111036278</v>
      </c>
      <c r="E182" s="427"/>
      <c r="F182" s="62">
        <v>5</v>
      </c>
      <c r="G182" s="37">
        <v>1</v>
      </c>
      <c r="H182" s="62">
        <v>5</v>
      </c>
      <c r="I182" s="62">
        <v>5.2405999999999997</v>
      </c>
      <c r="J182" s="37">
        <v>84</v>
      </c>
      <c r="K182" s="37" t="s">
        <v>85</v>
      </c>
      <c r="L182" s="37" t="s">
        <v>86</v>
      </c>
      <c r="M182" s="38" t="s">
        <v>84</v>
      </c>
      <c r="N182" s="38"/>
      <c r="O182" s="37">
        <v>180</v>
      </c>
      <c r="P182" s="50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429"/>
      <c r="R182" s="429"/>
      <c r="S182" s="429"/>
      <c r="T182" s="430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IFERROR(IF(X182="","",X182*0.0155),"")</f>
        <v>0</v>
      </c>
      <c r="AA182" s="68" t="s">
        <v>46</v>
      </c>
      <c r="AB182" s="69" t="s">
        <v>46</v>
      </c>
      <c r="AC182" s="223" t="s">
        <v>294</v>
      </c>
      <c r="AG182" s="81"/>
      <c r="AJ182" s="87" t="s">
        <v>87</v>
      </c>
      <c r="AK182" s="87">
        <v>1</v>
      </c>
      <c r="BB182" s="224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34"/>
      <c r="B183" s="434"/>
      <c r="C183" s="434"/>
      <c r="D183" s="434"/>
      <c r="E183" s="434"/>
      <c r="F183" s="434"/>
      <c r="G183" s="434"/>
      <c r="H183" s="434"/>
      <c r="I183" s="434"/>
      <c r="J183" s="434"/>
      <c r="K183" s="434"/>
      <c r="L183" s="434"/>
      <c r="M183" s="434"/>
      <c r="N183" s="434"/>
      <c r="O183" s="435"/>
      <c r="P183" s="431" t="s">
        <v>40</v>
      </c>
      <c r="Q183" s="432"/>
      <c r="R183" s="432"/>
      <c r="S183" s="432"/>
      <c r="T183" s="432"/>
      <c r="U183" s="432"/>
      <c r="V183" s="433"/>
      <c r="W183" s="42" t="s">
        <v>39</v>
      </c>
      <c r="X183" s="43">
        <f>IFERROR(SUM(X179:X182),"0")</f>
        <v>0</v>
      </c>
      <c r="Y183" s="43">
        <f>IFERROR(SUM(Y179:Y182),"0")</f>
        <v>0</v>
      </c>
      <c r="Z183" s="43">
        <f>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34"/>
      <c r="B184" s="434"/>
      <c r="C184" s="434"/>
      <c r="D184" s="434"/>
      <c r="E184" s="434"/>
      <c r="F184" s="434"/>
      <c r="G184" s="434"/>
      <c r="H184" s="434"/>
      <c r="I184" s="434"/>
      <c r="J184" s="434"/>
      <c r="K184" s="434"/>
      <c r="L184" s="434"/>
      <c r="M184" s="434"/>
      <c r="N184" s="434"/>
      <c r="O184" s="435"/>
      <c r="P184" s="431" t="s">
        <v>40</v>
      </c>
      <c r="Q184" s="432"/>
      <c r="R184" s="432"/>
      <c r="S184" s="432"/>
      <c r="T184" s="432"/>
      <c r="U184" s="432"/>
      <c r="V184" s="433"/>
      <c r="W184" s="42" t="s">
        <v>0</v>
      </c>
      <c r="X184" s="43">
        <f>IFERROR(SUMPRODUCT(X179:X182*H179:H182),"0")</f>
        <v>0</v>
      </c>
      <c r="Y184" s="43">
        <f>IFERROR(SUMPRODUCT(Y179:Y182*H179:H182),"0")</f>
        <v>0</v>
      </c>
      <c r="Z184" s="42"/>
      <c r="AA184" s="67"/>
      <c r="AB184" s="67"/>
      <c r="AC184" s="67"/>
    </row>
    <row r="185" spans="1:68" ht="14.25" customHeight="1" x14ac:dyDescent="0.25">
      <c r="A185" s="426" t="s">
        <v>295</v>
      </c>
      <c r="B185" s="426"/>
      <c r="C185" s="426"/>
      <c r="D185" s="426"/>
      <c r="E185" s="426"/>
      <c r="F185" s="426"/>
      <c r="G185" s="426"/>
      <c r="H185" s="426"/>
      <c r="I185" s="426"/>
      <c r="J185" s="426"/>
      <c r="K185" s="426"/>
      <c r="L185" s="426"/>
      <c r="M185" s="426"/>
      <c r="N185" s="426"/>
      <c r="O185" s="426"/>
      <c r="P185" s="426"/>
      <c r="Q185" s="426"/>
      <c r="R185" s="426"/>
      <c r="S185" s="426"/>
      <c r="T185" s="426"/>
      <c r="U185" s="426"/>
      <c r="V185" s="426"/>
      <c r="W185" s="426"/>
      <c r="X185" s="426"/>
      <c r="Y185" s="426"/>
      <c r="Z185" s="426"/>
      <c r="AA185" s="66"/>
      <c r="AB185" s="66"/>
      <c r="AC185" s="83"/>
    </row>
    <row r="186" spans="1:68" ht="27" customHeight="1" x14ac:dyDescent="0.25">
      <c r="A186" s="63" t="s">
        <v>296</v>
      </c>
      <c r="B186" s="63" t="s">
        <v>297</v>
      </c>
      <c r="C186" s="36">
        <v>4301080153</v>
      </c>
      <c r="D186" s="427">
        <v>4607111036827</v>
      </c>
      <c r="E186" s="427"/>
      <c r="F186" s="62">
        <v>1</v>
      </c>
      <c r="G186" s="37">
        <v>5</v>
      </c>
      <c r="H186" s="62">
        <v>5</v>
      </c>
      <c r="I186" s="62">
        <v>5.2</v>
      </c>
      <c r="J186" s="37">
        <v>144</v>
      </c>
      <c r="K186" s="37" t="s">
        <v>85</v>
      </c>
      <c r="L186" s="37" t="s">
        <v>86</v>
      </c>
      <c r="M186" s="38" t="s">
        <v>84</v>
      </c>
      <c r="N186" s="38"/>
      <c r="O186" s="37">
        <v>90</v>
      </c>
      <c r="P186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429"/>
      <c r="R186" s="429"/>
      <c r="S186" s="429"/>
      <c r="T186" s="430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IFERROR(IF(X186="","",X186*0.00866),"")</f>
        <v>0</v>
      </c>
      <c r="AA186" s="68" t="s">
        <v>46</v>
      </c>
      <c r="AB186" s="69" t="s">
        <v>46</v>
      </c>
      <c r="AC186" s="225" t="s">
        <v>298</v>
      </c>
      <c r="AG186" s="81"/>
      <c r="AJ186" s="87" t="s">
        <v>87</v>
      </c>
      <c r="AK186" s="87">
        <v>1</v>
      </c>
      <c r="BB186" s="226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299</v>
      </c>
      <c r="B187" s="63" t="s">
        <v>300</v>
      </c>
      <c r="C187" s="36">
        <v>4301080154</v>
      </c>
      <c r="D187" s="427">
        <v>4607111036834</v>
      </c>
      <c r="E187" s="427"/>
      <c r="F187" s="62">
        <v>1</v>
      </c>
      <c r="G187" s="37">
        <v>5</v>
      </c>
      <c r="H187" s="62">
        <v>5</v>
      </c>
      <c r="I187" s="62">
        <v>5.2530000000000001</v>
      </c>
      <c r="J187" s="37">
        <v>144</v>
      </c>
      <c r="K187" s="37" t="s">
        <v>85</v>
      </c>
      <c r="L187" s="37" t="s">
        <v>86</v>
      </c>
      <c r="M187" s="38" t="s">
        <v>84</v>
      </c>
      <c r="N187" s="38"/>
      <c r="O187" s="37">
        <v>90</v>
      </c>
      <c r="P187" s="50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429"/>
      <c r="R187" s="429"/>
      <c r="S187" s="429"/>
      <c r="T187" s="430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IFERROR(IF(X187="","",X187*0.00866),"")</f>
        <v>0</v>
      </c>
      <c r="AA187" s="68" t="s">
        <v>46</v>
      </c>
      <c r="AB187" s="69" t="s">
        <v>46</v>
      </c>
      <c r="AC187" s="227" t="s">
        <v>298</v>
      </c>
      <c r="AG187" s="81"/>
      <c r="AJ187" s="87" t="s">
        <v>87</v>
      </c>
      <c r="AK187" s="87">
        <v>1</v>
      </c>
      <c r="BB187" s="228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34"/>
      <c r="B188" s="434"/>
      <c r="C188" s="434"/>
      <c r="D188" s="434"/>
      <c r="E188" s="434"/>
      <c r="F188" s="434"/>
      <c r="G188" s="434"/>
      <c r="H188" s="434"/>
      <c r="I188" s="434"/>
      <c r="J188" s="434"/>
      <c r="K188" s="434"/>
      <c r="L188" s="434"/>
      <c r="M188" s="434"/>
      <c r="N188" s="434"/>
      <c r="O188" s="435"/>
      <c r="P188" s="431" t="s">
        <v>40</v>
      </c>
      <c r="Q188" s="432"/>
      <c r="R188" s="432"/>
      <c r="S188" s="432"/>
      <c r="T188" s="432"/>
      <c r="U188" s="432"/>
      <c r="V188" s="433"/>
      <c r="W188" s="42" t="s">
        <v>39</v>
      </c>
      <c r="X188" s="43">
        <f>IFERROR(SUM(X186:X187),"0")</f>
        <v>0</v>
      </c>
      <c r="Y188" s="43">
        <f>IFERROR(SUM(Y186:Y187),"0")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434"/>
      <c r="B189" s="434"/>
      <c r="C189" s="434"/>
      <c r="D189" s="434"/>
      <c r="E189" s="434"/>
      <c r="F189" s="434"/>
      <c r="G189" s="434"/>
      <c r="H189" s="434"/>
      <c r="I189" s="434"/>
      <c r="J189" s="434"/>
      <c r="K189" s="434"/>
      <c r="L189" s="434"/>
      <c r="M189" s="434"/>
      <c r="N189" s="434"/>
      <c r="O189" s="435"/>
      <c r="P189" s="431" t="s">
        <v>40</v>
      </c>
      <c r="Q189" s="432"/>
      <c r="R189" s="432"/>
      <c r="S189" s="432"/>
      <c r="T189" s="432"/>
      <c r="U189" s="432"/>
      <c r="V189" s="433"/>
      <c r="W189" s="42" t="s">
        <v>0</v>
      </c>
      <c r="X189" s="43">
        <f>IFERROR(SUMPRODUCT(X186:X187*H186:H187),"0")</f>
        <v>0</v>
      </c>
      <c r="Y189" s="43">
        <f>IFERROR(SUMPRODUCT(Y186:Y187*H186:H187),"0")</f>
        <v>0</v>
      </c>
      <c r="Z189" s="42"/>
      <c r="AA189" s="67"/>
      <c r="AB189" s="67"/>
      <c r="AC189" s="67"/>
    </row>
    <row r="190" spans="1:68" ht="27.75" customHeight="1" x14ac:dyDescent="0.2">
      <c r="A190" s="424" t="s">
        <v>301</v>
      </c>
      <c r="B190" s="424"/>
      <c r="C190" s="424"/>
      <c r="D190" s="424"/>
      <c r="E190" s="424"/>
      <c r="F190" s="424"/>
      <c r="G190" s="424"/>
      <c r="H190" s="424"/>
      <c r="I190" s="424"/>
      <c r="J190" s="424"/>
      <c r="K190" s="424"/>
      <c r="L190" s="424"/>
      <c r="M190" s="424"/>
      <c r="N190" s="424"/>
      <c r="O190" s="424"/>
      <c r="P190" s="424"/>
      <c r="Q190" s="424"/>
      <c r="R190" s="424"/>
      <c r="S190" s="424"/>
      <c r="T190" s="424"/>
      <c r="U190" s="424"/>
      <c r="V190" s="424"/>
      <c r="W190" s="424"/>
      <c r="X190" s="424"/>
      <c r="Y190" s="424"/>
      <c r="Z190" s="424"/>
      <c r="AA190" s="54"/>
      <c r="AB190" s="54"/>
      <c r="AC190" s="54"/>
    </row>
    <row r="191" spans="1:68" ht="16.5" customHeight="1" x14ac:dyDescent="0.25">
      <c r="A191" s="425" t="s">
        <v>302</v>
      </c>
      <c r="B191" s="425"/>
      <c r="C191" s="425"/>
      <c r="D191" s="425"/>
      <c r="E191" s="425"/>
      <c r="F191" s="425"/>
      <c r="G191" s="425"/>
      <c r="H191" s="425"/>
      <c r="I191" s="425"/>
      <c r="J191" s="425"/>
      <c r="K191" s="425"/>
      <c r="L191" s="425"/>
      <c r="M191" s="425"/>
      <c r="N191" s="425"/>
      <c r="O191" s="425"/>
      <c r="P191" s="425"/>
      <c r="Q191" s="425"/>
      <c r="R191" s="425"/>
      <c r="S191" s="425"/>
      <c r="T191" s="425"/>
      <c r="U191" s="425"/>
      <c r="V191" s="425"/>
      <c r="W191" s="425"/>
      <c r="X191" s="425"/>
      <c r="Y191" s="425"/>
      <c r="Z191" s="425"/>
      <c r="AA191" s="65"/>
      <c r="AB191" s="65"/>
      <c r="AC191" s="82"/>
    </row>
    <row r="192" spans="1:68" ht="14.25" customHeight="1" x14ac:dyDescent="0.25">
      <c r="A192" s="426" t="s">
        <v>89</v>
      </c>
      <c r="B192" s="426"/>
      <c r="C192" s="426"/>
      <c r="D192" s="426"/>
      <c r="E192" s="426"/>
      <c r="F192" s="426"/>
      <c r="G192" s="426"/>
      <c r="H192" s="426"/>
      <c r="I192" s="426"/>
      <c r="J192" s="426"/>
      <c r="K192" s="426"/>
      <c r="L192" s="426"/>
      <c r="M192" s="426"/>
      <c r="N192" s="426"/>
      <c r="O192" s="426"/>
      <c r="P192" s="426"/>
      <c r="Q192" s="426"/>
      <c r="R192" s="426"/>
      <c r="S192" s="426"/>
      <c r="T192" s="426"/>
      <c r="U192" s="426"/>
      <c r="V192" s="426"/>
      <c r="W192" s="426"/>
      <c r="X192" s="426"/>
      <c r="Y192" s="426"/>
      <c r="Z192" s="426"/>
      <c r="AA192" s="66"/>
      <c r="AB192" s="66"/>
      <c r="AC192" s="83"/>
    </row>
    <row r="193" spans="1:68" ht="16.5" customHeight="1" x14ac:dyDescent="0.25">
      <c r="A193" s="63" t="s">
        <v>303</v>
      </c>
      <c r="B193" s="63" t="s">
        <v>304</v>
      </c>
      <c r="C193" s="36">
        <v>4301132179</v>
      </c>
      <c r="D193" s="427">
        <v>4607111035691</v>
      </c>
      <c r="E193" s="427"/>
      <c r="F193" s="62">
        <v>0.25</v>
      </c>
      <c r="G193" s="37">
        <v>12</v>
      </c>
      <c r="H193" s="62">
        <v>3</v>
      </c>
      <c r="I193" s="62">
        <v>3.3879999999999999</v>
      </c>
      <c r="J193" s="37">
        <v>70</v>
      </c>
      <c r="K193" s="37" t="s">
        <v>94</v>
      </c>
      <c r="L193" s="37" t="s">
        <v>86</v>
      </c>
      <c r="M193" s="38" t="s">
        <v>84</v>
      </c>
      <c r="N193" s="38"/>
      <c r="O193" s="37">
        <v>365</v>
      </c>
      <c r="P193" s="50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429"/>
      <c r="R193" s="429"/>
      <c r="S193" s="429"/>
      <c r="T193" s="430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9" t="s">
        <v>305</v>
      </c>
      <c r="AG193" s="81"/>
      <c r="AJ193" s="87" t="s">
        <v>87</v>
      </c>
      <c r="AK193" s="87">
        <v>1</v>
      </c>
      <c r="BB193" s="230" t="s">
        <v>93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306</v>
      </c>
      <c r="B194" s="63" t="s">
        <v>307</v>
      </c>
      <c r="C194" s="36">
        <v>4301132182</v>
      </c>
      <c r="D194" s="427">
        <v>4607111035721</v>
      </c>
      <c r="E194" s="427"/>
      <c r="F194" s="62">
        <v>0.25</v>
      </c>
      <c r="G194" s="37">
        <v>12</v>
      </c>
      <c r="H194" s="62">
        <v>3</v>
      </c>
      <c r="I194" s="62">
        <v>3.3879999999999999</v>
      </c>
      <c r="J194" s="37">
        <v>70</v>
      </c>
      <c r="K194" s="37" t="s">
        <v>94</v>
      </c>
      <c r="L194" s="37" t="s">
        <v>86</v>
      </c>
      <c r="M194" s="38" t="s">
        <v>84</v>
      </c>
      <c r="N194" s="38"/>
      <c r="O194" s="37">
        <v>365</v>
      </c>
      <c r="P194" s="50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429"/>
      <c r="R194" s="429"/>
      <c r="S194" s="429"/>
      <c r="T194" s="430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31" t="s">
        <v>308</v>
      </c>
      <c r="AG194" s="81"/>
      <c r="AJ194" s="87" t="s">
        <v>87</v>
      </c>
      <c r="AK194" s="87">
        <v>1</v>
      </c>
      <c r="BB194" s="232" t="s">
        <v>93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309</v>
      </c>
      <c r="B195" s="63" t="s">
        <v>310</v>
      </c>
      <c r="C195" s="36">
        <v>4301132170</v>
      </c>
      <c r="D195" s="427">
        <v>4607111038487</v>
      </c>
      <c r="E195" s="427"/>
      <c r="F195" s="62">
        <v>0.25</v>
      </c>
      <c r="G195" s="37">
        <v>12</v>
      </c>
      <c r="H195" s="62">
        <v>3</v>
      </c>
      <c r="I195" s="62">
        <v>3.7360000000000002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180</v>
      </c>
      <c r="P195" s="50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429"/>
      <c r="R195" s="429"/>
      <c r="S195" s="429"/>
      <c r="T195" s="430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33" t="s">
        <v>311</v>
      </c>
      <c r="AG195" s="81"/>
      <c r="AJ195" s="87" t="s">
        <v>87</v>
      </c>
      <c r="AK195" s="87">
        <v>1</v>
      </c>
      <c r="BB195" s="234" t="s">
        <v>93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34"/>
      <c r="B196" s="434"/>
      <c r="C196" s="434"/>
      <c r="D196" s="434"/>
      <c r="E196" s="434"/>
      <c r="F196" s="434"/>
      <c r="G196" s="434"/>
      <c r="H196" s="434"/>
      <c r="I196" s="434"/>
      <c r="J196" s="434"/>
      <c r="K196" s="434"/>
      <c r="L196" s="434"/>
      <c r="M196" s="434"/>
      <c r="N196" s="434"/>
      <c r="O196" s="435"/>
      <c r="P196" s="431" t="s">
        <v>40</v>
      </c>
      <c r="Q196" s="432"/>
      <c r="R196" s="432"/>
      <c r="S196" s="432"/>
      <c r="T196" s="432"/>
      <c r="U196" s="432"/>
      <c r="V196" s="433"/>
      <c r="W196" s="42" t="s">
        <v>39</v>
      </c>
      <c r="X196" s="43">
        <f>IFERROR(SUM(X193:X195),"0")</f>
        <v>0</v>
      </c>
      <c r="Y196" s="43">
        <f>IFERROR(SUM(Y193:Y195),"0")</f>
        <v>0</v>
      </c>
      <c r="Z196" s="43">
        <f>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34"/>
      <c r="B197" s="434"/>
      <c r="C197" s="434"/>
      <c r="D197" s="434"/>
      <c r="E197" s="434"/>
      <c r="F197" s="434"/>
      <c r="G197" s="434"/>
      <c r="H197" s="434"/>
      <c r="I197" s="434"/>
      <c r="J197" s="434"/>
      <c r="K197" s="434"/>
      <c r="L197" s="434"/>
      <c r="M197" s="434"/>
      <c r="N197" s="434"/>
      <c r="O197" s="435"/>
      <c r="P197" s="431" t="s">
        <v>40</v>
      </c>
      <c r="Q197" s="432"/>
      <c r="R197" s="432"/>
      <c r="S197" s="432"/>
      <c r="T197" s="432"/>
      <c r="U197" s="432"/>
      <c r="V197" s="433"/>
      <c r="W197" s="42" t="s">
        <v>0</v>
      </c>
      <c r="X197" s="43">
        <f>IFERROR(SUMPRODUCT(X193:X195*H193:H195),"0")</f>
        <v>0</v>
      </c>
      <c r="Y197" s="43">
        <f>IFERROR(SUMPRODUCT(Y193:Y195*H193:H195),"0")</f>
        <v>0</v>
      </c>
      <c r="Z197" s="42"/>
      <c r="AA197" s="67"/>
      <c r="AB197" s="67"/>
      <c r="AC197" s="67"/>
    </row>
    <row r="198" spans="1:68" ht="14.25" customHeight="1" x14ac:dyDescent="0.25">
      <c r="A198" s="426" t="s">
        <v>312</v>
      </c>
      <c r="B198" s="426"/>
      <c r="C198" s="426"/>
      <c r="D198" s="426"/>
      <c r="E198" s="426"/>
      <c r="F198" s="426"/>
      <c r="G198" s="426"/>
      <c r="H198" s="426"/>
      <c r="I198" s="426"/>
      <c r="J198" s="426"/>
      <c r="K198" s="426"/>
      <c r="L198" s="426"/>
      <c r="M198" s="426"/>
      <c r="N198" s="426"/>
      <c r="O198" s="426"/>
      <c r="P198" s="426"/>
      <c r="Q198" s="426"/>
      <c r="R198" s="426"/>
      <c r="S198" s="426"/>
      <c r="T198" s="426"/>
      <c r="U198" s="426"/>
      <c r="V198" s="426"/>
      <c r="W198" s="426"/>
      <c r="X198" s="426"/>
      <c r="Y198" s="426"/>
      <c r="Z198" s="426"/>
      <c r="AA198" s="66"/>
      <c r="AB198" s="66"/>
      <c r="AC198" s="83"/>
    </row>
    <row r="199" spans="1:68" ht="27" customHeight="1" x14ac:dyDescent="0.25">
      <c r="A199" s="63" t="s">
        <v>313</v>
      </c>
      <c r="B199" s="63" t="s">
        <v>314</v>
      </c>
      <c r="C199" s="36">
        <v>4301051855</v>
      </c>
      <c r="D199" s="427">
        <v>4680115885875</v>
      </c>
      <c r="E199" s="427"/>
      <c r="F199" s="62">
        <v>1</v>
      </c>
      <c r="G199" s="37">
        <v>9</v>
      </c>
      <c r="H199" s="62">
        <v>9</v>
      </c>
      <c r="I199" s="62">
        <v>9.4350000000000005</v>
      </c>
      <c r="J199" s="37">
        <v>64</v>
      </c>
      <c r="K199" s="37" t="s">
        <v>319</v>
      </c>
      <c r="L199" s="37" t="s">
        <v>86</v>
      </c>
      <c r="M199" s="38" t="s">
        <v>318</v>
      </c>
      <c r="N199" s="38"/>
      <c r="O199" s="37">
        <v>365</v>
      </c>
      <c r="P199" s="508" t="s">
        <v>315</v>
      </c>
      <c r="Q199" s="429"/>
      <c r="R199" s="429"/>
      <c r="S199" s="429"/>
      <c r="T199" s="430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IFERROR(IF(X199="","",X199*0.01898),"")</f>
        <v>0</v>
      </c>
      <c r="AA199" s="68" t="s">
        <v>46</v>
      </c>
      <c r="AB199" s="69" t="s">
        <v>46</v>
      </c>
      <c r="AC199" s="235" t="s">
        <v>316</v>
      </c>
      <c r="AG199" s="81"/>
      <c r="AJ199" s="87" t="s">
        <v>87</v>
      </c>
      <c r="AK199" s="87">
        <v>1</v>
      </c>
      <c r="BB199" s="236" t="s">
        <v>317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34"/>
      <c r="B200" s="434"/>
      <c r="C200" s="434"/>
      <c r="D200" s="434"/>
      <c r="E200" s="434"/>
      <c r="F200" s="434"/>
      <c r="G200" s="434"/>
      <c r="H200" s="434"/>
      <c r="I200" s="434"/>
      <c r="J200" s="434"/>
      <c r="K200" s="434"/>
      <c r="L200" s="434"/>
      <c r="M200" s="434"/>
      <c r="N200" s="434"/>
      <c r="O200" s="435"/>
      <c r="P200" s="431" t="s">
        <v>40</v>
      </c>
      <c r="Q200" s="432"/>
      <c r="R200" s="432"/>
      <c r="S200" s="432"/>
      <c r="T200" s="432"/>
      <c r="U200" s="432"/>
      <c r="V200" s="433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x14ac:dyDescent="0.2">
      <c r="A201" s="434"/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5"/>
      <c r="P201" s="431" t="s">
        <v>40</v>
      </c>
      <c r="Q201" s="432"/>
      <c r="R201" s="432"/>
      <c r="S201" s="432"/>
      <c r="T201" s="432"/>
      <c r="U201" s="432"/>
      <c r="V201" s="433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27.75" customHeight="1" x14ac:dyDescent="0.2">
      <c r="A202" s="424" t="s">
        <v>320</v>
      </c>
      <c r="B202" s="424"/>
      <c r="C202" s="424"/>
      <c r="D202" s="424"/>
      <c r="E202" s="424"/>
      <c r="F202" s="424"/>
      <c r="G202" s="424"/>
      <c r="H202" s="424"/>
      <c r="I202" s="424"/>
      <c r="J202" s="424"/>
      <c r="K202" s="424"/>
      <c r="L202" s="424"/>
      <c r="M202" s="424"/>
      <c r="N202" s="424"/>
      <c r="O202" s="424"/>
      <c r="P202" s="424"/>
      <c r="Q202" s="424"/>
      <c r="R202" s="424"/>
      <c r="S202" s="424"/>
      <c r="T202" s="424"/>
      <c r="U202" s="424"/>
      <c r="V202" s="424"/>
      <c r="W202" s="424"/>
      <c r="X202" s="424"/>
      <c r="Y202" s="424"/>
      <c r="Z202" s="424"/>
      <c r="AA202" s="54"/>
      <c r="AB202" s="54"/>
      <c r="AC202" s="54"/>
    </row>
    <row r="203" spans="1:68" ht="16.5" customHeight="1" x14ac:dyDescent="0.25">
      <c r="A203" s="425" t="s">
        <v>321</v>
      </c>
      <c r="B203" s="425"/>
      <c r="C203" s="425"/>
      <c r="D203" s="425"/>
      <c r="E203" s="425"/>
      <c r="F203" s="425"/>
      <c r="G203" s="425"/>
      <c r="H203" s="425"/>
      <c r="I203" s="425"/>
      <c r="J203" s="425"/>
      <c r="K203" s="425"/>
      <c r="L203" s="425"/>
      <c r="M203" s="425"/>
      <c r="N203" s="425"/>
      <c r="O203" s="425"/>
      <c r="P203" s="425"/>
      <c r="Q203" s="425"/>
      <c r="R203" s="425"/>
      <c r="S203" s="425"/>
      <c r="T203" s="425"/>
      <c r="U203" s="425"/>
      <c r="V203" s="425"/>
      <c r="W203" s="425"/>
      <c r="X203" s="425"/>
      <c r="Y203" s="425"/>
      <c r="Z203" s="425"/>
      <c r="AA203" s="65"/>
      <c r="AB203" s="65"/>
      <c r="AC203" s="82"/>
    </row>
    <row r="204" spans="1:68" ht="14.25" customHeight="1" x14ac:dyDescent="0.25">
      <c r="A204" s="426" t="s">
        <v>145</v>
      </c>
      <c r="B204" s="426"/>
      <c r="C204" s="426"/>
      <c r="D204" s="426"/>
      <c r="E204" s="426"/>
      <c r="F204" s="426"/>
      <c r="G204" s="426"/>
      <c r="H204" s="426"/>
      <c r="I204" s="426"/>
      <c r="J204" s="426"/>
      <c r="K204" s="426"/>
      <c r="L204" s="426"/>
      <c r="M204" s="426"/>
      <c r="N204" s="426"/>
      <c r="O204" s="426"/>
      <c r="P204" s="426"/>
      <c r="Q204" s="426"/>
      <c r="R204" s="426"/>
      <c r="S204" s="426"/>
      <c r="T204" s="426"/>
      <c r="U204" s="426"/>
      <c r="V204" s="426"/>
      <c r="W204" s="426"/>
      <c r="X204" s="426"/>
      <c r="Y204" s="426"/>
      <c r="Z204" s="426"/>
      <c r="AA204" s="66"/>
      <c r="AB204" s="66"/>
      <c r="AC204" s="83"/>
    </row>
    <row r="205" spans="1:68" ht="27" customHeight="1" x14ac:dyDescent="0.25">
      <c r="A205" s="63" t="s">
        <v>322</v>
      </c>
      <c r="B205" s="63" t="s">
        <v>323</v>
      </c>
      <c r="C205" s="36">
        <v>4301135707</v>
      </c>
      <c r="D205" s="427">
        <v>4620207490198</v>
      </c>
      <c r="E205" s="427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94</v>
      </c>
      <c r="L205" s="37" t="s">
        <v>86</v>
      </c>
      <c r="M205" s="38" t="s">
        <v>84</v>
      </c>
      <c r="N205" s="38"/>
      <c r="O205" s="37">
        <v>180</v>
      </c>
      <c r="P205" s="5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429"/>
      <c r="R205" s="429"/>
      <c r="S205" s="429"/>
      <c r="T205" s="430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7" t="s">
        <v>324</v>
      </c>
      <c r="AG205" s="81"/>
      <c r="AJ205" s="87" t="s">
        <v>87</v>
      </c>
      <c r="AK205" s="87">
        <v>1</v>
      </c>
      <c r="BB205" s="238" t="s">
        <v>93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325</v>
      </c>
      <c r="B206" s="63" t="s">
        <v>326</v>
      </c>
      <c r="C206" s="36">
        <v>4301135719</v>
      </c>
      <c r="D206" s="427">
        <v>4620207490235</v>
      </c>
      <c r="E206" s="427"/>
      <c r="F206" s="62">
        <v>0.2</v>
      </c>
      <c r="G206" s="37">
        <v>12</v>
      </c>
      <c r="H206" s="62">
        <v>2.4</v>
      </c>
      <c r="I206" s="62">
        <v>3.1036000000000001</v>
      </c>
      <c r="J206" s="37">
        <v>70</v>
      </c>
      <c r="K206" s="37" t="s">
        <v>94</v>
      </c>
      <c r="L206" s="37" t="s">
        <v>86</v>
      </c>
      <c r="M206" s="38" t="s">
        <v>84</v>
      </c>
      <c r="N206" s="38"/>
      <c r="O206" s="37">
        <v>180</v>
      </c>
      <c r="P206" s="51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429"/>
      <c r="R206" s="429"/>
      <c r="S206" s="429"/>
      <c r="T206" s="430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9" t="s">
        <v>327</v>
      </c>
      <c r="AG206" s="81"/>
      <c r="AJ206" s="87" t="s">
        <v>87</v>
      </c>
      <c r="AK206" s="87">
        <v>1</v>
      </c>
      <c r="BB206" s="240" t="s">
        <v>93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328</v>
      </c>
      <c r="B207" s="63" t="s">
        <v>329</v>
      </c>
      <c r="C207" s="36">
        <v>4301135697</v>
      </c>
      <c r="D207" s="427">
        <v>4620207490259</v>
      </c>
      <c r="E207" s="427"/>
      <c r="F207" s="62">
        <v>0.2</v>
      </c>
      <c r="G207" s="37">
        <v>12</v>
      </c>
      <c r="H207" s="62">
        <v>2.4</v>
      </c>
      <c r="I207" s="62">
        <v>3.1036000000000001</v>
      </c>
      <c r="J207" s="37">
        <v>70</v>
      </c>
      <c r="K207" s="37" t="s">
        <v>94</v>
      </c>
      <c r="L207" s="37" t="s">
        <v>86</v>
      </c>
      <c r="M207" s="38" t="s">
        <v>84</v>
      </c>
      <c r="N207" s="38"/>
      <c r="O207" s="37">
        <v>180</v>
      </c>
      <c r="P207" s="51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429"/>
      <c r="R207" s="429"/>
      <c r="S207" s="429"/>
      <c r="T207" s="430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41" t="s">
        <v>324</v>
      </c>
      <c r="AG207" s="81"/>
      <c r="AJ207" s="87" t="s">
        <v>87</v>
      </c>
      <c r="AK207" s="87">
        <v>1</v>
      </c>
      <c r="BB207" s="242" t="s">
        <v>93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330</v>
      </c>
      <c r="B208" s="63" t="s">
        <v>331</v>
      </c>
      <c r="C208" s="36">
        <v>4301135681</v>
      </c>
      <c r="D208" s="427">
        <v>4620207490143</v>
      </c>
      <c r="E208" s="427"/>
      <c r="F208" s="62">
        <v>0.22</v>
      </c>
      <c r="G208" s="37">
        <v>12</v>
      </c>
      <c r="H208" s="62">
        <v>2.64</v>
      </c>
      <c r="I208" s="62">
        <v>3.3435999999999999</v>
      </c>
      <c r="J208" s="37">
        <v>70</v>
      </c>
      <c r="K208" s="37" t="s">
        <v>94</v>
      </c>
      <c r="L208" s="37" t="s">
        <v>86</v>
      </c>
      <c r="M208" s="38" t="s">
        <v>84</v>
      </c>
      <c r="N208" s="38"/>
      <c r="O208" s="37">
        <v>180</v>
      </c>
      <c r="P208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429"/>
      <c r="R208" s="429"/>
      <c r="S208" s="429"/>
      <c r="T208" s="430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IFERROR(IF(X208="","",X208*0.01788),"")</f>
        <v>0</v>
      </c>
      <c r="AA208" s="68" t="s">
        <v>46</v>
      </c>
      <c r="AB208" s="69" t="s">
        <v>46</v>
      </c>
      <c r="AC208" s="243" t="s">
        <v>332</v>
      </c>
      <c r="AG208" s="81"/>
      <c r="AJ208" s="87" t="s">
        <v>87</v>
      </c>
      <c r="AK208" s="87">
        <v>1</v>
      </c>
      <c r="BB208" s="244" t="s">
        <v>93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34"/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4"/>
      <c r="M209" s="434"/>
      <c r="N209" s="434"/>
      <c r="O209" s="435"/>
      <c r="P209" s="431" t="s">
        <v>40</v>
      </c>
      <c r="Q209" s="432"/>
      <c r="R209" s="432"/>
      <c r="S209" s="432"/>
      <c r="T209" s="432"/>
      <c r="U209" s="432"/>
      <c r="V209" s="433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34"/>
      <c r="B210" s="434"/>
      <c r="C210" s="434"/>
      <c r="D210" s="434"/>
      <c r="E210" s="434"/>
      <c r="F210" s="434"/>
      <c r="G210" s="434"/>
      <c r="H210" s="434"/>
      <c r="I210" s="434"/>
      <c r="J210" s="434"/>
      <c r="K210" s="434"/>
      <c r="L210" s="434"/>
      <c r="M210" s="434"/>
      <c r="N210" s="434"/>
      <c r="O210" s="435"/>
      <c r="P210" s="431" t="s">
        <v>40</v>
      </c>
      <c r="Q210" s="432"/>
      <c r="R210" s="432"/>
      <c r="S210" s="432"/>
      <c r="T210" s="432"/>
      <c r="U210" s="432"/>
      <c r="V210" s="433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425" t="s">
        <v>333</v>
      </c>
      <c r="B211" s="425"/>
      <c r="C211" s="425"/>
      <c r="D211" s="425"/>
      <c r="E211" s="425"/>
      <c r="F211" s="425"/>
      <c r="G211" s="425"/>
      <c r="H211" s="425"/>
      <c r="I211" s="425"/>
      <c r="J211" s="425"/>
      <c r="K211" s="425"/>
      <c r="L211" s="425"/>
      <c r="M211" s="425"/>
      <c r="N211" s="425"/>
      <c r="O211" s="425"/>
      <c r="P211" s="425"/>
      <c r="Q211" s="425"/>
      <c r="R211" s="425"/>
      <c r="S211" s="425"/>
      <c r="T211" s="425"/>
      <c r="U211" s="425"/>
      <c r="V211" s="425"/>
      <c r="W211" s="425"/>
      <c r="X211" s="425"/>
      <c r="Y211" s="425"/>
      <c r="Z211" s="425"/>
      <c r="AA211" s="65"/>
      <c r="AB211" s="65"/>
      <c r="AC211" s="82"/>
    </row>
    <row r="212" spans="1:68" ht="14.25" customHeight="1" x14ac:dyDescent="0.25">
      <c r="A212" s="426" t="s">
        <v>80</v>
      </c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6"/>
      <c r="N212" s="426"/>
      <c r="O212" s="426"/>
      <c r="P212" s="426"/>
      <c r="Q212" s="426"/>
      <c r="R212" s="426"/>
      <c r="S212" s="426"/>
      <c r="T212" s="426"/>
      <c r="U212" s="426"/>
      <c r="V212" s="426"/>
      <c r="W212" s="426"/>
      <c r="X212" s="426"/>
      <c r="Y212" s="426"/>
      <c r="Z212" s="426"/>
      <c r="AA212" s="66"/>
      <c r="AB212" s="66"/>
      <c r="AC212" s="83"/>
    </row>
    <row r="213" spans="1:68" ht="16.5" customHeight="1" x14ac:dyDescent="0.25">
      <c r="A213" s="63" t="s">
        <v>334</v>
      </c>
      <c r="B213" s="63" t="s">
        <v>335</v>
      </c>
      <c r="C213" s="36">
        <v>4301070948</v>
      </c>
      <c r="D213" s="427">
        <v>4607111037022</v>
      </c>
      <c r="E213" s="427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429"/>
      <c r="R213" s="429"/>
      <c r="S213" s="429"/>
      <c r="T213" s="430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45" t="s">
        <v>336</v>
      </c>
      <c r="AG213" s="81"/>
      <c r="AJ213" s="87" t="s">
        <v>87</v>
      </c>
      <c r="AK213" s="87">
        <v>1</v>
      </c>
      <c r="BB213" s="246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337</v>
      </c>
      <c r="B214" s="63" t="s">
        <v>338</v>
      </c>
      <c r="C214" s="36">
        <v>4301070990</v>
      </c>
      <c r="D214" s="427">
        <v>4607111038494</v>
      </c>
      <c r="E214" s="427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51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429"/>
      <c r="R214" s="429"/>
      <c r="S214" s="429"/>
      <c r="T214" s="430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47" t="s">
        <v>339</v>
      </c>
      <c r="AG214" s="81"/>
      <c r="AJ214" s="87" t="s">
        <v>87</v>
      </c>
      <c r="AK214" s="87">
        <v>1</v>
      </c>
      <c r="BB214" s="248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340</v>
      </c>
      <c r="B215" s="63" t="s">
        <v>341</v>
      </c>
      <c r="C215" s="36">
        <v>4301070966</v>
      </c>
      <c r="D215" s="427">
        <v>4607111038135</v>
      </c>
      <c r="E215" s="427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5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429"/>
      <c r="R215" s="429"/>
      <c r="S215" s="429"/>
      <c r="T215" s="430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49" t="s">
        <v>342</v>
      </c>
      <c r="AG215" s="81"/>
      <c r="AJ215" s="87" t="s">
        <v>87</v>
      </c>
      <c r="AK215" s="87">
        <v>1</v>
      </c>
      <c r="BB215" s="250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434"/>
      <c r="B216" s="434"/>
      <c r="C216" s="434"/>
      <c r="D216" s="434"/>
      <c r="E216" s="434"/>
      <c r="F216" s="434"/>
      <c r="G216" s="434"/>
      <c r="H216" s="434"/>
      <c r="I216" s="434"/>
      <c r="J216" s="434"/>
      <c r="K216" s="434"/>
      <c r="L216" s="434"/>
      <c r="M216" s="434"/>
      <c r="N216" s="434"/>
      <c r="O216" s="435"/>
      <c r="P216" s="431" t="s">
        <v>40</v>
      </c>
      <c r="Q216" s="432"/>
      <c r="R216" s="432"/>
      <c r="S216" s="432"/>
      <c r="T216" s="432"/>
      <c r="U216" s="432"/>
      <c r="V216" s="433"/>
      <c r="W216" s="42" t="s">
        <v>39</v>
      </c>
      <c r="X216" s="43">
        <f>IFERROR(SUM(X213:X215),"0")</f>
        <v>0</v>
      </c>
      <c r="Y216" s="43">
        <f>IFERROR(SUM(Y213:Y215),"0")</f>
        <v>0</v>
      </c>
      <c r="Z216" s="43">
        <f>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434"/>
      <c r="B217" s="434"/>
      <c r="C217" s="434"/>
      <c r="D217" s="434"/>
      <c r="E217" s="434"/>
      <c r="F217" s="434"/>
      <c r="G217" s="434"/>
      <c r="H217" s="434"/>
      <c r="I217" s="434"/>
      <c r="J217" s="434"/>
      <c r="K217" s="434"/>
      <c r="L217" s="434"/>
      <c r="M217" s="434"/>
      <c r="N217" s="434"/>
      <c r="O217" s="435"/>
      <c r="P217" s="431" t="s">
        <v>40</v>
      </c>
      <c r="Q217" s="432"/>
      <c r="R217" s="432"/>
      <c r="S217" s="432"/>
      <c r="T217" s="432"/>
      <c r="U217" s="432"/>
      <c r="V217" s="433"/>
      <c r="W217" s="42" t="s">
        <v>0</v>
      </c>
      <c r="X217" s="43">
        <f>IFERROR(SUMPRODUCT(X213:X215*H213:H215),"0")</f>
        <v>0</v>
      </c>
      <c r="Y217" s="43">
        <f>IFERROR(SUMPRODUCT(Y213:Y215*H213:H215),"0")</f>
        <v>0</v>
      </c>
      <c r="Z217" s="42"/>
      <c r="AA217" s="67"/>
      <c r="AB217" s="67"/>
      <c r="AC217" s="67"/>
    </row>
    <row r="218" spans="1:68" ht="16.5" customHeight="1" x14ac:dyDescent="0.25">
      <c r="A218" s="425" t="s">
        <v>343</v>
      </c>
      <c r="B218" s="425"/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425"/>
      <c r="N218" s="425"/>
      <c r="O218" s="425"/>
      <c r="P218" s="425"/>
      <c r="Q218" s="425"/>
      <c r="R218" s="425"/>
      <c r="S218" s="425"/>
      <c r="T218" s="425"/>
      <c r="U218" s="425"/>
      <c r="V218" s="425"/>
      <c r="W218" s="425"/>
      <c r="X218" s="425"/>
      <c r="Y218" s="425"/>
      <c r="Z218" s="425"/>
      <c r="AA218" s="65"/>
      <c r="AB218" s="65"/>
      <c r="AC218" s="82"/>
    </row>
    <row r="219" spans="1:68" ht="14.25" customHeight="1" x14ac:dyDescent="0.25">
      <c r="A219" s="426" t="s">
        <v>80</v>
      </c>
      <c r="B219" s="426"/>
      <c r="C219" s="426"/>
      <c r="D219" s="426"/>
      <c r="E219" s="426"/>
      <c r="F219" s="426"/>
      <c r="G219" s="426"/>
      <c r="H219" s="426"/>
      <c r="I219" s="426"/>
      <c r="J219" s="426"/>
      <c r="K219" s="426"/>
      <c r="L219" s="426"/>
      <c r="M219" s="426"/>
      <c r="N219" s="426"/>
      <c r="O219" s="426"/>
      <c r="P219" s="426"/>
      <c r="Q219" s="426"/>
      <c r="R219" s="426"/>
      <c r="S219" s="426"/>
      <c r="T219" s="426"/>
      <c r="U219" s="426"/>
      <c r="V219" s="426"/>
      <c r="W219" s="426"/>
      <c r="X219" s="426"/>
      <c r="Y219" s="426"/>
      <c r="Z219" s="426"/>
      <c r="AA219" s="66"/>
      <c r="AB219" s="66"/>
      <c r="AC219" s="83"/>
    </row>
    <row r="220" spans="1:68" ht="27" customHeight="1" x14ac:dyDescent="0.25">
      <c r="A220" s="63" t="s">
        <v>344</v>
      </c>
      <c r="B220" s="63" t="s">
        <v>345</v>
      </c>
      <c r="C220" s="36">
        <v>4301070996</v>
      </c>
      <c r="D220" s="427">
        <v>4607111038654</v>
      </c>
      <c r="E220" s="427"/>
      <c r="F220" s="62">
        <v>0.4</v>
      </c>
      <c r="G220" s="37">
        <v>16</v>
      </c>
      <c r="H220" s="62">
        <v>6.4</v>
      </c>
      <c r="I220" s="62">
        <v>6.63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429"/>
      <c r="R220" s="429"/>
      <c r="S220" s="429"/>
      <c r="T220" s="430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ref="Y220:Y225" si="17">IFERROR(IF(X220="","",X220),"")</f>
        <v>0</v>
      </c>
      <c r="Z220" s="41">
        <f t="shared" ref="Z220:Z225" si="18">IFERROR(IF(X220="","",X220*0.0155),"")</f>
        <v>0</v>
      </c>
      <c r="AA220" s="68" t="s">
        <v>46</v>
      </c>
      <c r="AB220" s="69" t="s">
        <v>46</v>
      </c>
      <c r="AC220" s="251" t="s">
        <v>346</v>
      </c>
      <c r="AG220" s="81"/>
      <c r="AJ220" s="87" t="s">
        <v>87</v>
      </c>
      <c r="AK220" s="87">
        <v>1</v>
      </c>
      <c r="BB220" s="252" t="s">
        <v>70</v>
      </c>
      <c r="BM220" s="81">
        <f t="shared" ref="BM220:BM225" si="19">IFERROR(X220*I220,"0")</f>
        <v>0</v>
      </c>
      <c r="BN220" s="81">
        <f t="shared" ref="BN220:BN225" si="20">IFERROR(Y220*I220,"0")</f>
        <v>0</v>
      </c>
      <c r="BO220" s="81">
        <f t="shared" ref="BO220:BO225" si="21">IFERROR(X220/J220,"0")</f>
        <v>0</v>
      </c>
      <c r="BP220" s="81">
        <f t="shared" ref="BP220:BP225" si="22">IFERROR(Y220/J220,"0")</f>
        <v>0</v>
      </c>
    </row>
    <row r="221" spans="1:68" ht="27" customHeight="1" x14ac:dyDescent="0.25">
      <c r="A221" s="63" t="s">
        <v>347</v>
      </c>
      <c r="B221" s="63" t="s">
        <v>348</v>
      </c>
      <c r="C221" s="36">
        <v>4301070997</v>
      </c>
      <c r="D221" s="427">
        <v>4607111038586</v>
      </c>
      <c r="E221" s="427"/>
      <c r="F221" s="62">
        <v>0.7</v>
      </c>
      <c r="G221" s="37">
        <v>8</v>
      </c>
      <c r="H221" s="62">
        <v>5.6</v>
      </c>
      <c r="I221" s="62">
        <v>5.83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5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429"/>
      <c r="R221" s="429"/>
      <c r="S221" s="429"/>
      <c r="T221" s="430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7"/>
        <v>0</v>
      </c>
      <c r="Z221" s="41">
        <f t="shared" si="18"/>
        <v>0</v>
      </c>
      <c r="AA221" s="68" t="s">
        <v>46</v>
      </c>
      <c r="AB221" s="69" t="s">
        <v>46</v>
      </c>
      <c r="AC221" s="253" t="s">
        <v>346</v>
      </c>
      <c r="AG221" s="81"/>
      <c r="AJ221" s="87" t="s">
        <v>87</v>
      </c>
      <c r="AK221" s="87">
        <v>1</v>
      </c>
      <c r="BB221" s="254" t="s">
        <v>70</v>
      </c>
      <c r="BM221" s="81">
        <f t="shared" si="19"/>
        <v>0</v>
      </c>
      <c r="BN221" s="81">
        <f t="shared" si="20"/>
        <v>0</v>
      </c>
      <c r="BO221" s="81">
        <f t="shared" si="21"/>
        <v>0</v>
      </c>
      <c r="BP221" s="81">
        <f t="shared" si="22"/>
        <v>0</v>
      </c>
    </row>
    <row r="222" spans="1:68" ht="27" customHeight="1" x14ac:dyDescent="0.25">
      <c r="A222" s="63" t="s">
        <v>349</v>
      </c>
      <c r="B222" s="63" t="s">
        <v>350</v>
      </c>
      <c r="C222" s="36">
        <v>4301070962</v>
      </c>
      <c r="D222" s="427">
        <v>4607111038609</v>
      </c>
      <c r="E222" s="427"/>
      <c r="F222" s="62">
        <v>0.4</v>
      </c>
      <c r="G222" s="37">
        <v>16</v>
      </c>
      <c r="H222" s="62">
        <v>6.4</v>
      </c>
      <c r="I222" s="62">
        <v>6.71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51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429"/>
      <c r="R222" s="429"/>
      <c r="S222" s="429"/>
      <c r="T222" s="430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7"/>
        <v>0</v>
      </c>
      <c r="Z222" s="41">
        <f t="shared" si="18"/>
        <v>0</v>
      </c>
      <c r="AA222" s="68" t="s">
        <v>46</v>
      </c>
      <c r="AB222" s="69" t="s">
        <v>46</v>
      </c>
      <c r="AC222" s="255" t="s">
        <v>351</v>
      </c>
      <c r="AG222" s="81"/>
      <c r="AJ222" s="87" t="s">
        <v>87</v>
      </c>
      <c r="AK222" s="87">
        <v>1</v>
      </c>
      <c r="BB222" s="256" t="s">
        <v>70</v>
      </c>
      <c r="BM222" s="81">
        <f t="shared" si="19"/>
        <v>0</v>
      </c>
      <c r="BN222" s="81">
        <f t="shared" si="20"/>
        <v>0</v>
      </c>
      <c r="BO222" s="81">
        <f t="shared" si="21"/>
        <v>0</v>
      </c>
      <c r="BP222" s="81">
        <f t="shared" si="22"/>
        <v>0</v>
      </c>
    </row>
    <row r="223" spans="1:68" ht="27" customHeight="1" x14ac:dyDescent="0.25">
      <c r="A223" s="63" t="s">
        <v>352</v>
      </c>
      <c r="B223" s="63" t="s">
        <v>353</v>
      </c>
      <c r="C223" s="36">
        <v>4301070963</v>
      </c>
      <c r="D223" s="427">
        <v>4607111038630</v>
      </c>
      <c r="E223" s="427"/>
      <c r="F223" s="62">
        <v>0.7</v>
      </c>
      <c r="G223" s="37">
        <v>8</v>
      </c>
      <c r="H223" s="62">
        <v>5.6</v>
      </c>
      <c r="I223" s="62">
        <v>5.87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429"/>
      <c r="R223" s="429"/>
      <c r="S223" s="429"/>
      <c r="T223" s="430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7"/>
        <v>0</v>
      </c>
      <c r="Z223" s="41">
        <f t="shared" si="18"/>
        <v>0</v>
      </c>
      <c r="AA223" s="68" t="s">
        <v>46</v>
      </c>
      <c r="AB223" s="69" t="s">
        <v>46</v>
      </c>
      <c r="AC223" s="257" t="s">
        <v>351</v>
      </c>
      <c r="AG223" s="81"/>
      <c r="AJ223" s="87" t="s">
        <v>87</v>
      </c>
      <c r="AK223" s="87">
        <v>1</v>
      </c>
      <c r="BB223" s="258" t="s">
        <v>70</v>
      </c>
      <c r="BM223" s="81">
        <f t="shared" si="19"/>
        <v>0</v>
      </c>
      <c r="BN223" s="81">
        <f t="shared" si="20"/>
        <v>0</v>
      </c>
      <c r="BO223" s="81">
        <f t="shared" si="21"/>
        <v>0</v>
      </c>
      <c r="BP223" s="81">
        <f t="shared" si="22"/>
        <v>0</v>
      </c>
    </row>
    <row r="224" spans="1:68" ht="27" customHeight="1" x14ac:dyDescent="0.25">
      <c r="A224" s="63" t="s">
        <v>354</v>
      </c>
      <c r="B224" s="63" t="s">
        <v>355</v>
      </c>
      <c r="C224" s="36">
        <v>4301070959</v>
      </c>
      <c r="D224" s="427">
        <v>4607111038616</v>
      </c>
      <c r="E224" s="427"/>
      <c r="F224" s="62">
        <v>0.4</v>
      </c>
      <c r="G224" s="37">
        <v>16</v>
      </c>
      <c r="H224" s="62">
        <v>6.4</v>
      </c>
      <c r="I224" s="62">
        <v>6.71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429"/>
      <c r="R224" s="429"/>
      <c r="S224" s="429"/>
      <c r="T224" s="430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17"/>
        <v>0</v>
      </c>
      <c r="Z224" s="41">
        <f t="shared" si="18"/>
        <v>0</v>
      </c>
      <c r="AA224" s="68" t="s">
        <v>46</v>
      </c>
      <c r="AB224" s="69" t="s">
        <v>46</v>
      </c>
      <c r="AC224" s="259" t="s">
        <v>346</v>
      </c>
      <c r="AG224" s="81"/>
      <c r="AJ224" s="87" t="s">
        <v>87</v>
      </c>
      <c r="AK224" s="87">
        <v>1</v>
      </c>
      <c r="BB224" s="260" t="s">
        <v>70</v>
      </c>
      <c r="BM224" s="81">
        <f t="shared" si="19"/>
        <v>0</v>
      </c>
      <c r="BN224" s="81">
        <f t="shared" si="20"/>
        <v>0</v>
      </c>
      <c r="BO224" s="81">
        <f t="shared" si="21"/>
        <v>0</v>
      </c>
      <c r="BP224" s="81">
        <f t="shared" si="22"/>
        <v>0</v>
      </c>
    </row>
    <row r="225" spans="1:68" ht="27" customHeight="1" x14ac:dyDescent="0.25">
      <c r="A225" s="63" t="s">
        <v>356</v>
      </c>
      <c r="B225" s="63" t="s">
        <v>357</v>
      </c>
      <c r="C225" s="36">
        <v>4301070960</v>
      </c>
      <c r="D225" s="427">
        <v>4607111038623</v>
      </c>
      <c r="E225" s="427"/>
      <c r="F225" s="62">
        <v>0.7</v>
      </c>
      <c r="G225" s="37">
        <v>8</v>
      </c>
      <c r="H225" s="62">
        <v>5.6</v>
      </c>
      <c r="I225" s="62">
        <v>5.87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429"/>
      <c r="R225" s="429"/>
      <c r="S225" s="429"/>
      <c r="T225" s="430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17"/>
        <v>0</v>
      </c>
      <c r="Z225" s="41">
        <f t="shared" si="18"/>
        <v>0</v>
      </c>
      <c r="AA225" s="68" t="s">
        <v>46</v>
      </c>
      <c r="AB225" s="69" t="s">
        <v>46</v>
      </c>
      <c r="AC225" s="261" t="s">
        <v>346</v>
      </c>
      <c r="AG225" s="81"/>
      <c r="AJ225" s="87" t="s">
        <v>87</v>
      </c>
      <c r="AK225" s="87">
        <v>1</v>
      </c>
      <c r="BB225" s="262" t="s">
        <v>70</v>
      </c>
      <c r="BM225" s="81">
        <f t="shared" si="19"/>
        <v>0</v>
      </c>
      <c r="BN225" s="81">
        <f t="shared" si="20"/>
        <v>0</v>
      </c>
      <c r="BO225" s="81">
        <f t="shared" si="21"/>
        <v>0</v>
      </c>
      <c r="BP225" s="81">
        <f t="shared" si="22"/>
        <v>0</v>
      </c>
    </row>
    <row r="226" spans="1:68" x14ac:dyDescent="0.2">
      <c r="A226" s="434"/>
      <c r="B226" s="434"/>
      <c r="C226" s="434"/>
      <c r="D226" s="434"/>
      <c r="E226" s="434"/>
      <c r="F226" s="434"/>
      <c r="G226" s="434"/>
      <c r="H226" s="434"/>
      <c r="I226" s="434"/>
      <c r="J226" s="434"/>
      <c r="K226" s="434"/>
      <c r="L226" s="434"/>
      <c r="M226" s="434"/>
      <c r="N226" s="434"/>
      <c r="O226" s="435"/>
      <c r="P226" s="431" t="s">
        <v>40</v>
      </c>
      <c r="Q226" s="432"/>
      <c r="R226" s="432"/>
      <c r="S226" s="432"/>
      <c r="T226" s="432"/>
      <c r="U226" s="432"/>
      <c r="V226" s="433"/>
      <c r="W226" s="42" t="s">
        <v>39</v>
      </c>
      <c r="X226" s="43">
        <f>IFERROR(SUM(X220:X225),"0")</f>
        <v>0</v>
      </c>
      <c r="Y226" s="43">
        <f>IFERROR(SUM(Y220:Y225),"0")</f>
        <v>0</v>
      </c>
      <c r="Z226" s="43">
        <f>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34"/>
      <c r="B227" s="434"/>
      <c r="C227" s="434"/>
      <c r="D227" s="434"/>
      <c r="E227" s="434"/>
      <c r="F227" s="434"/>
      <c r="G227" s="434"/>
      <c r="H227" s="434"/>
      <c r="I227" s="434"/>
      <c r="J227" s="434"/>
      <c r="K227" s="434"/>
      <c r="L227" s="434"/>
      <c r="M227" s="434"/>
      <c r="N227" s="434"/>
      <c r="O227" s="435"/>
      <c r="P227" s="431" t="s">
        <v>40</v>
      </c>
      <c r="Q227" s="432"/>
      <c r="R227" s="432"/>
      <c r="S227" s="432"/>
      <c r="T227" s="432"/>
      <c r="U227" s="432"/>
      <c r="V227" s="433"/>
      <c r="W227" s="42" t="s">
        <v>0</v>
      </c>
      <c r="X227" s="43">
        <f>IFERROR(SUMPRODUCT(X220:X225*H220:H225),"0")</f>
        <v>0</v>
      </c>
      <c r="Y227" s="43">
        <f>IFERROR(SUMPRODUCT(Y220:Y225*H220:H225),"0")</f>
        <v>0</v>
      </c>
      <c r="Z227" s="42"/>
      <c r="AA227" s="67"/>
      <c r="AB227" s="67"/>
      <c r="AC227" s="67"/>
    </row>
    <row r="228" spans="1:68" ht="16.5" customHeight="1" x14ac:dyDescent="0.25">
      <c r="A228" s="425" t="s">
        <v>358</v>
      </c>
      <c r="B228" s="425"/>
      <c r="C228" s="425"/>
      <c r="D228" s="425"/>
      <c r="E228" s="425"/>
      <c r="F228" s="425"/>
      <c r="G228" s="425"/>
      <c r="H228" s="425"/>
      <c r="I228" s="425"/>
      <c r="J228" s="425"/>
      <c r="K228" s="425"/>
      <c r="L228" s="425"/>
      <c r="M228" s="425"/>
      <c r="N228" s="425"/>
      <c r="O228" s="425"/>
      <c r="P228" s="425"/>
      <c r="Q228" s="425"/>
      <c r="R228" s="425"/>
      <c r="S228" s="425"/>
      <c r="T228" s="425"/>
      <c r="U228" s="425"/>
      <c r="V228" s="425"/>
      <c r="W228" s="425"/>
      <c r="X228" s="425"/>
      <c r="Y228" s="425"/>
      <c r="Z228" s="425"/>
      <c r="AA228" s="65"/>
      <c r="AB228" s="65"/>
      <c r="AC228" s="82"/>
    </row>
    <row r="229" spans="1:68" ht="14.25" customHeight="1" x14ac:dyDescent="0.25">
      <c r="A229" s="426" t="s">
        <v>80</v>
      </c>
      <c r="B229" s="426"/>
      <c r="C229" s="426"/>
      <c r="D229" s="426"/>
      <c r="E229" s="426"/>
      <c r="F229" s="426"/>
      <c r="G229" s="426"/>
      <c r="H229" s="426"/>
      <c r="I229" s="426"/>
      <c r="J229" s="426"/>
      <c r="K229" s="426"/>
      <c r="L229" s="426"/>
      <c r="M229" s="426"/>
      <c r="N229" s="426"/>
      <c r="O229" s="426"/>
      <c r="P229" s="426"/>
      <c r="Q229" s="426"/>
      <c r="R229" s="426"/>
      <c r="S229" s="426"/>
      <c r="T229" s="426"/>
      <c r="U229" s="426"/>
      <c r="V229" s="426"/>
      <c r="W229" s="426"/>
      <c r="X229" s="426"/>
      <c r="Y229" s="426"/>
      <c r="Z229" s="426"/>
      <c r="AA229" s="66"/>
      <c r="AB229" s="66"/>
      <c r="AC229" s="83"/>
    </row>
    <row r="230" spans="1:68" ht="27" customHeight="1" x14ac:dyDescent="0.25">
      <c r="A230" s="63" t="s">
        <v>359</v>
      </c>
      <c r="B230" s="63" t="s">
        <v>360</v>
      </c>
      <c r="C230" s="36">
        <v>4301070917</v>
      </c>
      <c r="D230" s="427">
        <v>4607111035912</v>
      </c>
      <c r="E230" s="427"/>
      <c r="F230" s="62">
        <v>0.43</v>
      </c>
      <c r="G230" s="37">
        <v>16</v>
      </c>
      <c r="H230" s="62">
        <v>6.88</v>
      </c>
      <c r="I230" s="62">
        <v>7.19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180</v>
      </c>
      <c r="P230" s="5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429"/>
      <c r="R230" s="429"/>
      <c r="S230" s="429"/>
      <c r="T230" s="430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3" t="s">
        <v>361</v>
      </c>
      <c r="AG230" s="81"/>
      <c r="AJ230" s="87" t="s">
        <v>87</v>
      </c>
      <c r="AK230" s="87">
        <v>1</v>
      </c>
      <c r="BB230" s="26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362</v>
      </c>
      <c r="B231" s="63" t="s">
        <v>363</v>
      </c>
      <c r="C231" s="36">
        <v>4301070920</v>
      </c>
      <c r="D231" s="427">
        <v>4607111035929</v>
      </c>
      <c r="E231" s="427"/>
      <c r="F231" s="62">
        <v>0.9</v>
      </c>
      <c r="G231" s="37">
        <v>8</v>
      </c>
      <c r="H231" s="62">
        <v>7.2</v>
      </c>
      <c r="I231" s="62">
        <v>7.47</v>
      </c>
      <c r="J231" s="37">
        <v>84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5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429"/>
      <c r="R231" s="429"/>
      <c r="S231" s="429"/>
      <c r="T231" s="430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65" t="s">
        <v>361</v>
      </c>
      <c r="AG231" s="81"/>
      <c r="AJ231" s="87" t="s">
        <v>87</v>
      </c>
      <c r="AK231" s="87">
        <v>1</v>
      </c>
      <c r="BB231" s="266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364</v>
      </c>
      <c r="B232" s="63" t="s">
        <v>365</v>
      </c>
      <c r="C232" s="36">
        <v>4301070915</v>
      </c>
      <c r="D232" s="427">
        <v>4607111035882</v>
      </c>
      <c r="E232" s="427"/>
      <c r="F232" s="62">
        <v>0.43</v>
      </c>
      <c r="G232" s="37">
        <v>16</v>
      </c>
      <c r="H232" s="62">
        <v>6.88</v>
      </c>
      <c r="I232" s="62">
        <v>7.19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5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429"/>
      <c r="R232" s="429"/>
      <c r="S232" s="429"/>
      <c r="T232" s="430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7" t="s">
        <v>366</v>
      </c>
      <c r="AG232" s="81"/>
      <c r="AJ232" s="87" t="s">
        <v>87</v>
      </c>
      <c r="AK232" s="87">
        <v>1</v>
      </c>
      <c r="BB232" s="268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367</v>
      </c>
      <c r="B233" s="63" t="s">
        <v>368</v>
      </c>
      <c r="C233" s="36">
        <v>4301070921</v>
      </c>
      <c r="D233" s="427">
        <v>4607111035905</v>
      </c>
      <c r="E233" s="427"/>
      <c r="F233" s="62">
        <v>0.9</v>
      </c>
      <c r="G233" s="37">
        <v>8</v>
      </c>
      <c r="H233" s="62">
        <v>7.2</v>
      </c>
      <c r="I233" s="62">
        <v>7.47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5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429"/>
      <c r="R233" s="429"/>
      <c r="S233" s="429"/>
      <c r="T233" s="430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9" t="s">
        <v>366</v>
      </c>
      <c r="AG233" s="81"/>
      <c r="AJ233" s="87" t="s">
        <v>87</v>
      </c>
      <c r="AK233" s="87">
        <v>1</v>
      </c>
      <c r="BB233" s="270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34"/>
      <c r="B234" s="434"/>
      <c r="C234" s="434"/>
      <c r="D234" s="434"/>
      <c r="E234" s="434"/>
      <c r="F234" s="434"/>
      <c r="G234" s="434"/>
      <c r="H234" s="434"/>
      <c r="I234" s="434"/>
      <c r="J234" s="434"/>
      <c r="K234" s="434"/>
      <c r="L234" s="434"/>
      <c r="M234" s="434"/>
      <c r="N234" s="434"/>
      <c r="O234" s="435"/>
      <c r="P234" s="431" t="s">
        <v>40</v>
      </c>
      <c r="Q234" s="432"/>
      <c r="R234" s="432"/>
      <c r="S234" s="432"/>
      <c r="T234" s="432"/>
      <c r="U234" s="432"/>
      <c r="V234" s="433"/>
      <c r="W234" s="42" t="s">
        <v>39</v>
      </c>
      <c r="X234" s="43">
        <f>IFERROR(SUM(X230:X233),"0")</f>
        <v>0</v>
      </c>
      <c r="Y234" s="43">
        <f>IFERROR(SUM(Y230:Y233),"0")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434"/>
      <c r="B235" s="434"/>
      <c r="C235" s="434"/>
      <c r="D235" s="434"/>
      <c r="E235" s="434"/>
      <c r="F235" s="434"/>
      <c r="G235" s="434"/>
      <c r="H235" s="434"/>
      <c r="I235" s="434"/>
      <c r="J235" s="434"/>
      <c r="K235" s="434"/>
      <c r="L235" s="434"/>
      <c r="M235" s="434"/>
      <c r="N235" s="434"/>
      <c r="O235" s="435"/>
      <c r="P235" s="431" t="s">
        <v>40</v>
      </c>
      <c r="Q235" s="432"/>
      <c r="R235" s="432"/>
      <c r="S235" s="432"/>
      <c r="T235" s="432"/>
      <c r="U235" s="432"/>
      <c r="V235" s="433"/>
      <c r="W235" s="42" t="s">
        <v>0</v>
      </c>
      <c r="X235" s="43">
        <f>IFERROR(SUMPRODUCT(X230:X233*H230:H233),"0")</f>
        <v>0</v>
      </c>
      <c r="Y235" s="43">
        <f>IFERROR(SUMPRODUCT(Y230:Y233*H230:H233),"0")</f>
        <v>0</v>
      </c>
      <c r="Z235" s="42"/>
      <c r="AA235" s="67"/>
      <c r="AB235" s="67"/>
      <c r="AC235" s="67"/>
    </row>
    <row r="236" spans="1:68" ht="16.5" customHeight="1" x14ac:dyDescent="0.25">
      <c r="A236" s="425" t="s">
        <v>369</v>
      </c>
      <c r="B236" s="425"/>
      <c r="C236" s="425"/>
      <c r="D236" s="425"/>
      <c r="E236" s="425"/>
      <c r="F236" s="425"/>
      <c r="G236" s="425"/>
      <c r="H236" s="425"/>
      <c r="I236" s="425"/>
      <c r="J236" s="425"/>
      <c r="K236" s="425"/>
      <c r="L236" s="425"/>
      <c r="M236" s="425"/>
      <c r="N236" s="425"/>
      <c r="O236" s="425"/>
      <c r="P236" s="425"/>
      <c r="Q236" s="425"/>
      <c r="R236" s="425"/>
      <c r="S236" s="425"/>
      <c r="T236" s="425"/>
      <c r="U236" s="425"/>
      <c r="V236" s="425"/>
      <c r="W236" s="425"/>
      <c r="X236" s="425"/>
      <c r="Y236" s="425"/>
      <c r="Z236" s="425"/>
      <c r="AA236" s="65"/>
      <c r="AB236" s="65"/>
      <c r="AC236" s="82"/>
    </row>
    <row r="237" spans="1:68" ht="14.25" customHeight="1" x14ac:dyDescent="0.25">
      <c r="A237" s="426" t="s">
        <v>80</v>
      </c>
      <c r="B237" s="426"/>
      <c r="C237" s="426"/>
      <c r="D237" s="426"/>
      <c r="E237" s="426"/>
      <c r="F237" s="426"/>
      <c r="G237" s="426"/>
      <c r="H237" s="426"/>
      <c r="I237" s="426"/>
      <c r="J237" s="426"/>
      <c r="K237" s="426"/>
      <c r="L237" s="426"/>
      <c r="M237" s="426"/>
      <c r="N237" s="426"/>
      <c r="O237" s="426"/>
      <c r="P237" s="426"/>
      <c r="Q237" s="426"/>
      <c r="R237" s="426"/>
      <c r="S237" s="426"/>
      <c r="T237" s="426"/>
      <c r="U237" s="426"/>
      <c r="V237" s="426"/>
      <c r="W237" s="426"/>
      <c r="X237" s="426"/>
      <c r="Y237" s="426"/>
      <c r="Z237" s="426"/>
      <c r="AA237" s="66"/>
      <c r="AB237" s="66"/>
      <c r="AC237" s="83"/>
    </row>
    <row r="238" spans="1:68" ht="27" customHeight="1" x14ac:dyDescent="0.25">
      <c r="A238" s="63" t="s">
        <v>370</v>
      </c>
      <c r="B238" s="63" t="s">
        <v>371</v>
      </c>
      <c r="C238" s="36">
        <v>4301071093</v>
      </c>
      <c r="D238" s="427">
        <v>4620207490709</v>
      </c>
      <c r="E238" s="427"/>
      <c r="F238" s="62">
        <v>0.65</v>
      </c>
      <c r="G238" s="37">
        <v>8</v>
      </c>
      <c r="H238" s="62">
        <v>5.2</v>
      </c>
      <c r="I238" s="62">
        <v>5.47</v>
      </c>
      <c r="J238" s="37">
        <v>84</v>
      </c>
      <c r="K238" s="37" t="s">
        <v>85</v>
      </c>
      <c r="L238" s="37" t="s">
        <v>86</v>
      </c>
      <c r="M238" s="38" t="s">
        <v>84</v>
      </c>
      <c r="N238" s="38"/>
      <c r="O238" s="37">
        <v>180</v>
      </c>
      <c r="P238" s="52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429"/>
      <c r="R238" s="429"/>
      <c r="S238" s="429"/>
      <c r="T238" s="430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71" t="s">
        <v>372</v>
      </c>
      <c r="AG238" s="81"/>
      <c r="AJ238" s="87" t="s">
        <v>87</v>
      </c>
      <c r="AK238" s="87">
        <v>1</v>
      </c>
      <c r="BB238" s="272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34"/>
      <c r="B239" s="434"/>
      <c r="C239" s="434"/>
      <c r="D239" s="434"/>
      <c r="E239" s="434"/>
      <c r="F239" s="434"/>
      <c r="G239" s="434"/>
      <c r="H239" s="434"/>
      <c r="I239" s="434"/>
      <c r="J239" s="434"/>
      <c r="K239" s="434"/>
      <c r="L239" s="434"/>
      <c r="M239" s="434"/>
      <c r="N239" s="434"/>
      <c r="O239" s="435"/>
      <c r="P239" s="431" t="s">
        <v>40</v>
      </c>
      <c r="Q239" s="432"/>
      <c r="R239" s="432"/>
      <c r="S239" s="432"/>
      <c r="T239" s="432"/>
      <c r="U239" s="432"/>
      <c r="V239" s="433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434"/>
      <c r="B240" s="434"/>
      <c r="C240" s="434"/>
      <c r="D240" s="434"/>
      <c r="E240" s="434"/>
      <c r="F240" s="434"/>
      <c r="G240" s="434"/>
      <c r="H240" s="434"/>
      <c r="I240" s="434"/>
      <c r="J240" s="434"/>
      <c r="K240" s="434"/>
      <c r="L240" s="434"/>
      <c r="M240" s="434"/>
      <c r="N240" s="434"/>
      <c r="O240" s="435"/>
      <c r="P240" s="431" t="s">
        <v>40</v>
      </c>
      <c r="Q240" s="432"/>
      <c r="R240" s="432"/>
      <c r="S240" s="432"/>
      <c r="T240" s="432"/>
      <c r="U240" s="432"/>
      <c r="V240" s="433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14.25" customHeight="1" x14ac:dyDescent="0.25">
      <c r="A241" s="426" t="s">
        <v>145</v>
      </c>
      <c r="B241" s="426"/>
      <c r="C241" s="426"/>
      <c r="D241" s="426"/>
      <c r="E241" s="426"/>
      <c r="F241" s="426"/>
      <c r="G241" s="426"/>
      <c r="H241" s="426"/>
      <c r="I241" s="426"/>
      <c r="J241" s="426"/>
      <c r="K241" s="426"/>
      <c r="L241" s="426"/>
      <c r="M241" s="426"/>
      <c r="N241" s="426"/>
      <c r="O241" s="426"/>
      <c r="P241" s="426"/>
      <c r="Q241" s="426"/>
      <c r="R241" s="426"/>
      <c r="S241" s="426"/>
      <c r="T241" s="426"/>
      <c r="U241" s="426"/>
      <c r="V241" s="426"/>
      <c r="W241" s="426"/>
      <c r="X241" s="426"/>
      <c r="Y241" s="426"/>
      <c r="Z241" s="426"/>
      <c r="AA241" s="66"/>
      <c r="AB241" s="66"/>
      <c r="AC241" s="83"/>
    </row>
    <row r="242" spans="1:68" ht="27" customHeight="1" x14ac:dyDescent="0.25">
      <c r="A242" s="63" t="s">
        <v>373</v>
      </c>
      <c r="B242" s="63" t="s">
        <v>374</v>
      </c>
      <c r="C242" s="36">
        <v>4301135692</v>
      </c>
      <c r="D242" s="427">
        <v>4620207490570</v>
      </c>
      <c r="E242" s="427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94</v>
      </c>
      <c r="L242" s="37" t="s">
        <v>86</v>
      </c>
      <c r="M242" s="38" t="s">
        <v>84</v>
      </c>
      <c r="N242" s="38"/>
      <c r="O242" s="37">
        <v>180</v>
      </c>
      <c r="P242" s="5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429"/>
      <c r="R242" s="429"/>
      <c r="S242" s="429"/>
      <c r="T242" s="430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73" t="s">
        <v>375</v>
      </c>
      <c r="AG242" s="81"/>
      <c r="AJ242" s="87" t="s">
        <v>87</v>
      </c>
      <c r="AK242" s="87">
        <v>1</v>
      </c>
      <c r="BB242" s="274" t="s">
        <v>93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376</v>
      </c>
      <c r="B243" s="63" t="s">
        <v>377</v>
      </c>
      <c r="C243" s="36">
        <v>4301135691</v>
      </c>
      <c r="D243" s="427">
        <v>4620207490549</v>
      </c>
      <c r="E243" s="427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94</v>
      </c>
      <c r="L243" s="37" t="s">
        <v>86</v>
      </c>
      <c r="M243" s="38" t="s">
        <v>84</v>
      </c>
      <c r="N243" s="38"/>
      <c r="O243" s="37">
        <v>180</v>
      </c>
      <c r="P243" s="5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429"/>
      <c r="R243" s="429"/>
      <c r="S243" s="429"/>
      <c r="T243" s="430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75" t="s">
        <v>375</v>
      </c>
      <c r="AG243" s="81"/>
      <c r="AJ243" s="87" t="s">
        <v>87</v>
      </c>
      <c r="AK243" s="87">
        <v>1</v>
      </c>
      <c r="BB243" s="276" t="s">
        <v>93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378</v>
      </c>
      <c r="B244" s="63" t="s">
        <v>379</v>
      </c>
      <c r="C244" s="36">
        <v>4301135694</v>
      </c>
      <c r="D244" s="427">
        <v>4620207490501</v>
      </c>
      <c r="E244" s="427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94</v>
      </c>
      <c r="L244" s="37" t="s">
        <v>86</v>
      </c>
      <c r="M244" s="38" t="s">
        <v>84</v>
      </c>
      <c r="N244" s="38"/>
      <c r="O244" s="37">
        <v>180</v>
      </c>
      <c r="P244" s="52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429"/>
      <c r="R244" s="429"/>
      <c r="S244" s="429"/>
      <c r="T244" s="430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77" t="s">
        <v>375</v>
      </c>
      <c r="AG244" s="81"/>
      <c r="AJ244" s="87" t="s">
        <v>87</v>
      </c>
      <c r="AK244" s="87">
        <v>1</v>
      </c>
      <c r="BB244" s="278" t="s">
        <v>93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34"/>
      <c r="B245" s="434"/>
      <c r="C245" s="434"/>
      <c r="D245" s="434"/>
      <c r="E245" s="434"/>
      <c r="F245" s="434"/>
      <c r="G245" s="434"/>
      <c r="H245" s="434"/>
      <c r="I245" s="434"/>
      <c r="J245" s="434"/>
      <c r="K245" s="434"/>
      <c r="L245" s="434"/>
      <c r="M245" s="434"/>
      <c r="N245" s="434"/>
      <c r="O245" s="435"/>
      <c r="P245" s="431" t="s">
        <v>40</v>
      </c>
      <c r="Q245" s="432"/>
      <c r="R245" s="432"/>
      <c r="S245" s="432"/>
      <c r="T245" s="432"/>
      <c r="U245" s="432"/>
      <c r="V245" s="433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434"/>
      <c r="B246" s="434"/>
      <c r="C246" s="434"/>
      <c r="D246" s="434"/>
      <c r="E246" s="434"/>
      <c r="F246" s="434"/>
      <c r="G246" s="434"/>
      <c r="H246" s="434"/>
      <c r="I246" s="434"/>
      <c r="J246" s="434"/>
      <c r="K246" s="434"/>
      <c r="L246" s="434"/>
      <c r="M246" s="434"/>
      <c r="N246" s="434"/>
      <c r="O246" s="435"/>
      <c r="P246" s="431" t="s">
        <v>40</v>
      </c>
      <c r="Q246" s="432"/>
      <c r="R246" s="432"/>
      <c r="S246" s="432"/>
      <c r="T246" s="432"/>
      <c r="U246" s="432"/>
      <c r="V246" s="433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6.5" customHeight="1" x14ac:dyDescent="0.25">
      <c r="A247" s="425" t="s">
        <v>380</v>
      </c>
      <c r="B247" s="425"/>
      <c r="C247" s="425"/>
      <c r="D247" s="425"/>
      <c r="E247" s="425"/>
      <c r="F247" s="425"/>
      <c r="G247" s="425"/>
      <c r="H247" s="425"/>
      <c r="I247" s="425"/>
      <c r="J247" s="425"/>
      <c r="K247" s="425"/>
      <c r="L247" s="425"/>
      <c r="M247" s="425"/>
      <c r="N247" s="425"/>
      <c r="O247" s="425"/>
      <c r="P247" s="425"/>
      <c r="Q247" s="425"/>
      <c r="R247" s="425"/>
      <c r="S247" s="425"/>
      <c r="T247" s="425"/>
      <c r="U247" s="425"/>
      <c r="V247" s="425"/>
      <c r="W247" s="425"/>
      <c r="X247" s="425"/>
      <c r="Y247" s="425"/>
      <c r="Z247" s="425"/>
      <c r="AA247" s="65"/>
      <c r="AB247" s="65"/>
      <c r="AC247" s="82"/>
    </row>
    <row r="248" spans="1:68" ht="14.25" customHeight="1" x14ac:dyDescent="0.25">
      <c r="A248" s="426" t="s">
        <v>312</v>
      </c>
      <c r="B248" s="426"/>
      <c r="C248" s="426"/>
      <c r="D248" s="426"/>
      <c r="E248" s="426"/>
      <c r="F248" s="426"/>
      <c r="G248" s="426"/>
      <c r="H248" s="426"/>
      <c r="I248" s="426"/>
      <c r="J248" s="426"/>
      <c r="K248" s="426"/>
      <c r="L248" s="426"/>
      <c r="M248" s="426"/>
      <c r="N248" s="426"/>
      <c r="O248" s="426"/>
      <c r="P248" s="426"/>
      <c r="Q248" s="426"/>
      <c r="R248" s="426"/>
      <c r="S248" s="426"/>
      <c r="T248" s="426"/>
      <c r="U248" s="426"/>
      <c r="V248" s="426"/>
      <c r="W248" s="426"/>
      <c r="X248" s="426"/>
      <c r="Y248" s="426"/>
      <c r="Z248" s="426"/>
      <c r="AA248" s="66"/>
      <c r="AB248" s="66"/>
      <c r="AC248" s="83"/>
    </row>
    <row r="249" spans="1:68" ht="27" customHeight="1" x14ac:dyDescent="0.25">
      <c r="A249" s="63" t="s">
        <v>381</v>
      </c>
      <c r="B249" s="63" t="s">
        <v>382</v>
      </c>
      <c r="C249" s="36">
        <v>4301051320</v>
      </c>
      <c r="D249" s="427">
        <v>4680115881334</v>
      </c>
      <c r="E249" s="427"/>
      <c r="F249" s="62">
        <v>0.33</v>
      </c>
      <c r="G249" s="37">
        <v>6</v>
      </c>
      <c r="H249" s="62">
        <v>1.98</v>
      </c>
      <c r="I249" s="62">
        <v>2.25</v>
      </c>
      <c r="J249" s="37">
        <v>182</v>
      </c>
      <c r="K249" s="37" t="s">
        <v>94</v>
      </c>
      <c r="L249" s="37" t="s">
        <v>86</v>
      </c>
      <c r="M249" s="38" t="s">
        <v>318</v>
      </c>
      <c r="N249" s="38"/>
      <c r="O249" s="37">
        <v>365</v>
      </c>
      <c r="P249" s="53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429"/>
      <c r="R249" s="429"/>
      <c r="S249" s="429"/>
      <c r="T249" s="430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IFERROR(IF(X249="","",X249*0.00651),"")</f>
        <v>0</v>
      </c>
      <c r="AA249" s="68" t="s">
        <v>46</v>
      </c>
      <c r="AB249" s="69" t="s">
        <v>46</v>
      </c>
      <c r="AC249" s="279" t="s">
        <v>383</v>
      </c>
      <c r="AG249" s="81"/>
      <c r="AJ249" s="87" t="s">
        <v>87</v>
      </c>
      <c r="AK249" s="87">
        <v>1</v>
      </c>
      <c r="BB249" s="280" t="s">
        <v>317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34"/>
      <c r="B250" s="434"/>
      <c r="C250" s="434"/>
      <c r="D250" s="434"/>
      <c r="E250" s="434"/>
      <c r="F250" s="434"/>
      <c r="G250" s="434"/>
      <c r="H250" s="434"/>
      <c r="I250" s="434"/>
      <c r="J250" s="434"/>
      <c r="K250" s="434"/>
      <c r="L250" s="434"/>
      <c r="M250" s="434"/>
      <c r="N250" s="434"/>
      <c r="O250" s="435"/>
      <c r="P250" s="431" t="s">
        <v>40</v>
      </c>
      <c r="Q250" s="432"/>
      <c r="R250" s="432"/>
      <c r="S250" s="432"/>
      <c r="T250" s="432"/>
      <c r="U250" s="432"/>
      <c r="V250" s="433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434"/>
      <c r="B251" s="434"/>
      <c r="C251" s="434"/>
      <c r="D251" s="434"/>
      <c r="E251" s="434"/>
      <c r="F251" s="434"/>
      <c r="G251" s="434"/>
      <c r="H251" s="434"/>
      <c r="I251" s="434"/>
      <c r="J251" s="434"/>
      <c r="K251" s="434"/>
      <c r="L251" s="434"/>
      <c r="M251" s="434"/>
      <c r="N251" s="434"/>
      <c r="O251" s="435"/>
      <c r="P251" s="431" t="s">
        <v>40</v>
      </c>
      <c r="Q251" s="432"/>
      <c r="R251" s="432"/>
      <c r="S251" s="432"/>
      <c r="T251" s="432"/>
      <c r="U251" s="432"/>
      <c r="V251" s="433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16.5" customHeight="1" x14ac:dyDescent="0.25">
      <c r="A252" s="425" t="s">
        <v>384</v>
      </c>
      <c r="B252" s="425"/>
      <c r="C252" s="425"/>
      <c r="D252" s="425"/>
      <c r="E252" s="425"/>
      <c r="F252" s="425"/>
      <c r="G252" s="425"/>
      <c r="H252" s="425"/>
      <c r="I252" s="425"/>
      <c r="J252" s="425"/>
      <c r="K252" s="425"/>
      <c r="L252" s="425"/>
      <c r="M252" s="425"/>
      <c r="N252" s="425"/>
      <c r="O252" s="425"/>
      <c r="P252" s="425"/>
      <c r="Q252" s="425"/>
      <c r="R252" s="425"/>
      <c r="S252" s="425"/>
      <c r="T252" s="425"/>
      <c r="U252" s="425"/>
      <c r="V252" s="425"/>
      <c r="W252" s="425"/>
      <c r="X252" s="425"/>
      <c r="Y252" s="425"/>
      <c r="Z252" s="425"/>
      <c r="AA252" s="65"/>
      <c r="AB252" s="65"/>
      <c r="AC252" s="82"/>
    </row>
    <row r="253" spans="1:68" ht="14.25" customHeight="1" x14ac:dyDescent="0.25">
      <c r="A253" s="426" t="s">
        <v>80</v>
      </c>
      <c r="B253" s="426"/>
      <c r="C253" s="426"/>
      <c r="D253" s="426"/>
      <c r="E253" s="426"/>
      <c r="F253" s="426"/>
      <c r="G253" s="426"/>
      <c r="H253" s="426"/>
      <c r="I253" s="426"/>
      <c r="J253" s="426"/>
      <c r="K253" s="426"/>
      <c r="L253" s="426"/>
      <c r="M253" s="426"/>
      <c r="N253" s="426"/>
      <c r="O253" s="426"/>
      <c r="P253" s="426"/>
      <c r="Q253" s="426"/>
      <c r="R253" s="426"/>
      <c r="S253" s="426"/>
      <c r="T253" s="426"/>
      <c r="U253" s="426"/>
      <c r="V253" s="426"/>
      <c r="W253" s="426"/>
      <c r="X253" s="426"/>
      <c r="Y253" s="426"/>
      <c r="Z253" s="426"/>
      <c r="AA253" s="66"/>
      <c r="AB253" s="66"/>
      <c r="AC253" s="83"/>
    </row>
    <row r="254" spans="1:68" ht="16.5" customHeight="1" x14ac:dyDescent="0.25">
      <c r="A254" s="63" t="s">
        <v>385</v>
      </c>
      <c r="B254" s="63" t="s">
        <v>386</v>
      </c>
      <c r="C254" s="36">
        <v>4301071063</v>
      </c>
      <c r="D254" s="427">
        <v>4607111039019</v>
      </c>
      <c r="E254" s="427"/>
      <c r="F254" s="62">
        <v>0.43</v>
      </c>
      <c r="G254" s="37">
        <v>16</v>
      </c>
      <c r="H254" s="62">
        <v>6.88</v>
      </c>
      <c r="I254" s="62">
        <v>7.2060000000000004</v>
      </c>
      <c r="J254" s="37">
        <v>84</v>
      </c>
      <c r="K254" s="37" t="s">
        <v>85</v>
      </c>
      <c r="L254" s="37" t="s">
        <v>86</v>
      </c>
      <c r="M254" s="38" t="s">
        <v>84</v>
      </c>
      <c r="N254" s="38"/>
      <c r="O254" s="37">
        <v>180</v>
      </c>
      <c r="P254" s="53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429"/>
      <c r="R254" s="429"/>
      <c r="S254" s="429"/>
      <c r="T254" s="430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81" t="s">
        <v>387</v>
      </c>
      <c r="AG254" s="81"/>
      <c r="AJ254" s="87" t="s">
        <v>87</v>
      </c>
      <c r="AK254" s="87">
        <v>1</v>
      </c>
      <c r="BB254" s="282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16.5" customHeight="1" x14ac:dyDescent="0.25">
      <c r="A255" s="63" t="s">
        <v>388</v>
      </c>
      <c r="B255" s="63" t="s">
        <v>389</v>
      </c>
      <c r="C255" s="36">
        <v>4301071000</v>
      </c>
      <c r="D255" s="427">
        <v>4607111038708</v>
      </c>
      <c r="E255" s="427"/>
      <c r="F255" s="62">
        <v>0.8</v>
      </c>
      <c r="G255" s="37">
        <v>8</v>
      </c>
      <c r="H255" s="62">
        <v>6.4</v>
      </c>
      <c r="I255" s="62">
        <v>6.67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180</v>
      </c>
      <c r="P255" s="5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429"/>
      <c r="R255" s="429"/>
      <c r="S255" s="429"/>
      <c r="T255" s="430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83" t="s">
        <v>387</v>
      </c>
      <c r="AG255" s="81"/>
      <c r="AJ255" s="87" t="s">
        <v>87</v>
      </c>
      <c r="AK255" s="87">
        <v>1</v>
      </c>
      <c r="BB255" s="284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34"/>
      <c r="B256" s="434"/>
      <c r="C256" s="434"/>
      <c r="D256" s="434"/>
      <c r="E256" s="434"/>
      <c r="F256" s="434"/>
      <c r="G256" s="434"/>
      <c r="H256" s="434"/>
      <c r="I256" s="434"/>
      <c r="J256" s="434"/>
      <c r="K256" s="434"/>
      <c r="L256" s="434"/>
      <c r="M256" s="434"/>
      <c r="N256" s="434"/>
      <c r="O256" s="435"/>
      <c r="P256" s="431" t="s">
        <v>40</v>
      </c>
      <c r="Q256" s="432"/>
      <c r="R256" s="432"/>
      <c r="S256" s="432"/>
      <c r="T256" s="432"/>
      <c r="U256" s="432"/>
      <c r="V256" s="433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434"/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5"/>
      <c r="P257" s="431" t="s">
        <v>40</v>
      </c>
      <c r="Q257" s="432"/>
      <c r="R257" s="432"/>
      <c r="S257" s="432"/>
      <c r="T257" s="432"/>
      <c r="U257" s="432"/>
      <c r="V257" s="433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27.75" customHeight="1" x14ac:dyDescent="0.2">
      <c r="A258" s="424" t="s">
        <v>390</v>
      </c>
      <c r="B258" s="424"/>
      <c r="C258" s="424"/>
      <c r="D258" s="424"/>
      <c r="E258" s="424"/>
      <c r="F258" s="424"/>
      <c r="G258" s="424"/>
      <c r="H258" s="424"/>
      <c r="I258" s="424"/>
      <c r="J258" s="424"/>
      <c r="K258" s="424"/>
      <c r="L258" s="424"/>
      <c r="M258" s="424"/>
      <c r="N258" s="424"/>
      <c r="O258" s="424"/>
      <c r="P258" s="424"/>
      <c r="Q258" s="424"/>
      <c r="R258" s="424"/>
      <c r="S258" s="424"/>
      <c r="T258" s="424"/>
      <c r="U258" s="424"/>
      <c r="V258" s="424"/>
      <c r="W258" s="424"/>
      <c r="X258" s="424"/>
      <c r="Y258" s="424"/>
      <c r="Z258" s="424"/>
      <c r="AA258" s="54"/>
      <c r="AB258" s="54"/>
      <c r="AC258" s="54"/>
    </row>
    <row r="259" spans="1:68" ht="16.5" customHeight="1" x14ac:dyDescent="0.25">
      <c r="A259" s="425" t="s">
        <v>391</v>
      </c>
      <c r="B259" s="425"/>
      <c r="C259" s="425"/>
      <c r="D259" s="425"/>
      <c r="E259" s="425"/>
      <c r="F259" s="425"/>
      <c r="G259" s="425"/>
      <c r="H259" s="425"/>
      <c r="I259" s="425"/>
      <c r="J259" s="425"/>
      <c r="K259" s="425"/>
      <c r="L259" s="425"/>
      <c r="M259" s="425"/>
      <c r="N259" s="425"/>
      <c r="O259" s="425"/>
      <c r="P259" s="425"/>
      <c r="Q259" s="425"/>
      <c r="R259" s="425"/>
      <c r="S259" s="425"/>
      <c r="T259" s="425"/>
      <c r="U259" s="425"/>
      <c r="V259" s="425"/>
      <c r="W259" s="425"/>
      <c r="X259" s="425"/>
      <c r="Y259" s="425"/>
      <c r="Z259" s="425"/>
      <c r="AA259" s="65"/>
      <c r="AB259" s="65"/>
      <c r="AC259" s="82"/>
    </row>
    <row r="260" spans="1:68" ht="14.25" customHeight="1" x14ac:dyDescent="0.25">
      <c r="A260" s="426" t="s">
        <v>80</v>
      </c>
      <c r="B260" s="426"/>
      <c r="C260" s="426"/>
      <c r="D260" s="426"/>
      <c r="E260" s="426"/>
      <c r="F260" s="426"/>
      <c r="G260" s="426"/>
      <c r="H260" s="426"/>
      <c r="I260" s="426"/>
      <c r="J260" s="426"/>
      <c r="K260" s="426"/>
      <c r="L260" s="426"/>
      <c r="M260" s="426"/>
      <c r="N260" s="426"/>
      <c r="O260" s="426"/>
      <c r="P260" s="426"/>
      <c r="Q260" s="426"/>
      <c r="R260" s="426"/>
      <c r="S260" s="426"/>
      <c r="T260" s="426"/>
      <c r="U260" s="426"/>
      <c r="V260" s="426"/>
      <c r="W260" s="426"/>
      <c r="X260" s="426"/>
      <c r="Y260" s="426"/>
      <c r="Z260" s="426"/>
      <c r="AA260" s="66"/>
      <c r="AB260" s="66"/>
      <c r="AC260" s="83"/>
    </row>
    <row r="261" spans="1:68" ht="27" customHeight="1" x14ac:dyDescent="0.25">
      <c r="A261" s="63" t="s">
        <v>392</v>
      </c>
      <c r="B261" s="63" t="s">
        <v>393</v>
      </c>
      <c r="C261" s="36">
        <v>4301071036</v>
      </c>
      <c r="D261" s="427">
        <v>4607111036162</v>
      </c>
      <c r="E261" s="427"/>
      <c r="F261" s="62">
        <v>0.8</v>
      </c>
      <c r="G261" s="37">
        <v>8</v>
      </c>
      <c r="H261" s="62">
        <v>6.4</v>
      </c>
      <c r="I261" s="62">
        <v>6.6811999999999996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90</v>
      </c>
      <c r="P261" s="5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429"/>
      <c r="R261" s="429"/>
      <c r="S261" s="429"/>
      <c r="T261" s="430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85" t="s">
        <v>394</v>
      </c>
      <c r="AG261" s="81"/>
      <c r="AJ261" s="87" t="s">
        <v>87</v>
      </c>
      <c r="AK261" s="87">
        <v>1</v>
      </c>
      <c r="BB261" s="286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34"/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5"/>
      <c r="P262" s="431" t="s">
        <v>40</v>
      </c>
      <c r="Q262" s="432"/>
      <c r="R262" s="432"/>
      <c r="S262" s="432"/>
      <c r="T262" s="432"/>
      <c r="U262" s="432"/>
      <c r="V262" s="433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434"/>
      <c r="B263" s="434"/>
      <c r="C263" s="434"/>
      <c r="D263" s="434"/>
      <c r="E263" s="434"/>
      <c r="F263" s="434"/>
      <c r="G263" s="434"/>
      <c r="H263" s="434"/>
      <c r="I263" s="434"/>
      <c r="J263" s="434"/>
      <c r="K263" s="434"/>
      <c r="L263" s="434"/>
      <c r="M263" s="434"/>
      <c r="N263" s="434"/>
      <c r="O263" s="435"/>
      <c r="P263" s="431" t="s">
        <v>40</v>
      </c>
      <c r="Q263" s="432"/>
      <c r="R263" s="432"/>
      <c r="S263" s="432"/>
      <c r="T263" s="432"/>
      <c r="U263" s="432"/>
      <c r="V263" s="433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424" t="s">
        <v>395</v>
      </c>
      <c r="B264" s="424"/>
      <c r="C264" s="424"/>
      <c r="D264" s="424"/>
      <c r="E264" s="424"/>
      <c r="F264" s="424"/>
      <c r="G264" s="424"/>
      <c r="H264" s="424"/>
      <c r="I264" s="424"/>
      <c r="J264" s="424"/>
      <c r="K264" s="424"/>
      <c r="L264" s="424"/>
      <c r="M264" s="424"/>
      <c r="N264" s="424"/>
      <c r="O264" s="424"/>
      <c r="P264" s="424"/>
      <c r="Q264" s="424"/>
      <c r="R264" s="424"/>
      <c r="S264" s="424"/>
      <c r="T264" s="424"/>
      <c r="U264" s="424"/>
      <c r="V264" s="424"/>
      <c r="W264" s="424"/>
      <c r="X264" s="424"/>
      <c r="Y264" s="424"/>
      <c r="Z264" s="424"/>
      <c r="AA264" s="54"/>
      <c r="AB264" s="54"/>
      <c r="AC264" s="54"/>
    </row>
    <row r="265" spans="1:68" ht="16.5" customHeight="1" x14ac:dyDescent="0.25">
      <c r="A265" s="425" t="s">
        <v>396</v>
      </c>
      <c r="B265" s="425"/>
      <c r="C265" s="425"/>
      <c r="D265" s="425"/>
      <c r="E265" s="425"/>
      <c r="F265" s="425"/>
      <c r="G265" s="425"/>
      <c r="H265" s="425"/>
      <c r="I265" s="425"/>
      <c r="J265" s="425"/>
      <c r="K265" s="425"/>
      <c r="L265" s="425"/>
      <c r="M265" s="425"/>
      <c r="N265" s="425"/>
      <c r="O265" s="425"/>
      <c r="P265" s="425"/>
      <c r="Q265" s="425"/>
      <c r="R265" s="425"/>
      <c r="S265" s="425"/>
      <c r="T265" s="425"/>
      <c r="U265" s="425"/>
      <c r="V265" s="425"/>
      <c r="W265" s="425"/>
      <c r="X265" s="425"/>
      <c r="Y265" s="425"/>
      <c r="Z265" s="425"/>
      <c r="AA265" s="65"/>
      <c r="AB265" s="65"/>
      <c r="AC265" s="82"/>
    </row>
    <row r="266" spans="1:68" ht="14.25" customHeight="1" x14ac:dyDescent="0.25">
      <c r="A266" s="426" t="s">
        <v>80</v>
      </c>
      <c r="B266" s="426"/>
      <c r="C266" s="426"/>
      <c r="D266" s="426"/>
      <c r="E266" s="426"/>
      <c r="F266" s="426"/>
      <c r="G266" s="426"/>
      <c r="H266" s="426"/>
      <c r="I266" s="426"/>
      <c r="J266" s="426"/>
      <c r="K266" s="426"/>
      <c r="L266" s="426"/>
      <c r="M266" s="426"/>
      <c r="N266" s="426"/>
      <c r="O266" s="426"/>
      <c r="P266" s="426"/>
      <c r="Q266" s="426"/>
      <c r="R266" s="426"/>
      <c r="S266" s="426"/>
      <c r="T266" s="426"/>
      <c r="U266" s="426"/>
      <c r="V266" s="426"/>
      <c r="W266" s="426"/>
      <c r="X266" s="426"/>
      <c r="Y266" s="426"/>
      <c r="Z266" s="426"/>
      <c r="AA266" s="66"/>
      <c r="AB266" s="66"/>
      <c r="AC266" s="83"/>
    </row>
    <row r="267" spans="1:68" ht="27" customHeight="1" x14ac:dyDescent="0.25">
      <c r="A267" s="63" t="s">
        <v>397</v>
      </c>
      <c r="B267" s="63" t="s">
        <v>398</v>
      </c>
      <c r="C267" s="36">
        <v>4301071029</v>
      </c>
      <c r="D267" s="427">
        <v>4607111035899</v>
      </c>
      <c r="E267" s="427"/>
      <c r="F267" s="62">
        <v>1</v>
      </c>
      <c r="G267" s="37">
        <v>5</v>
      </c>
      <c r="H267" s="62">
        <v>5</v>
      </c>
      <c r="I267" s="62">
        <v>5.2619999999999996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5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429"/>
      <c r="R267" s="429"/>
      <c r="S267" s="429"/>
      <c r="T267" s="430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7" t="s">
        <v>291</v>
      </c>
      <c r="AG267" s="81"/>
      <c r="AJ267" s="87" t="s">
        <v>87</v>
      </c>
      <c r="AK267" s="87">
        <v>1</v>
      </c>
      <c r="BB267" s="288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399</v>
      </c>
      <c r="B268" s="63" t="s">
        <v>400</v>
      </c>
      <c r="C268" s="36">
        <v>4301070991</v>
      </c>
      <c r="D268" s="427">
        <v>4607111038180</v>
      </c>
      <c r="E268" s="427"/>
      <c r="F268" s="62">
        <v>0.4</v>
      </c>
      <c r="G268" s="37">
        <v>16</v>
      </c>
      <c r="H268" s="62">
        <v>6.4</v>
      </c>
      <c r="I268" s="62">
        <v>6.71</v>
      </c>
      <c r="J268" s="37">
        <v>84</v>
      </c>
      <c r="K268" s="37" t="s">
        <v>85</v>
      </c>
      <c r="L268" s="37" t="s">
        <v>86</v>
      </c>
      <c r="M268" s="38" t="s">
        <v>84</v>
      </c>
      <c r="N268" s="38"/>
      <c r="O268" s="37">
        <v>180</v>
      </c>
      <c r="P268" s="53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429"/>
      <c r="R268" s="429"/>
      <c r="S268" s="429"/>
      <c r="T268" s="430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9" t="s">
        <v>401</v>
      </c>
      <c r="AG268" s="81"/>
      <c r="AJ268" s="87" t="s">
        <v>87</v>
      </c>
      <c r="AK268" s="87">
        <v>1</v>
      </c>
      <c r="BB268" s="290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34"/>
      <c r="B269" s="434"/>
      <c r="C269" s="434"/>
      <c r="D269" s="434"/>
      <c r="E269" s="434"/>
      <c r="F269" s="434"/>
      <c r="G269" s="434"/>
      <c r="H269" s="434"/>
      <c r="I269" s="434"/>
      <c r="J269" s="434"/>
      <c r="K269" s="434"/>
      <c r="L269" s="434"/>
      <c r="M269" s="434"/>
      <c r="N269" s="434"/>
      <c r="O269" s="435"/>
      <c r="P269" s="431" t="s">
        <v>40</v>
      </c>
      <c r="Q269" s="432"/>
      <c r="R269" s="432"/>
      <c r="S269" s="432"/>
      <c r="T269" s="432"/>
      <c r="U269" s="432"/>
      <c r="V269" s="433"/>
      <c r="W269" s="42" t="s">
        <v>39</v>
      </c>
      <c r="X269" s="43">
        <f>IFERROR(SUM(X267:X268),"0")</f>
        <v>0</v>
      </c>
      <c r="Y269" s="43">
        <f>IFERROR(SUM(Y267:Y268),"0")</f>
        <v>0</v>
      </c>
      <c r="Z269" s="43">
        <f>IFERROR(IF(Z267="",0,Z267),"0")+IFERROR(IF(Z268="",0,Z268),"0")</f>
        <v>0</v>
      </c>
      <c r="AA269" s="67"/>
      <c r="AB269" s="67"/>
      <c r="AC269" s="67"/>
    </row>
    <row r="270" spans="1:68" x14ac:dyDescent="0.2">
      <c r="A270" s="434"/>
      <c r="B270" s="434"/>
      <c r="C270" s="434"/>
      <c r="D270" s="434"/>
      <c r="E270" s="434"/>
      <c r="F270" s="434"/>
      <c r="G270" s="434"/>
      <c r="H270" s="434"/>
      <c r="I270" s="434"/>
      <c r="J270" s="434"/>
      <c r="K270" s="434"/>
      <c r="L270" s="434"/>
      <c r="M270" s="434"/>
      <c r="N270" s="434"/>
      <c r="O270" s="435"/>
      <c r="P270" s="431" t="s">
        <v>40</v>
      </c>
      <c r="Q270" s="432"/>
      <c r="R270" s="432"/>
      <c r="S270" s="432"/>
      <c r="T270" s="432"/>
      <c r="U270" s="432"/>
      <c r="V270" s="433"/>
      <c r="W270" s="42" t="s">
        <v>0</v>
      </c>
      <c r="X270" s="43">
        <f>IFERROR(SUMPRODUCT(X267:X268*H267:H268),"0")</f>
        <v>0</v>
      </c>
      <c r="Y270" s="43">
        <f>IFERROR(SUMPRODUCT(Y267:Y268*H267:H268),"0")</f>
        <v>0</v>
      </c>
      <c r="Z270" s="42"/>
      <c r="AA270" s="67"/>
      <c r="AB270" s="67"/>
      <c r="AC270" s="67"/>
    </row>
    <row r="271" spans="1:68" ht="27.75" customHeight="1" x14ac:dyDescent="0.2">
      <c r="A271" s="424" t="s">
        <v>402</v>
      </c>
      <c r="B271" s="424"/>
      <c r="C271" s="424"/>
      <c r="D271" s="424"/>
      <c r="E271" s="424"/>
      <c r="F271" s="424"/>
      <c r="G271" s="424"/>
      <c r="H271" s="424"/>
      <c r="I271" s="424"/>
      <c r="J271" s="424"/>
      <c r="K271" s="424"/>
      <c r="L271" s="424"/>
      <c r="M271" s="424"/>
      <c r="N271" s="424"/>
      <c r="O271" s="424"/>
      <c r="P271" s="424"/>
      <c r="Q271" s="424"/>
      <c r="R271" s="424"/>
      <c r="S271" s="424"/>
      <c r="T271" s="424"/>
      <c r="U271" s="424"/>
      <c r="V271" s="424"/>
      <c r="W271" s="424"/>
      <c r="X271" s="424"/>
      <c r="Y271" s="424"/>
      <c r="Z271" s="424"/>
      <c r="AA271" s="54"/>
      <c r="AB271" s="54"/>
      <c r="AC271" s="54"/>
    </row>
    <row r="272" spans="1:68" ht="16.5" customHeight="1" x14ac:dyDescent="0.25">
      <c r="A272" s="425" t="s">
        <v>403</v>
      </c>
      <c r="B272" s="425"/>
      <c r="C272" s="425"/>
      <c r="D272" s="425"/>
      <c r="E272" s="425"/>
      <c r="F272" s="425"/>
      <c r="G272" s="425"/>
      <c r="H272" s="425"/>
      <c r="I272" s="425"/>
      <c r="J272" s="425"/>
      <c r="K272" s="425"/>
      <c r="L272" s="425"/>
      <c r="M272" s="425"/>
      <c r="N272" s="425"/>
      <c r="O272" s="425"/>
      <c r="P272" s="425"/>
      <c r="Q272" s="425"/>
      <c r="R272" s="425"/>
      <c r="S272" s="425"/>
      <c r="T272" s="425"/>
      <c r="U272" s="425"/>
      <c r="V272" s="425"/>
      <c r="W272" s="425"/>
      <c r="X272" s="425"/>
      <c r="Y272" s="425"/>
      <c r="Z272" s="425"/>
      <c r="AA272" s="65"/>
      <c r="AB272" s="65"/>
      <c r="AC272" s="82"/>
    </row>
    <row r="273" spans="1:68" ht="14.25" customHeight="1" x14ac:dyDescent="0.25">
      <c r="A273" s="426" t="s">
        <v>404</v>
      </c>
      <c r="B273" s="426"/>
      <c r="C273" s="426"/>
      <c r="D273" s="426"/>
      <c r="E273" s="426"/>
      <c r="F273" s="426"/>
      <c r="G273" s="426"/>
      <c r="H273" s="426"/>
      <c r="I273" s="426"/>
      <c r="J273" s="426"/>
      <c r="K273" s="426"/>
      <c r="L273" s="426"/>
      <c r="M273" s="426"/>
      <c r="N273" s="426"/>
      <c r="O273" s="426"/>
      <c r="P273" s="426"/>
      <c r="Q273" s="426"/>
      <c r="R273" s="426"/>
      <c r="S273" s="426"/>
      <c r="T273" s="426"/>
      <c r="U273" s="426"/>
      <c r="V273" s="426"/>
      <c r="W273" s="426"/>
      <c r="X273" s="426"/>
      <c r="Y273" s="426"/>
      <c r="Z273" s="426"/>
      <c r="AA273" s="66"/>
      <c r="AB273" s="66"/>
      <c r="AC273" s="83"/>
    </row>
    <row r="274" spans="1:68" ht="27" customHeight="1" x14ac:dyDescent="0.25">
      <c r="A274" s="63" t="s">
        <v>405</v>
      </c>
      <c r="B274" s="63" t="s">
        <v>406</v>
      </c>
      <c r="C274" s="36">
        <v>4301133004</v>
      </c>
      <c r="D274" s="427">
        <v>4607111039774</v>
      </c>
      <c r="E274" s="427"/>
      <c r="F274" s="62">
        <v>0.25</v>
      </c>
      <c r="G274" s="37">
        <v>12</v>
      </c>
      <c r="H274" s="62">
        <v>3</v>
      </c>
      <c r="I274" s="62">
        <v>3.22</v>
      </c>
      <c r="J274" s="37">
        <v>70</v>
      </c>
      <c r="K274" s="37" t="s">
        <v>94</v>
      </c>
      <c r="L274" s="37" t="s">
        <v>86</v>
      </c>
      <c r="M274" s="38" t="s">
        <v>84</v>
      </c>
      <c r="N274" s="38"/>
      <c r="O274" s="37">
        <v>180</v>
      </c>
      <c r="P274" s="53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429"/>
      <c r="R274" s="429"/>
      <c r="S274" s="429"/>
      <c r="T274" s="430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IFERROR(IF(X274="","",X274*0.01788),"")</f>
        <v>0</v>
      </c>
      <c r="AA274" s="68" t="s">
        <v>46</v>
      </c>
      <c r="AB274" s="69" t="s">
        <v>46</v>
      </c>
      <c r="AC274" s="291" t="s">
        <v>407</v>
      </c>
      <c r="AG274" s="81"/>
      <c r="AJ274" s="87" t="s">
        <v>87</v>
      </c>
      <c r="AK274" s="87">
        <v>1</v>
      </c>
      <c r="BB274" s="292" t="s">
        <v>93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34"/>
      <c r="B275" s="434"/>
      <c r="C275" s="434"/>
      <c r="D275" s="434"/>
      <c r="E275" s="434"/>
      <c r="F275" s="434"/>
      <c r="G275" s="434"/>
      <c r="H275" s="434"/>
      <c r="I275" s="434"/>
      <c r="J275" s="434"/>
      <c r="K275" s="434"/>
      <c r="L275" s="434"/>
      <c r="M275" s="434"/>
      <c r="N275" s="434"/>
      <c r="O275" s="435"/>
      <c r="P275" s="431" t="s">
        <v>40</v>
      </c>
      <c r="Q275" s="432"/>
      <c r="R275" s="432"/>
      <c r="S275" s="432"/>
      <c r="T275" s="432"/>
      <c r="U275" s="432"/>
      <c r="V275" s="433"/>
      <c r="W275" s="42" t="s">
        <v>39</v>
      </c>
      <c r="X275" s="43">
        <f>IFERROR(SUM(X274:X274),"0")</f>
        <v>0</v>
      </c>
      <c r="Y275" s="43">
        <f>IFERROR(SUM(Y274:Y274),"0")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434"/>
      <c r="B276" s="434"/>
      <c r="C276" s="434"/>
      <c r="D276" s="434"/>
      <c r="E276" s="434"/>
      <c r="F276" s="434"/>
      <c r="G276" s="434"/>
      <c r="H276" s="434"/>
      <c r="I276" s="434"/>
      <c r="J276" s="434"/>
      <c r="K276" s="434"/>
      <c r="L276" s="434"/>
      <c r="M276" s="434"/>
      <c r="N276" s="434"/>
      <c r="O276" s="435"/>
      <c r="P276" s="431" t="s">
        <v>40</v>
      </c>
      <c r="Q276" s="432"/>
      <c r="R276" s="432"/>
      <c r="S276" s="432"/>
      <c r="T276" s="432"/>
      <c r="U276" s="432"/>
      <c r="V276" s="433"/>
      <c r="W276" s="42" t="s">
        <v>0</v>
      </c>
      <c r="X276" s="43">
        <f>IFERROR(SUMPRODUCT(X274:X274*H274:H274),"0")</f>
        <v>0</v>
      </c>
      <c r="Y276" s="43">
        <f>IFERROR(SUMPRODUCT(Y274:Y274*H274:H274),"0")</f>
        <v>0</v>
      </c>
      <c r="Z276" s="42"/>
      <c r="AA276" s="67"/>
      <c r="AB276" s="67"/>
      <c r="AC276" s="67"/>
    </row>
    <row r="277" spans="1:68" ht="14.25" customHeight="1" x14ac:dyDescent="0.25">
      <c r="A277" s="426" t="s">
        <v>145</v>
      </c>
      <c r="B277" s="426"/>
      <c r="C277" s="426"/>
      <c r="D277" s="426"/>
      <c r="E277" s="426"/>
      <c r="F277" s="426"/>
      <c r="G277" s="426"/>
      <c r="H277" s="426"/>
      <c r="I277" s="426"/>
      <c r="J277" s="426"/>
      <c r="K277" s="426"/>
      <c r="L277" s="426"/>
      <c r="M277" s="426"/>
      <c r="N277" s="426"/>
      <c r="O277" s="426"/>
      <c r="P277" s="426"/>
      <c r="Q277" s="426"/>
      <c r="R277" s="426"/>
      <c r="S277" s="426"/>
      <c r="T277" s="426"/>
      <c r="U277" s="426"/>
      <c r="V277" s="426"/>
      <c r="W277" s="426"/>
      <c r="X277" s="426"/>
      <c r="Y277" s="426"/>
      <c r="Z277" s="426"/>
      <c r="AA277" s="66"/>
      <c r="AB277" s="66"/>
      <c r="AC277" s="83"/>
    </row>
    <row r="278" spans="1:68" ht="37.5" customHeight="1" x14ac:dyDescent="0.25">
      <c r="A278" s="63" t="s">
        <v>408</v>
      </c>
      <c r="B278" s="63" t="s">
        <v>409</v>
      </c>
      <c r="C278" s="36">
        <v>4301135400</v>
      </c>
      <c r="D278" s="427">
        <v>4607111039361</v>
      </c>
      <c r="E278" s="427"/>
      <c r="F278" s="62">
        <v>0.25</v>
      </c>
      <c r="G278" s="37">
        <v>12</v>
      </c>
      <c r="H278" s="62">
        <v>3</v>
      </c>
      <c r="I278" s="62">
        <v>3.7035999999999998</v>
      </c>
      <c r="J278" s="37">
        <v>70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5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429"/>
      <c r="R278" s="429"/>
      <c r="S278" s="429"/>
      <c r="T278" s="430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IFERROR(IF(X278="","",X278*0.01788),"")</f>
        <v>0</v>
      </c>
      <c r="AA278" s="68" t="s">
        <v>46</v>
      </c>
      <c r="AB278" s="69" t="s">
        <v>46</v>
      </c>
      <c r="AC278" s="293" t="s">
        <v>407</v>
      </c>
      <c r="AG278" s="81"/>
      <c r="AJ278" s="87" t="s">
        <v>87</v>
      </c>
      <c r="AK278" s="87">
        <v>1</v>
      </c>
      <c r="BB278" s="294" t="s">
        <v>93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34"/>
      <c r="B279" s="434"/>
      <c r="C279" s="434"/>
      <c r="D279" s="434"/>
      <c r="E279" s="434"/>
      <c r="F279" s="434"/>
      <c r="G279" s="434"/>
      <c r="H279" s="434"/>
      <c r="I279" s="434"/>
      <c r="J279" s="434"/>
      <c r="K279" s="434"/>
      <c r="L279" s="434"/>
      <c r="M279" s="434"/>
      <c r="N279" s="434"/>
      <c r="O279" s="435"/>
      <c r="P279" s="431" t="s">
        <v>40</v>
      </c>
      <c r="Q279" s="432"/>
      <c r="R279" s="432"/>
      <c r="S279" s="432"/>
      <c r="T279" s="432"/>
      <c r="U279" s="432"/>
      <c r="V279" s="433"/>
      <c r="W279" s="42" t="s">
        <v>39</v>
      </c>
      <c r="X279" s="43">
        <f>IFERROR(SUM(X278:X278),"0")</f>
        <v>0</v>
      </c>
      <c r="Y279" s="43">
        <f>IFERROR(SUM(Y278:Y278),"0")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434"/>
      <c r="B280" s="434"/>
      <c r="C280" s="434"/>
      <c r="D280" s="434"/>
      <c r="E280" s="434"/>
      <c r="F280" s="434"/>
      <c r="G280" s="434"/>
      <c r="H280" s="434"/>
      <c r="I280" s="434"/>
      <c r="J280" s="434"/>
      <c r="K280" s="434"/>
      <c r="L280" s="434"/>
      <c r="M280" s="434"/>
      <c r="N280" s="434"/>
      <c r="O280" s="435"/>
      <c r="P280" s="431" t="s">
        <v>40</v>
      </c>
      <c r="Q280" s="432"/>
      <c r="R280" s="432"/>
      <c r="S280" s="432"/>
      <c r="T280" s="432"/>
      <c r="U280" s="432"/>
      <c r="V280" s="433"/>
      <c r="W280" s="42" t="s">
        <v>0</v>
      </c>
      <c r="X280" s="43">
        <f>IFERROR(SUMPRODUCT(X278:X278*H278:H278),"0")</f>
        <v>0</v>
      </c>
      <c r="Y280" s="43">
        <f>IFERROR(SUMPRODUCT(Y278:Y278*H278:H278),"0")</f>
        <v>0</v>
      </c>
      <c r="Z280" s="42"/>
      <c r="AA280" s="67"/>
      <c r="AB280" s="67"/>
      <c r="AC280" s="67"/>
    </row>
    <row r="281" spans="1:68" ht="27.75" customHeight="1" x14ac:dyDescent="0.2">
      <c r="A281" s="424" t="s">
        <v>276</v>
      </c>
      <c r="B281" s="424"/>
      <c r="C281" s="424"/>
      <c r="D281" s="424"/>
      <c r="E281" s="424"/>
      <c r="F281" s="424"/>
      <c r="G281" s="424"/>
      <c r="H281" s="424"/>
      <c r="I281" s="424"/>
      <c r="J281" s="424"/>
      <c r="K281" s="424"/>
      <c r="L281" s="424"/>
      <c r="M281" s="424"/>
      <c r="N281" s="424"/>
      <c r="O281" s="424"/>
      <c r="P281" s="424"/>
      <c r="Q281" s="424"/>
      <c r="R281" s="424"/>
      <c r="S281" s="424"/>
      <c r="T281" s="424"/>
      <c r="U281" s="424"/>
      <c r="V281" s="424"/>
      <c r="W281" s="424"/>
      <c r="X281" s="424"/>
      <c r="Y281" s="424"/>
      <c r="Z281" s="424"/>
      <c r="AA281" s="54"/>
      <c r="AB281" s="54"/>
      <c r="AC281" s="54"/>
    </row>
    <row r="282" spans="1:68" ht="16.5" customHeight="1" x14ac:dyDescent="0.25">
      <c r="A282" s="425" t="s">
        <v>276</v>
      </c>
      <c r="B282" s="425"/>
      <c r="C282" s="425"/>
      <c r="D282" s="425"/>
      <c r="E282" s="425"/>
      <c r="F282" s="425"/>
      <c r="G282" s="425"/>
      <c r="H282" s="425"/>
      <c r="I282" s="425"/>
      <c r="J282" s="425"/>
      <c r="K282" s="425"/>
      <c r="L282" s="425"/>
      <c r="M282" s="425"/>
      <c r="N282" s="425"/>
      <c r="O282" s="425"/>
      <c r="P282" s="425"/>
      <c r="Q282" s="425"/>
      <c r="R282" s="425"/>
      <c r="S282" s="425"/>
      <c r="T282" s="425"/>
      <c r="U282" s="425"/>
      <c r="V282" s="425"/>
      <c r="W282" s="425"/>
      <c r="X282" s="425"/>
      <c r="Y282" s="425"/>
      <c r="Z282" s="425"/>
      <c r="AA282" s="65"/>
      <c r="AB282" s="65"/>
      <c r="AC282" s="82"/>
    </row>
    <row r="283" spans="1:68" ht="14.25" customHeight="1" x14ac:dyDescent="0.25">
      <c r="A283" s="426" t="s">
        <v>80</v>
      </c>
      <c r="B283" s="426"/>
      <c r="C283" s="426"/>
      <c r="D283" s="426"/>
      <c r="E283" s="426"/>
      <c r="F283" s="426"/>
      <c r="G283" s="426"/>
      <c r="H283" s="426"/>
      <c r="I283" s="426"/>
      <c r="J283" s="426"/>
      <c r="K283" s="426"/>
      <c r="L283" s="426"/>
      <c r="M283" s="426"/>
      <c r="N283" s="426"/>
      <c r="O283" s="426"/>
      <c r="P283" s="426"/>
      <c r="Q283" s="426"/>
      <c r="R283" s="426"/>
      <c r="S283" s="426"/>
      <c r="T283" s="426"/>
      <c r="U283" s="426"/>
      <c r="V283" s="426"/>
      <c r="W283" s="426"/>
      <c r="X283" s="426"/>
      <c r="Y283" s="426"/>
      <c r="Z283" s="426"/>
      <c r="AA283" s="66"/>
      <c r="AB283" s="66"/>
      <c r="AC283" s="83"/>
    </row>
    <row r="284" spans="1:68" ht="27" customHeight="1" x14ac:dyDescent="0.25">
      <c r="A284" s="63" t="s">
        <v>410</v>
      </c>
      <c r="B284" s="63" t="s">
        <v>411</v>
      </c>
      <c r="C284" s="36">
        <v>4301071014</v>
      </c>
      <c r="D284" s="427">
        <v>4640242181264</v>
      </c>
      <c r="E284" s="427"/>
      <c r="F284" s="62">
        <v>0.7</v>
      </c>
      <c r="G284" s="37">
        <v>10</v>
      </c>
      <c r="H284" s="62">
        <v>7</v>
      </c>
      <c r="I284" s="62">
        <v>7.28</v>
      </c>
      <c r="J284" s="37">
        <v>84</v>
      </c>
      <c r="K284" s="37" t="s">
        <v>85</v>
      </c>
      <c r="L284" s="37" t="s">
        <v>86</v>
      </c>
      <c r="M284" s="38" t="s">
        <v>84</v>
      </c>
      <c r="N284" s="38"/>
      <c r="O284" s="37">
        <v>180</v>
      </c>
      <c r="P284" s="538" t="s">
        <v>412</v>
      </c>
      <c r="Q284" s="429"/>
      <c r="R284" s="429"/>
      <c r="S284" s="429"/>
      <c r="T284" s="430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95" t="s">
        <v>413</v>
      </c>
      <c r="AG284" s="81"/>
      <c r="AJ284" s="87" t="s">
        <v>87</v>
      </c>
      <c r="AK284" s="87">
        <v>1</v>
      </c>
      <c r="BB284" s="296" t="s">
        <v>70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414</v>
      </c>
      <c r="B285" s="63" t="s">
        <v>415</v>
      </c>
      <c r="C285" s="36">
        <v>4301071021</v>
      </c>
      <c r="D285" s="427">
        <v>4640242181325</v>
      </c>
      <c r="E285" s="427"/>
      <c r="F285" s="62">
        <v>0.7</v>
      </c>
      <c r="G285" s="37">
        <v>10</v>
      </c>
      <c r="H285" s="62">
        <v>7</v>
      </c>
      <c r="I285" s="62">
        <v>7.28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539" t="s">
        <v>416</v>
      </c>
      <c r="Q285" s="429"/>
      <c r="R285" s="429"/>
      <c r="S285" s="429"/>
      <c r="T285" s="430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7" t="s">
        <v>413</v>
      </c>
      <c r="AG285" s="81"/>
      <c r="AJ285" s="87" t="s">
        <v>87</v>
      </c>
      <c r="AK285" s="87">
        <v>1</v>
      </c>
      <c r="BB285" s="298" t="s">
        <v>70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417</v>
      </c>
      <c r="B286" s="63" t="s">
        <v>418</v>
      </c>
      <c r="C286" s="36">
        <v>4301070993</v>
      </c>
      <c r="D286" s="427">
        <v>4640242180670</v>
      </c>
      <c r="E286" s="427"/>
      <c r="F286" s="62">
        <v>1</v>
      </c>
      <c r="G286" s="37">
        <v>6</v>
      </c>
      <c r="H286" s="62">
        <v>6</v>
      </c>
      <c r="I286" s="62">
        <v>6.23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40" t="s">
        <v>419</v>
      </c>
      <c r="Q286" s="429"/>
      <c r="R286" s="429"/>
      <c r="S286" s="429"/>
      <c r="T286" s="430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9" t="s">
        <v>420</v>
      </c>
      <c r="AG286" s="81"/>
      <c r="AJ286" s="87" t="s">
        <v>87</v>
      </c>
      <c r="AK286" s="87">
        <v>1</v>
      </c>
      <c r="BB286" s="300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34"/>
      <c r="B287" s="434"/>
      <c r="C287" s="434"/>
      <c r="D287" s="434"/>
      <c r="E287" s="434"/>
      <c r="F287" s="434"/>
      <c r="G287" s="434"/>
      <c r="H287" s="434"/>
      <c r="I287" s="434"/>
      <c r="J287" s="434"/>
      <c r="K287" s="434"/>
      <c r="L287" s="434"/>
      <c r="M287" s="434"/>
      <c r="N287" s="434"/>
      <c r="O287" s="435"/>
      <c r="P287" s="431" t="s">
        <v>40</v>
      </c>
      <c r="Q287" s="432"/>
      <c r="R287" s="432"/>
      <c r="S287" s="432"/>
      <c r="T287" s="432"/>
      <c r="U287" s="432"/>
      <c r="V287" s="433"/>
      <c r="W287" s="42" t="s">
        <v>39</v>
      </c>
      <c r="X287" s="43">
        <f>IFERROR(SUM(X284:X286),"0")</f>
        <v>0</v>
      </c>
      <c r="Y287" s="43">
        <f>IFERROR(SUM(Y284:Y286),"0")</f>
        <v>0</v>
      </c>
      <c r="Z287" s="43">
        <f>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434"/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4"/>
      <c r="M288" s="434"/>
      <c r="N288" s="434"/>
      <c r="O288" s="435"/>
      <c r="P288" s="431" t="s">
        <v>40</v>
      </c>
      <c r="Q288" s="432"/>
      <c r="R288" s="432"/>
      <c r="S288" s="432"/>
      <c r="T288" s="432"/>
      <c r="U288" s="432"/>
      <c r="V288" s="433"/>
      <c r="W288" s="42" t="s">
        <v>0</v>
      </c>
      <c r="X288" s="43">
        <f>IFERROR(SUMPRODUCT(X284:X286*H284:H286),"0")</f>
        <v>0</v>
      </c>
      <c r="Y288" s="43">
        <f>IFERROR(SUMPRODUCT(Y284:Y286*H284:H286),"0")</f>
        <v>0</v>
      </c>
      <c r="Z288" s="42"/>
      <c r="AA288" s="67"/>
      <c r="AB288" s="67"/>
      <c r="AC288" s="67"/>
    </row>
    <row r="289" spans="1:68" ht="14.25" customHeight="1" x14ac:dyDescent="0.25">
      <c r="A289" s="426" t="s">
        <v>167</v>
      </c>
      <c r="B289" s="426"/>
      <c r="C289" s="426"/>
      <c r="D289" s="426"/>
      <c r="E289" s="426"/>
      <c r="F289" s="426"/>
      <c r="G289" s="426"/>
      <c r="H289" s="426"/>
      <c r="I289" s="426"/>
      <c r="J289" s="426"/>
      <c r="K289" s="426"/>
      <c r="L289" s="426"/>
      <c r="M289" s="426"/>
      <c r="N289" s="426"/>
      <c r="O289" s="426"/>
      <c r="P289" s="426"/>
      <c r="Q289" s="426"/>
      <c r="R289" s="426"/>
      <c r="S289" s="426"/>
      <c r="T289" s="426"/>
      <c r="U289" s="426"/>
      <c r="V289" s="426"/>
      <c r="W289" s="426"/>
      <c r="X289" s="426"/>
      <c r="Y289" s="426"/>
      <c r="Z289" s="426"/>
      <c r="AA289" s="66"/>
      <c r="AB289" s="66"/>
      <c r="AC289" s="83"/>
    </row>
    <row r="290" spans="1:68" ht="27" customHeight="1" x14ac:dyDescent="0.25">
      <c r="A290" s="63" t="s">
        <v>421</v>
      </c>
      <c r="B290" s="63" t="s">
        <v>422</v>
      </c>
      <c r="C290" s="36">
        <v>4301131019</v>
      </c>
      <c r="D290" s="427">
        <v>4640242180427</v>
      </c>
      <c r="E290" s="427"/>
      <c r="F290" s="62">
        <v>1.8</v>
      </c>
      <c r="G290" s="37">
        <v>1</v>
      </c>
      <c r="H290" s="62">
        <v>1.8</v>
      </c>
      <c r="I290" s="62">
        <v>1.915</v>
      </c>
      <c r="J290" s="37">
        <v>234</v>
      </c>
      <c r="K290" s="37" t="s">
        <v>157</v>
      </c>
      <c r="L290" s="37" t="s">
        <v>86</v>
      </c>
      <c r="M290" s="38" t="s">
        <v>84</v>
      </c>
      <c r="N290" s="38"/>
      <c r="O290" s="37">
        <v>180</v>
      </c>
      <c r="P290" s="54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429"/>
      <c r="R290" s="429"/>
      <c r="S290" s="429"/>
      <c r="T290" s="430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01" t="s">
        <v>423</v>
      </c>
      <c r="AG290" s="81"/>
      <c r="AJ290" s="87" t="s">
        <v>87</v>
      </c>
      <c r="AK290" s="87">
        <v>1</v>
      </c>
      <c r="BB290" s="302" t="s">
        <v>93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x14ac:dyDescent="0.2">
      <c r="A291" s="434"/>
      <c r="B291" s="434"/>
      <c r="C291" s="434"/>
      <c r="D291" s="434"/>
      <c r="E291" s="434"/>
      <c r="F291" s="434"/>
      <c r="G291" s="434"/>
      <c r="H291" s="434"/>
      <c r="I291" s="434"/>
      <c r="J291" s="434"/>
      <c r="K291" s="434"/>
      <c r="L291" s="434"/>
      <c r="M291" s="434"/>
      <c r="N291" s="434"/>
      <c r="O291" s="435"/>
      <c r="P291" s="431" t="s">
        <v>40</v>
      </c>
      <c r="Q291" s="432"/>
      <c r="R291" s="432"/>
      <c r="S291" s="432"/>
      <c r="T291" s="432"/>
      <c r="U291" s="432"/>
      <c r="V291" s="433"/>
      <c r="W291" s="42" t="s">
        <v>39</v>
      </c>
      <c r="X291" s="43">
        <f>IFERROR(SUM(X290:X290),"0")</f>
        <v>0</v>
      </c>
      <c r="Y291" s="43">
        <f>IFERROR(SUM(Y290:Y290),"0")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434"/>
      <c r="B292" s="434"/>
      <c r="C292" s="434"/>
      <c r="D292" s="434"/>
      <c r="E292" s="434"/>
      <c r="F292" s="434"/>
      <c r="G292" s="434"/>
      <c r="H292" s="434"/>
      <c r="I292" s="434"/>
      <c r="J292" s="434"/>
      <c r="K292" s="434"/>
      <c r="L292" s="434"/>
      <c r="M292" s="434"/>
      <c r="N292" s="434"/>
      <c r="O292" s="435"/>
      <c r="P292" s="431" t="s">
        <v>40</v>
      </c>
      <c r="Q292" s="432"/>
      <c r="R292" s="432"/>
      <c r="S292" s="432"/>
      <c r="T292" s="432"/>
      <c r="U292" s="432"/>
      <c r="V292" s="433"/>
      <c r="W292" s="42" t="s">
        <v>0</v>
      </c>
      <c r="X292" s="43">
        <f>IFERROR(SUMPRODUCT(X290:X290*H290:H290),"0")</f>
        <v>0</v>
      </c>
      <c r="Y292" s="43">
        <f>IFERROR(SUMPRODUCT(Y290:Y290*H290:H290),"0")</f>
        <v>0</v>
      </c>
      <c r="Z292" s="42"/>
      <c r="AA292" s="67"/>
      <c r="AB292" s="67"/>
      <c r="AC292" s="67"/>
    </row>
    <row r="293" spans="1:68" ht="14.25" customHeight="1" x14ac:dyDescent="0.25">
      <c r="A293" s="426" t="s">
        <v>89</v>
      </c>
      <c r="B293" s="426"/>
      <c r="C293" s="426"/>
      <c r="D293" s="426"/>
      <c r="E293" s="426"/>
      <c r="F293" s="426"/>
      <c r="G293" s="426"/>
      <c r="H293" s="426"/>
      <c r="I293" s="426"/>
      <c r="J293" s="426"/>
      <c r="K293" s="426"/>
      <c r="L293" s="426"/>
      <c r="M293" s="426"/>
      <c r="N293" s="426"/>
      <c r="O293" s="426"/>
      <c r="P293" s="426"/>
      <c r="Q293" s="426"/>
      <c r="R293" s="426"/>
      <c r="S293" s="426"/>
      <c r="T293" s="426"/>
      <c r="U293" s="426"/>
      <c r="V293" s="426"/>
      <c r="W293" s="426"/>
      <c r="X293" s="426"/>
      <c r="Y293" s="426"/>
      <c r="Z293" s="426"/>
      <c r="AA293" s="66"/>
      <c r="AB293" s="66"/>
      <c r="AC293" s="83"/>
    </row>
    <row r="294" spans="1:68" ht="27" customHeight="1" x14ac:dyDescent="0.25">
      <c r="A294" s="63" t="s">
        <v>424</v>
      </c>
      <c r="B294" s="63" t="s">
        <v>425</v>
      </c>
      <c r="C294" s="36">
        <v>4301132080</v>
      </c>
      <c r="D294" s="427">
        <v>4640242180397</v>
      </c>
      <c r="E294" s="427"/>
      <c r="F294" s="62">
        <v>1</v>
      </c>
      <c r="G294" s="37">
        <v>6</v>
      </c>
      <c r="H294" s="62">
        <v>6</v>
      </c>
      <c r="I294" s="62">
        <v>6.26</v>
      </c>
      <c r="J294" s="37">
        <v>84</v>
      </c>
      <c r="K294" s="37" t="s">
        <v>85</v>
      </c>
      <c r="L294" s="37" t="s">
        <v>86</v>
      </c>
      <c r="M294" s="38" t="s">
        <v>84</v>
      </c>
      <c r="N294" s="38"/>
      <c r="O294" s="37">
        <v>180</v>
      </c>
      <c r="P294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429"/>
      <c r="R294" s="429"/>
      <c r="S294" s="429"/>
      <c r="T294" s="430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03" t="s">
        <v>426</v>
      </c>
      <c r="AG294" s="81"/>
      <c r="AJ294" s="87" t="s">
        <v>87</v>
      </c>
      <c r="AK294" s="87">
        <v>1</v>
      </c>
      <c r="BB294" s="304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427</v>
      </c>
      <c r="B295" s="63" t="s">
        <v>428</v>
      </c>
      <c r="C295" s="36">
        <v>4301132104</v>
      </c>
      <c r="D295" s="427">
        <v>4640242181219</v>
      </c>
      <c r="E295" s="427"/>
      <c r="F295" s="62">
        <v>0.3</v>
      </c>
      <c r="G295" s="37">
        <v>9</v>
      </c>
      <c r="H295" s="62">
        <v>2.7</v>
      </c>
      <c r="I295" s="62">
        <v>2.8450000000000002</v>
      </c>
      <c r="J295" s="37">
        <v>234</v>
      </c>
      <c r="K295" s="37" t="s">
        <v>157</v>
      </c>
      <c r="L295" s="37" t="s">
        <v>86</v>
      </c>
      <c r="M295" s="38" t="s">
        <v>84</v>
      </c>
      <c r="N295" s="38"/>
      <c r="O295" s="37">
        <v>180</v>
      </c>
      <c r="P295" s="543" t="s">
        <v>429</v>
      </c>
      <c r="Q295" s="429"/>
      <c r="R295" s="429"/>
      <c r="S295" s="429"/>
      <c r="T295" s="430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05" t="s">
        <v>426</v>
      </c>
      <c r="AG295" s="81"/>
      <c r="AJ295" s="87" t="s">
        <v>87</v>
      </c>
      <c r="AK295" s="87">
        <v>1</v>
      </c>
      <c r="BB295" s="306" t="s">
        <v>93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34"/>
      <c r="B296" s="434"/>
      <c r="C296" s="434"/>
      <c r="D296" s="434"/>
      <c r="E296" s="434"/>
      <c r="F296" s="434"/>
      <c r="G296" s="434"/>
      <c r="H296" s="434"/>
      <c r="I296" s="434"/>
      <c r="J296" s="434"/>
      <c r="K296" s="434"/>
      <c r="L296" s="434"/>
      <c r="M296" s="434"/>
      <c r="N296" s="434"/>
      <c r="O296" s="435"/>
      <c r="P296" s="431" t="s">
        <v>40</v>
      </c>
      <c r="Q296" s="432"/>
      <c r="R296" s="432"/>
      <c r="S296" s="432"/>
      <c r="T296" s="432"/>
      <c r="U296" s="432"/>
      <c r="V296" s="433"/>
      <c r="W296" s="42" t="s">
        <v>39</v>
      </c>
      <c r="X296" s="43">
        <f>IFERROR(SUM(X294:X295),"0")</f>
        <v>0</v>
      </c>
      <c r="Y296" s="43">
        <f>IFERROR(SUM(Y294:Y295),"0")</f>
        <v>0</v>
      </c>
      <c r="Z296" s="43">
        <f>IFERROR(IF(Z294="",0,Z294),"0")+IFERROR(IF(Z295="",0,Z295),"0")</f>
        <v>0</v>
      </c>
      <c r="AA296" s="67"/>
      <c r="AB296" s="67"/>
      <c r="AC296" s="67"/>
    </row>
    <row r="297" spans="1:68" x14ac:dyDescent="0.2">
      <c r="A297" s="434"/>
      <c r="B297" s="434"/>
      <c r="C297" s="434"/>
      <c r="D297" s="434"/>
      <c r="E297" s="434"/>
      <c r="F297" s="434"/>
      <c r="G297" s="434"/>
      <c r="H297" s="434"/>
      <c r="I297" s="434"/>
      <c r="J297" s="434"/>
      <c r="K297" s="434"/>
      <c r="L297" s="434"/>
      <c r="M297" s="434"/>
      <c r="N297" s="434"/>
      <c r="O297" s="435"/>
      <c r="P297" s="431" t="s">
        <v>40</v>
      </c>
      <c r="Q297" s="432"/>
      <c r="R297" s="432"/>
      <c r="S297" s="432"/>
      <c r="T297" s="432"/>
      <c r="U297" s="432"/>
      <c r="V297" s="433"/>
      <c r="W297" s="42" t="s">
        <v>0</v>
      </c>
      <c r="X297" s="43">
        <f>IFERROR(SUMPRODUCT(X294:X295*H294:H295),"0")</f>
        <v>0</v>
      </c>
      <c r="Y297" s="43">
        <f>IFERROR(SUMPRODUCT(Y294:Y295*H294:H295),"0")</f>
        <v>0</v>
      </c>
      <c r="Z297" s="42"/>
      <c r="AA297" s="67"/>
      <c r="AB297" s="67"/>
      <c r="AC297" s="67"/>
    </row>
    <row r="298" spans="1:68" ht="14.25" customHeight="1" x14ac:dyDescent="0.25">
      <c r="A298" s="426" t="s">
        <v>139</v>
      </c>
      <c r="B298" s="426"/>
      <c r="C298" s="426"/>
      <c r="D298" s="426"/>
      <c r="E298" s="426"/>
      <c r="F298" s="426"/>
      <c r="G298" s="426"/>
      <c r="H298" s="426"/>
      <c r="I298" s="426"/>
      <c r="J298" s="426"/>
      <c r="K298" s="426"/>
      <c r="L298" s="426"/>
      <c r="M298" s="426"/>
      <c r="N298" s="426"/>
      <c r="O298" s="426"/>
      <c r="P298" s="426"/>
      <c r="Q298" s="426"/>
      <c r="R298" s="426"/>
      <c r="S298" s="426"/>
      <c r="T298" s="426"/>
      <c r="U298" s="426"/>
      <c r="V298" s="426"/>
      <c r="W298" s="426"/>
      <c r="X298" s="426"/>
      <c r="Y298" s="426"/>
      <c r="Z298" s="426"/>
      <c r="AA298" s="66"/>
      <c r="AB298" s="66"/>
      <c r="AC298" s="83"/>
    </row>
    <row r="299" spans="1:68" ht="27" customHeight="1" x14ac:dyDescent="0.25">
      <c r="A299" s="63" t="s">
        <v>430</v>
      </c>
      <c r="B299" s="63" t="s">
        <v>431</v>
      </c>
      <c r="C299" s="36">
        <v>4301136028</v>
      </c>
      <c r="D299" s="427">
        <v>4640242180304</v>
      </c>
      <c r="E299" s="427"/>
      <c r="F299" s="62">
        <v>2.7</v>
      </c>
      <c r="G299" s="37">
        <v>1</v>
      </c>
      <c r="H299" s="62">
        <v>2.7</v>
      </c>
      <c r="I299" s="62">
        <v>2.8906000000000001</v>
      </c>
      <c r="J299" s="37">
        <v>126</v>
      </c>
      <c r="K299" s="37" t="s">
        <v>94</v>
      </c>
      <c r="L299" s="37" t="s">
        <v>86</v>
      </c>
      <c r="M299" s="38" t="s">
        <v>84</v>
      </c>
      <c r="N299" s="38"/>
      <c r="O299" s="37">
        <v>180</v>
      </c>
      <c r="P299" s="544" t="s">
        <v>432</v>
      </c>
      <c r="Q299" s="429"/>
      <c r="R299" s="429"/>
      <c r="S299" s="429"/>
      <c r="T299" s="430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07" t="s">
        <v>433</v>
      </c>
      <c r="AG299" s="81"/>
      <c r="AJ299" s="87" t="s">
        <v>87</v>
      </c>
      <c r="AK299" s="87">
        <v>1</v>
      </c>
      <c r="BB299" s="308" t="s">
        <v>93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ht="27" customHeight="1" x14ac:dyDescent="0.25">
      <c r="A300" s="63" t="s">
        <v>434</v>
      </c>
      <c r="B300" s="63" t="s">
        <v>435</v>
      </c>
      <c r="C300" s="36">
        <v>4301136026</v>
      </c>
      <c r="D300" s="427">
        <v>4640242180236</v>
      </c>
      <c r="E300" s="427"/>
      <c r="F300" s="62">
        <v>5</v>
      </c>
      <c r="G300" s="37">
        <v>1</v>
      </c>
      <c r="H300" s="62">
        <v>5</v>
      </c>
      <c r="I300" s="62">
        <v>5.2350000000000003</v>
      </c>
      <c r="J300" s="37">
        <v>84</v>
      </c>
      <c r="K300" s="37" t="s">
        <v>85</v>
      </c>
      <c r="L300" s="37" t="s">
        <v>86</v>
      </c>
      <c r="M300" s="38" t="s">
        <v>84</v>
      </c>
      <c r="N300" s="38"/>
      <c r="O300" s="37">
        <v>180</v>
      </c>
      <c r="P300" s="5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429"/>
      <c r="R300" s="429"/>
      <c r="S300" s="429"/>
      <c r="T300" s="430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9" t="s">
        <v>433</v>
      </c>
      <c r="AG300" s="81"/>
      <c r="AJ300" s="87" t="s">
        <v>87</v>
      </c>
      <c r="AK300" s="87">
        <v>1</v>
      </c>
      <c r="BB300" s="310" t="s">
        <v>93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ht="27" customHeight="1" x14ac:dyDescent="0.25">
      <c r="A301" s="63" t="s">
        <v>436</v>
      </c>
      <c r="B301" s="63" t="s">
        <v>437</v>
      </c>
      <c r="C301" s="36">
        <v>4301136029</v>
      </c>
      <c r="D301" s="427">
        <v>4640242180410</v>
      </c>
      <c r="E301" s="427"/>
      <c r="F301" s="62">
        <v>2.2400000000000002</v>
      </c>
      <c r="G301" s="37">
        <v>1</v>
      </c>
      <c r="H301" s="62">
        <v>2.2400000000000002</v>
      </c>
      <c r="I301" s="62">
        <v>2.4319999999999999</v>
      </c>
      <c r="J301" s="37">
        <v>126</v>
      </c>
      <c r="K301" s="37" t="s">
        <v>94</v>
      </c>
      <c r="L301" s="37" t="s">
        <v>86</v>
      </c>
      <c r="M301" s="38" t="s">
        <v>84</v>
      </c>
      <c r="N301" s="38"/>
      <c r="O301" s="37">
        <v>180</v>
      </c>
      <c r="P301" s="5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429"/>
      <c r="R301" s="429"/>
      <c r="S301" s="429"/>
      <c r="T301" s="430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11" t="s">
        <v>433</v>
      </c>
      <c r="AG301" s="81"/>
      <c r="AJ301" s="87" t="s">
        <v>87</v>
      </c>
      <c r="AK301" s="87">
        <v>1</v>
      </c>
      <c r="BB301" s="312" t="s">
        <v>93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x14ac:dyDescent="0.2">
      <c r="A302" s="434"/>
      <c r="B302" s="434"/>
      <c r="C302" s="434"/>
      <c r="D302" s="434"/>
      <c r="E302" s="434"/>
      <c r="F302" s="434"/>
      <c r="G302" s="434"/>
      <c r="H302" s="434"/>
      <c r="I302" s="434"/>
      <c r="J302" s="434"/>
      <c r="K302" s="434"/>
      <c r="L302" s="434"/>
      <c r="M302" s="434"/>
      <c r="N302" s="434"/>
      <c r="O302" s="435"/>
      <c r="P302" s="431" t="s">
        <v>40</v>
      </c>
      <c r="Q302" s="432"/>
      <c r="R302" s="432"/>
      <c r="S302" s="432"/>
      <c r="T302" s="432"/>
      <c r="U302" s="432"/>
      <c r="V302" s="433"/>
      <c r="W302" s="42" t="s">
        <v>39</v>
      </c>
      <c r="X302" s="43">
        <f>IFERROR(SUM(X299:X301),"0")</f>
        <v>0</v>
      </c>
      <c r="Y302" s="43">
        <f>IFERROR(SUM(Y299:Y301),"0")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434"/>
      <c r="B303" s="434"/>
      <c r="C303" s="434"/>
      <c r="D303" s="434"/>
      <c r="E303" s="434"/>
      <c r="F303" s="434"/>
      <c r="G303" s="434"/>
      <c r="H303" s="434"/>
      <c r="I303" s="434"/>
      <c r="J303" s="434"/>
      <c r="K303" s="434"/>
      <c r="L303" s="434"/>
      <c r="M303" s="434"/>
      <c r="N303" s="434"/>
      <c r="O303" s="435"/>
      <c r="P303" s="431" t="s">
        <v>40</v>
      </c>
      <c r="Q303" s="432"/>
      <c r="R303" s="432"/>
      <c r="S303" s="432"/>
      <c r="T303" s="432"/>
      <c r="U303" s="432"/>
      <c r="V303" s="433"/>
      <c r="W303" s="42" t="s">
        <v>0</v>
      </c>
      <c r="X303" s="43">
        <f>IFERROR(SUMPRODUCT(X299:X301*H299:H301),"0")</f>
        <v>0</v>
      </c>
      <c r="Y303" s="43">
        <f>IFERROR(SUMPRODUCT(Y299:Y301*H299:H301),"0")</f>
        <v>0</v>
      </c>
      <c r="Z303" s="42"/>
      <c r="AA303" s="67"/>
      <c r="AB303" s="67"/>
      <c r="AC303" s="67"/>
    </row>
    <row r="304" spans="1:68" ht="14.25" customHeight="1" x14ac:dyDescent="0.25">
      <c r="A304" s="426" t="s">
        <v>145</v>
      </c>
      <c r="B304" s="426"/>
      <c r="C304" s="426"/>
      <c r="D304" s="426"/>
      <c r="E304" s="426"/>
      <c r="F304" s="426"/>
      <c r="G304" s="426"/>
      <c r="H304" s="426"/>
      <c r="I304" s="426"/>
      <c r="J304" s="426"/>
      <c r="K304" s="426"/>
      <c r="L304" s="426"/>
      <c r="M304" s="426"/>
      <c r="N304" s="426"/>
      <c r="O304" s="426"/>
      <c r="P304" s="426"/>
      <c r="Q304" s="426"/>
      <c r="R304" s="426"/>
      <c r="S304" s="426"/>
      <c r="T304" s="426"/>
      <c r="U304" s="426"/>
      <c r="V304" s="426"/>
      <c r="W304" s="426"/>
      <c r="X304" s="426"/>
      <c r="Y304" s="426"/>
      <c r="Z304" s="426"/>
      <c r="AA304" s="66"/>
      <c r="AB304" s="66"/>
      <c r="AC304" s="83"/>
    </row>
    <row r="305" spans="1:68" ht="37.5" customHeight="1" x14ac:dyDescent="0.25">
      <c r="A305" s="63" t="s">
        <v>438</v>
      </c>
      <c r="B305" s="63" t="s">
        <v>439</v>
      </c>
      <c r="C305" s="36">
        <v>4301135504</v>
      </c>
      <c r="D305" s="427">
        <v>4640242181554</v>
      </c>
      <c r="E305" s="427"/>
      <c r="F305" s="62">
        <v>3</v>
      </c>
      <c r="G305" s="37">
        <v>1</v>
      </c>
      <c r="H305" s="62">
        <v>3</v>
      </c>
      <c r="I305" s="62">
        <v>3.1920000000000002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47" t="s">
        <v>440</v>
      </c>
      <c r="Q305" s="429"/>
      <c r="R305" s="429"/>
      <c r="S305" s="429"/>
      <c r="T305" s="430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ref="Y305:Y324" si="23">IFERROR(IF(X305="","",X305),"")</f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13" t="s">
        <v>441</v>
      </c>
      <c r="AG305" s="81"/>
      <c r="AJ305" s="87" t="s">
        <v>87</v>
      </c>
      <c r="AK305" s="87">
        <v>1</v>
      </c>
      <c r="BB305" s="314" t="s">
        <v>93</v>
      </c>
      <c r="BM305" s="81">
        <f t="shared" ref="BM305:BM324" si="24">IFERROR(X305*I305,"0")</f>
        <v>0</v>
      </c>
      <c r="BN305" s="81">
        <f t="shared" ref="BN305:BN324" si="25">IFERROR(Y305*I305,"0")</f>
        <v>0</v>
      </c>
      <c r="BO305" s="81">
        <f t="shared" ref="BO305:BO324" si="26">IFERROR(X305/J305,"0")</f>
        <v>0</v>
      </c>
      <c r="BP305" s="81">
        <f t="shared" ref="BP305:BP324" si="27">IFERROR(Y305/J305,"0")</f>
        <v>0</v>
      </c>
    </row>
    <row r="306" spans="1:68" ht="27" customHeight="1" x14ac:dyDescent="0.25">
      <c r="A306" s="63" t="s">
        <v>442</v>
      </c>
      <c r="B306" s="63" t="s">
        <v>443</v>
      </c>
      <c r="C306" s="36">
        <v>4301135394</v>
      </c>
      <c r="D306" s="427">
        <v>4640242181561</v>
      </c>
      <c r="E306" s="427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48" t="s">
        <v>444</v>
      </c>
      <c r="Q306" s="429"/>
      <c r="R306" s="429"/>
      <c r="S306" s="429"/>
      <c r="T306" s="430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3"/>
        <v>0</v>
      </c>
      <c r="Z306" s="41">
        <f>IFERROR(IF(X306="","",X306*0.00936),"")</f>
        <v>0</v>
      </c>
      <c r="AA306" s="68" t="s">
        <v>46</v>
      </c>
      <c r="AB306" s="69" t="s">
        <v>46</v>
      </c>
      <c r="AC306" s="315" t="s">
        <v>445</v>
      </c>
      <c r="AG306" s="81"/>
      <c r="AJ306" s="87" t="s">
        <v>87</v>
      </c>
      <c r="AK306" s="87">
        <v>1</v>
      </c>
      <c r="BB306" s="316" t="s">
        <v>93</v>
      </c>
      <c r="BM306" s="81">
        <f t="shared" si="24"/>
        <v>0</v>
      </c>
      <c r="BN306" s="81">
        <f t="shared" si="25"/>
        <v>0</v>
      </c>
      <c r="BO306" s="81">
        <f t="shared" si="26"/>
        <v>0</v>
      </c>
      <c r="BP306" s="81">
        <f t="shared" si="27"/>
        <v>0</v>
      </c>
    </row>
    <row r="307" spans="1:68" ht="27" customHeight="1" x14ac:dyDescent="0.25">
      <c r="A307" s="63" t="s">
        <v>446</v>
      </c>
      <c r="B307" s="63" t="s">
        <v>447</v>
      </c>
      <c r="C307" s="36">
        <v>4301135374</v>
      </c>
      <c r="D307" s="427">
        <v>4640242181424</v>
      </c>
      <c r="E307" s="427"/>
      <c r="F307" s="62">
        <v>5.5</v>
      </c>
      <c r="G307" s="37">
        <v>1</v>
      </c>
      <c r="H307" s="62">
        <v>5.5</v>
      </c>
      <c r="I307" s="62">
        <v>5.7350000000000003</v>
      </c>
      <c r="J307" s="37">
        <v>84</v>
      </c>
      <c r="K307" s="37" t="s">
        <v>85</v>
      </c>
      <c r="L307" s="37" t="s">
        <v>86</v>
      </c>
      <c r="M307" s="38" t="s">
        <v>84</v>
      </c>
      <c r="N307" s="38"/>
      <c r="O307" s="37">
        <v>180</v>
      </c>
      <c r="P307" s="54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429"/>
      <c r="R307" s="429"/>
      <c r="S307" s="429"/>
      <c r="T307" s="430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3"/>
        <v>0</v>
      </c>
      <c r="Z307" s="41">
        <f>IFERROR(IF(X307="","",X307*0.0155),"")</f>
        <v>0</v>
      </c>
      <c r="AA307" s="68" t="s">
        <v>46</v>
      </c>
      <c r="AB307" s="69" t="s">
        <v>46</v>
      </c>
      <c r="AC307" s="317" t="s">
        <v>441</v>
      </c>
      <c r="AG307" s="81"/>
      <c r="AJ307" s="87" t="s">
        <v>87</v>
      </c>
      <c r="AK307" s="87">
        <v>1</v>
      </c>
      <c r="BB307" s="318" t="s">
        <v>93</v>
      </c>
      <c r="BM307" s="81">
        <f t="shared" si="24"/>
        <v>0</v>
      </c>
      <c r="BN307" s="81">
        <f t="shared" si="25"/>
        <v>0</v>
      </c>
      <c r="BO307" s="81">
        <f t="shared" si="26"/>
        <v>0</v>
      </c>
      <c r="BP307" s="81">
        <f t="shared" si="27"/>
        <v>0</v>
      </c>
    </row>
    <row r="308" spans="1:68" ht="27" customHeight="1" x14ac:dyDescent="0.25">
      <c r="A308" s="63" t="s">
        <v>448</v>
      </c>
      <c r="B308" s="63" t="s">
        <v>449</v>
      </c>
      <c r="C308" s="36">
        <v>4301135320</v>
      </c>
      <c r="D308" s="427">
        <v>4640242181592</v>
      </c>
      <c r="E308" s="427"/>
      <c r="F308" s="62">
        <v>3.5</v>
      </c>
      <c r="G308" s="37">
        <v>1</v>
      </c>
      <c r="H308" s="62">
        <v>3.5</v>
      </c>
      <c r="I308" s="62">
        <v>3.6850000000000001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50" t="s">
        <v>450</v>
      </c>
      <c r="Q308" s="429"/>
      <c r="R308" s="429"/>
      <c r="S308" s="429"/>
      <c r="T308" s="430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 t="shared" ref="Z308:Z316" si="28">IFERROR(IF(X308="","",X308*0.00936),"")</f>
        <v>0</v>
      </c>
      <c r="AA308" s="68" t="s">
        <v>46</v>
      </c>
      <c r="AB308" s="69" t="s">
        <v>46</v>
      </c>
      <c r="AC308" s="319" t="s">
        <v>451</v>
      </c>
      <c r="AG308" s="81"/>
      <c r="AJ308" s="87" t="s">
        <v>87</v>
      </c>
      <c r="AK308" s="87">
        <v>1</v>
      </c>
      <c r="BB308" s="320" t="s">
        <v>93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37.5" customHeight="1" x14ac:dyDescent="0.25">
      <c r="A309" s="63" t="s">
        <v>452</v>
      </c>
      <c r="B309" s="63" t="s">
        <v>453</v>
      </c>
      <c r="C309" s="36">
        <v>4301135552</v>
      </c>
      <c r="D309" s="427">
        <v>4640242181431</v>
      </c>
      <c r="E309" s="427"/>
      <c r="F309" s="62">
        <v>3.5</v>
      </c>
      <c r="G309" s="37">
        <v>1</v>
      </c>
      <c r="H309" s="62">
        <v>3.5</v>
      </c>
      <c r="I309" s="62">
        <v>3.6920000000000002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51" t="s">
        <v>454</v>
      </c>
      <c r="Q309" s="429"/>
      <c r="R309" s="429"/>
      <c r="S309" s="429"/>
      <c r="T309" s="430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 t="shared" si="28"/>
        <v>0</v>
      </c>
      <c r="AA309" s="68" t="s">
        <v>46</v>
      </c>
      <c r="AB309" s="69" t="s">
        <v>46</v>
      </c>
      <c r="AC309" s="321" t="s">
        <v>455</v>
      </c>
      <c r="AG309" s="81"/>
      <c r="AJ309" s="87" t="s">
        <v>87</v>
      </c>
      <c r="AK309" s="87">
        <v>1</v>
      </c>
      <c r="BB309" s="322" t="s">
        <v>93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27" customHeight="1" x14ac:dyDescent="0.25">
      <c r="A310" s="63" t="s">
        <v>456</v>
      </c>
      <c r="B310" s="63" t="s">
        <v>457</v>
      </c>
      <c r="C310" s="36">
        <v>4301135405</v>
      </c>
      <c r="D310" s="427">
        <v>4640242181523</v>
      </c>
      <c r="E310" s="427"/>
      <c r="F310" s="62">
        <v>3</v>
      </c>
      <c r="G310" s="37">
        <v>1</v>
      </c>
      <c r="H310" s="62">
        <v>3</v>
      </c>
      <c r="I310" s="62">
        <v>3.1920000000000002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429"/>
      <c r="R310" s="429"/>
      <c r="S310" s="429"/>
      <c r="T310" s="430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si="28"/>
        <v>0</v>
      </c>
      <c r="AA310" s="68" t="s">
        <v>46</v>
      </c>
      <c r="AB310" s="69" t="s">
        <v>46</v>
      </c>
      <c r="AC310" s="323" t="s">
        <v>445</v>
      </c>
      <c r="AG310" s="81"/>
      <c r="AJ310" s="87" t="s">
        <v>87</v>
      </c>
      <c r="AK310" s="87">
        <v>1</v>
      </c>
      <c r="BB310" s="324" t="s">
        <v>93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37.5" customHeight="1" x14ac:dyDescent="0.25">
      <c r="A311" s="63" t="s">
        <v>458</v>
      </c>
      <c r="B311" s="63" t="s">
        <v>459</v>
      </c>
      <c r="C311" s="36">
        <v>4301135404</v>
      </c>
      <c r="D311" s="427">
        <v>4640242181516</v>
      </c>
      <c r="E311" s="427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94</v>
      </c>
      <c r="L311" s="37" t="s">
        <v>86</v>
      </c>
      <c r="M311" s="38" t="s">
        <v>84</v>
      </c>
      <c r="N311" s="38"/>
      <c r="O311" s="37">
        <v>180</v>
      </c>
      <c r="P311" s="553" t="s">
        <v>460</v>
      </c>
      <c r="Q311" s="429"/>
      <c r="R311" s="429"/>
      <c r="S311" s="429"/>
      <c r="T311" s="430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25" t="s">
        <v>455</v>
      </c>
      <c r="AG311" s="81"/>
      <c r="AJ311" s="87" t="s">
        <v>87</v>
      </c>
      <c r="AK311" s="87">
        <v>1</v>
      </c>
      <c r="BB311" s="326" t="s">
        <v>93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27" customHeight="1" x14ac:dyDescent="0.25">
      <c r="A312" s="63" t="s">
        <v>461</v>
      </c>
      <c r="B312" s="63" t="s">
        <v>462</v>
      </c>
      <c r="C312" s="36">
        <v>4301135375</v>
      </c>
      <c r="D312" s="427">
        <v>4640242181486</v>
      </c>
      <c r="E312" s="427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94</v>
      </c>
      <c r="L312" s="37" t="s">
        <v>86</v>
      </c>
      <c r="M312" s="38" t="s">
        <v>84</v>
      </c>
      <c r="N312" s="38"/>
      <c r="O312" s="37">
        <v>180</v>
      </c>
      <c r="P312" s="5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429"/>
      <c r="R312" s="429"/>
      <c r="S312" s="429"/>
      <c r="T312" s="430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7" t="s">
        <v>441</v>
      </c>
      <c r="AG312" s="81"/>
      <c r="AJ312" s="87" t="s">
        <v>87</v>
      </c>
      <c r="AK312" s="87">
        <v>1</v>
      </c>
      <c r="BB312" s="328" t="s">
        <v>93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37.5" customHeight="1" x14ac:dyDescent="0.25">
      <c r="A313" s="63" t="s">
        <v>463</v>
      </c>
      <c r="B313" s="63" t="s">
        <v>464</v>
      </c>
      <c r="C313" s="36">
        <v>4301135402</v>
      </c>
      <c r="D313" s="427">
        <v>4640242181493</v>
      </c>
      <c r="E313" s="427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94</v>
      </c>
      <c r="L313" s="37" t="s">
        <v>86</v>
      </c>
      <c r="M313" s="38" t="s">
        <v>84</v>
      </c>
      <c r="N313" s="38"/>
      <c r="O313" s="37">
        <v>180</v>
      </c>
      <c r="P313" s="555" t="s">
        <v>465</v>
      </c>
      <c r="Q313" s="429"/>
      <c r="R313" s="429"/>
      <c r="S313" s="429"/>
      <c r="T313" s="430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 t="shared" si="28"/>
        <v>0</v>
      </c>
      <c r="AA313" s="68" t="s">
        <v>46</v>
      </c>
      <c r="AB313" s="69" t="s">
        <v>46</v>
      </c>
      <c r="AC313" s="329" t="s">
        <v>441</v>
      </c>
      <c r="AG313" s="81"/>
      <c r="AJ313" s="87" t="s">
        <v>87</v>
      </c>
      <c r="AK313" s="87">
        <v>1</v>
      </c>
      <c r="BB313" s="330" t="s">
        <v>93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37.5" customHeight="1" x14ac:dyDescent="0.25">
      <c r="A314" s="63" t="s">
        <v>466</v>
      </c>
      <c r="B314" s="63" t="s">
        <v>467</v>
      </c>
      <c r="C314" s="36">
        <v>4301135403</v>
      </c>
      <c r="D314" s="427">
        <v>4640242181509</v>
      </c>
      <c r="E314" s="427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94</v>
      </c>
      <c r="L314" s="37" t="s">
        <v>86</v>
      </c>
      <c r="M314" s="38" t="s">
        <v>84</v>
      </c>
      <c r="N314" s="38"/>
      <c r="O314" s="37">
        <v>180</v>
      </c>
      <c r="P314" s="55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429"/>
      <c r="R314" s="429"/>
      <c r="S314" s="429"/>
      <c r="T314" s="430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 t="shared" si="28"/>
        <v>0</v>
      </c>
      <c r="AA314" s="68" t="s">
        <v>46</v>
      </c>
      <c r="AB314" s="69" t="s">
        <v>46</v>
      </c>
      <c r="AC314" s="331" t="s">
        <v>441</v>
      </c>
      <c r="AG314" s="81"/>
      <c r="AJ314" s="87" t="s">
        <v>87</v>
      </c>
      <c r="AK314" s="87">
        <v>1</v>
      </c>
      <c r="BB314" s="332" t="s">
        <v>93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27" customHeight="1" x14ac:dyDescent="0.25">
      <c r="A315" s="63" t="s">
        <v>468</v>
      </c>
      <c r="B315" s="63" t="s">
        <v>469</v>
      </c>
      <c r="C315" s="36">
        <v>4301135304</v>
      </c>
      <c r="D315" s="427">
        <v>4640242181240</v>
      </c>
      <c r="E315" s="427"/>
      <c r="F315" s="62">
        <v>0.3</v>
      </c>
      <c r="G315" s="37">
        <v>9</v>
      </c>
      <c r="H315" s="62">
        <v>2.7</v>
      </c>
      <c r="I315" s="62">
        <v>2.88</v>
      </c>
      <c r="J315" s="37">
        <v>126</v>
      </c>
      <c r="K315" s="37" t="s">
        <v>94</v>
      </c>
      <c r="L315" s="37" t="s">
        <v>86</v>
      </c>
      <c r="M315" s="38" t="s">
        <v>84</v>
      </c>
      <c r="N315" s="38"/>
      <c r="O315" s="37">
        <v>180</v>
      </c>
      <c r="P315" s="557" t="s">
        <v>470</v>
      </c>
      <c r="Q315" s="429"/>
      <c r="R315" s="429"/>
      <c r="S315" s="429"/>
      <c r="T315" s="430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 t="shared" si="28"/>
        <v>0</v>
      </c>
      <c r="AA315" s="68" t="s">
        <v>46</v>
      </c>
      <c r="AB315" s="69" t="s">
        <v>46</v>
      </c>
      <c r="AC315" s="333" t="s">
        <v>441</v>
      </c>
      <c r="AG315" s="81"/>
      <c r="AJ315" s="87" t="s">
        <v>87</v>
      </c>
      <c r="AK315" s="87">
        <v>1</v>
      </c>
      <c r="BB315" s="334" t="s">
        <v>93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27" customHeight="1" x14ac:dyDescent="0.25">
      <c r="A316" s="63" t="s">
        <v>471</v>
      </c>
      <c r="B316" s="63" t="s">
        <v>472</v>
      </c>
      <c r="C316" s="36">
        <v>4301135310</v>
      </c>
      <c r="D316" s="427">
        <v>4640242181318</v>
      </c>
      <c r="E316" s="427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94</v>
      </c>
      <c r="L316" s="37" t="s">
        <v>86</v>
      </c>
      <c r="M316" s="38" t="s">
        <v>84</v>
      </c>
      <c r="N316" s="38"/>
      <c r="O316" s="37">
        <v>180</v>
      </c>
      <c r="P316" s="558" t="s">
        <v>473</v>
      </c>
      <c r="Q316" s="429"/>
      <c r="R316" s="429"/>
      <c r="S316" s="429"/>
      <c r="T316" s="430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 t="shared" si="28"/>
        <v>0</v>
      </c>
      <c r="AA316" s="68" t="s">
        <v>46</v>
      </c>
      <c r="AB316" s="69" t="s">
        <v>46</v>
      </c>
      <c r="AC316" s="335" t="s">
        <v>445</v>
      </c>
      <c r="AG316" s="81"/>
      <c r="AJ316" s="87" t="s">
        <v>87</v>
      </c>
      <c r="AK316" s="87">
        <v>1</v>
      </c>
      <c r="BB316" s="336" t="s">
        <v>93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474</v>
      </c>
      <c r="B317" s="63" t="s">
        <v>475</v>
      </c>
      <c r="C317" s="36">
        <v>4301135306</v>
      </c>
      <c r="D317" s="427">
        <v>4640242181387</v>
      </c>
      <c r="E317" s="427"/>
      <c r="F317" s="62">
        <v>0.3</v>
      </c>
      <c r="G317" s="37">
        <v>9</v>
      </c>
      <c r="H317" s="62">
        <v>2.7</v>
      </c>
      <c r="I317" s="62">
        <v>2.8450000000000002</v>
      </c>
      <c r="J317" s="37">
        <v>234</v>
      </c>
      <c r="K317" s="37" t="s">
        <v>157</v>
      </c>
      <c r="L317" s="37" t="s">
        <v>86</v>
      </c>
      <c r="M317" s="38" t="s">
        <v>84</v>
      </c>
      <c r="N317" s="38"/>
      <c r="O317" s="37">
        <v>180</v>
      </c>
      <c r="P317" s="559" t="s">
        <v>476</v>
      </c>
      <c r="Q317" s="429"/>
      <c r="R317" s="429"/>
      <c r="S317" s="429"/>
      <c r="T317" s="430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7" t="s">
        <v>441</v>
      </c>
      <c r="AG317" s="81"/>
      <c r="AJ317" s="87" t="s">
        <v>87</v>
      </c>
      <c r="AK317" s="87">
        <v>1</v>
      </c>
      <c r="BB317" s="338" t="s">
        <v>93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477</v>
      </c>
      <c r="B318" s="63" t="s">
        <v>478</v>
      </c>
      <c r="C318" s="36">
        <v>4301135305</v>
      </c>
      <c r="D318" s="427">
        <v>4640242181394</v>
      </c>
      <c r="E318" s="427"/>
      <c r="F318" s="62">
        <v>0.3</v>
      </c>
      <c r="G318" s="37">
        <v>9</v>
      </c>
      <c r="H318" s="62">
        <v>2.7</v>
      </c>
      <c r="I318" s="62">
        <v>2.8450000000000002</v>
      </c>
      <c r="J318" s="37">
        <v>234</v>
      </c>
      <c r="K318" s="37" t="s">
        <v>157</v>
      </c>
      <c r="L318" s="37" t="s">
        <v>86</v>
      </c>
      <c r="M318" s="38" t="s">
        <v>84</v>
      </c>
      <c r="N318" s="38"/>
      <c r="O318" s="37">
        <v>180</v>
      </c>
      <c r="P318" s="560" t="s">
        <v>479</v>
      </c>
      <c r="Q318" s="429"/>
      <c r="R318" s="429"/>
      <c r="S318" s="429"/>
      <c r="T318" s="430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9" t="s">
        <v>441</v>
      </c>
      <c r="AG318" s="81"/>
      <c r="AJ318" s="87" t="s">
        <v>87</v>
      </c>
      <c r="AK318" s="87">
        <v>1</v>
      </c>
      <c r="BB318" s="340" t="s">
        <v>93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480</v>
      </c>
      <c r="B319" s="63" t="s">
        <v>481</v>
      </c>
      <c r="C319" s="36">
        <v>4301135309</v>
      </c>
      <c r="D319" s="427">
        <v>4640242181332</v>
      </c>
      <c r="E319" s="427"/>
      <c r="F319" s="62">
        <v>0.3</v>
      </c>
      <c r="G319" s="37">
        <v>9</v>
      </c>
      <c r="H319" s="62">
        <v>2.7</v>
      </c>
      <c r="I319" s="62">
        <v>2.9079999999999999</v>
      </c>
      <c r="J319" s="37">
        <v>234</v>
      </c>
      <c r="K319" s="37" t="s">
        <v>157</v>
      </c>
      <c r="L319" s="37" t="s">
        <v>86</v>
      </c>
      <c r="M319" s="38" t="s">
        <v>84</v>
      </c>
      <c r="N319" s="38"/>
      <c r="O319" s="37">
        <v>180</v>
      </c>
      <c r="P319" s="561" t="s">
        <v>482</v>
      </c>
      <c r="Q319" s="429"/>
      <c r="R319" s="429"/>
      <c r="S319" s="429"/>
      <c r="T319" s="430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41" t="s">
        <v>441</v>
      </c>
      <c r="AG319" s="81"/>
      <c r="AJ319" s="87" t="s">
        <v>87</v>
      </c>
      <c r="AK319" s="87">
        <v>1</v>
      </c>
      <c r="BB319" s="342" t="s">
        <v>93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483</v>
      </c>
      <c r="B320" s="63" t="s">
        <v>484</v>
      </c>
      <c r="C320" s="36">
        <v>4301135308</v>
      </c>
      <c r="D320" s="427">
        <v>4640242181349</v>
      </c>
      <c r="E320" s="427"/>
      <c r="F320" s="62">
        <v>0.3</v>
      </c>
      <c r="G320" s="37">
        <v>9</v>
      </c>
      <c r="H320" s="62">
        <v>2.7</v>
      </c>
      <c r="I320" s="62">
        <v>2.9079999999999999</v>
      </c>
      <c r="J320" s="37">
        <v>234</v>
      </c>
      <c r="K320" s="37" t="s">
        <v>157</v>
      </c>
      <c r="L320" s="37" t="s">
        <v>86</v>
      </c>
      <c r="M320" s="38" t="s">
        <v>84</v>
      </c>
      <c r="N320" s="38"/>
      <c r="O320" s="37">
        <v>180</v>
      </c>
      <c r="P320" s="562" t="s">
        <v>485</v>
      </c>
      <c r="Q320" s="429"/>
      <c r="R320" s="429"/>
      <c r="S320" s="429"/>
      <c r="T320" s="430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43" t="s">
        <v>441</v>
      </c>
      <c r="AG320" s="81"/>
      <c r="AJ320" s="87" t="s">
        <v>87</v>
      </c>
      <c r="AK320" s="87">
        <v>1</v>
      </c>
      <c r="BB320" s="344" t="s">
        <v>93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486</v>
      </c>
      <c r="B321" s="63" t="s">
        <v>487</v>
      </c>
      <c r="C321" s="36">
        <v>4301135307</v>
      </c>
      <c r="D321" s="427">
        <v>4640242181370</v>
      </c>
      <c r="E321" s="427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157</v>
      </c>
      <c r="L321" s="37" t="s">
        <v>86</v>
      </c>
      <c r="M321" s="38" t="s">
        <v>84</v>
      </c>
      <c r="N321" s="38"/>
      <c r="O321" s="37">
        <v>180</v>
      </c>
      <c r="P321" s="563" t="s">
        <v>488</v>
      </c>
      <c r="Q321" s="429"/>
      <c r="R321" s="429"/>
      <c r="S321" s="429"/>
      <c r="T321" s="430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45" t="s">
        <v>489</v>
      </c>
      <c r="AG321" s="81"/>
      <c r="AJ321" s="87" t="s">
        <v>87</v>
      </c>
      <c r="AK321" s="87">
        <v>1</v>
      </c>
      <c r="BB321" s="346" t="s">
        <v>93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ht="27" customHeight="1" x14ac:dyDescent="0.25">
      <c r="A322" s="63" t="s">
        <v>490</v>
      </c>
      <c r="B322" s="63" t="s">
        <v>491</v>
      </c>
      <c r="C322" s="36">
        <v>4301135318</v>
      </c>
      <c r="D322" s="427">
        <v>4607111037480</v>
      </c>
      <c r="E322" s="427"/>
      <c r="F322" s="62">
        <v>1</v>
      </c>
      <c r="G322" s="37">
        <v>4</v>
      </c>
      <c r="H322" s="62">
        <v>4</v>
      </c>
      <c r="I322" s="62">
        <v>4.2724000000000002</v>
      </c>
      <c r="J322" s="37">
        <v>84</v>
      </c>
      <c r="K322" s="37" t="s">
        <v>85</v>
      </c>
      <c r="L322" s="37" t="s">
        <v>86</v>
      </c>
      <c r="M322" s="38" t="s">
        <v>84</v>
      </c>
      <c r="N322" s="38"/>
      <c r="O322" s="37">
        <v>180</v>
      </c>
      <c r="P322" s="564" t="s">
        <v>492</v>
      </c>
      <c r="Q322" s="429"/>
      <c r="R322" s="429"/>
      <c r="S322" s="429"/>
      <c r="T322" s="430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3"/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47" t="s">
        <v>493</v>
      </c>
      <c r="AG322" s="81"/>
      <c r="AJ322" s="87" t="s">
        <v>87</v>
      </c>
      <c r="AK322" s="87">
        <v>1</v>
      </c>
      <c r="BB322" s="348" t="s">
        <v>93</v>
      </c>
      <c r="BM322" s="81">
        <f t="shared" si="24"/>
        <v>0</v>
      </c>
      <c r="BN322" s="81">
        <f t="shared" si="25"/>
        <v>0</v>
      </c>
      <c r="BO322" s="81">
        <f t="shared" si="26"/>
        <v>0</v>
      </c>
      <c r="BP322" s="81">
        <f t="shared" si="27"/>
        <v>0</v>
      </c>
    </row>
    <row r="323" spans="1:68" ht="27" customHeight="1" x14ac:dyDescent="0.25">
      <c r="A323" s="63" t="s">
        <v>494</v>
      </c>
      <c r="B323" s="63" t="s">
        <v>495</v>
      </c>
      <c r="C323" s="36">
        <v>4301135198</v>
      </c>
      <c r="D323" s="427">
        <v>4640242180663</v>
      </c>
      <c r="E323" s="427"/>
      <c r="F323" s="62">
        <v>0.9</v>
      </c>
      <c r="G323" s="37">
        <v>4</v>
      </c>
      <c r="H323" s="62">
        <v>3.6</v>
      </c>
      <c r="I323" s="62">
        <v>3.83</v>
      </c>
      <c r="J323" s="37">
        <v>84</v>
      </c>
      <c r="K323" s="37" t="s">
        <v>85</v>
      </c>
      <c r="L323" s="37" t="s">
        <v>86</v>
      </c>
      <c r="M323" s="38" t="s">
        <v>84</v>
      </c>
      <c r="N323" s="38"/>
      <c r="O323" s="37">
        <v>180</v>
      </c>
      <c r="P323" s="565" t="s">
        <v>496</v>
      </c>
      <c r="Q323" s="429"/>
      <c r="R323" s="429"/>
      <c r="S323" s="429"/>
      <c r="T323" s="430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3"/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49" t="s">
        <v>497</v>
      </c>
      <c r="AG323" s="81"/>
      <c r="AJ323" s="87" t="s">
        <v>87</v>
      </c>
      <c r="AK323" s="87">
        <v>1</v>
      </c>
      <c r="BB323" s="350" t="s">
        <v>93</v>
      </c>
      <c r="BM323" s="81">
        <f t="shared" si="24"/>
        <v>0</v>
      </c>
      <c r="BN323" s="81">
        <f t="shared" si="25"/>
        <v>0</v>
      </c>
      <c r="BO323" s="81">
        <f t="shared" si="26"/>
        <v>0</v>
      </c>
      <c r="BP323" s="81">
        <f t="shared" si="27"/>
        <v>0</v>
      </c>
    </row>
    <row r="324" spans="1:68" ht="27" customHeight="1" x14ac:dyDescent="0.25">
      <c r="A324" s="63" t="s">
        <v>498</v>
      </c>
      <c r="B324" s="63" t="s">
        <v>499</v>
      </c>
      <c r="C324" s="36">
        <v>4301135723</v>
      </c>
      <c r="D324" s="427">
        <v>4640242181783</v>
      </c>
      <c r="E324" s="427"/>
      <c r="F324" s="62">
        <v>0.3</v>
      </c>
      <c r="G324" s="37">
        <v>9</v>
      </c>
      <c r="H324" s="62">
        <v>2.7</v>
      </c>
      <c r="I324" s="62">
        <v>2.988</v>
      </c>
      <c r="J324" s="37">
        <v>126</v>
      </c>
      <c r="K324" s="37" t="s">
        <v>94</v>
      </c>
      <c r="L324" s="37" t="s">
        <v>86</v>
      </c>
      <c r="M324" s="38" t="s">
        <v>84</v>
      </c>
      <c r="N324" s="38"/>
      <c r="O324" s="37">
        <v>180</v>
      </c>
      <c r="P324" s="566" t="s">
        <v>500</v>
      </c>
      <c r="Q324" s="429"/>
      <c r="R324" s="429"/>
      <c r="S324" s="429"/>
      <c r="T324" s="430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3"/>
        <v>0</v>
      </c>
      <c r="Z324" s="41">
        <f>IFERROR(IF(X324="","",X324*0.00936),"")</f>
        <v>0</v>
      </c>
      <c r="AA324" s="68" t="s">
        <v>46</v>
      </c>
      <c r="AB324" s="69" t="s">
        <v>46</v>
      </c>
      <c r="AC324" s="351" t="s">
        <v>501</v>
      </c>
      <c r="AG324" s="81"/>
      <c r="AJ324" s="87" t="s">
        <v>87</v>
      </c>
      <c r="AK324" s="87">
        <v>1</v>
      </c>
      <c r="BB324" s="352" t="s">
        <v>93</v>
      </c>
      <c r="BM324" s="81">
        <f t="shared" si="24"/>
        <v>0</v>
      </c>
      <c r="BN324" s="81">
        <f t="shared" si="25"/>
        <v>0</v>
      </c>
      <c r="BO324" s="81">
        <f t="shared" si="26"/>
        <v>0</v>
      </c>
      <c r="BP324" s="81">
        <f t="shared" si="27"/>
        <v>0</v>
      </c>
    </row>
    <row r="325" spans="1:68" x14ac:dyDescent="0.2">
      <c r="A325" s="434"/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5"/>
      <c r="P325" s="431" t="s">
        <v>40</v>
      </c>
      <c r="Q325" s="432"/>
      <c r="R325" s="432"/>
      <c r="S325" s="432"/>
      <c r="T325" s="432"/>
      <c r="U325" s="432"/>
      <c r="V325" s="433"/>
      <c r="W325" s="42" t="s">
        <v>39</v>
      </c>
      <c r="X325" s="43">
        <f>IFERROR(SUM(X305:X324),"0")</f>
        <v>0</v>
      </c>
      <c r="Y325" s="43">
        <f>IFERROR(SUM(Y305:Y324),"0")</f>
        <v>0</v>
      </c>
      <c r="Z325" s="43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434"/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5"/>
      <c r="P326" s="431" t="s">
        <v>40</v>
      </c>
      <c r="Q326" s="432"/>
      <c r="R326" s="432"/>
      <c r="S326" s="432"/>
      <c r="T326" s="432"/>
      <c r="U326" s="432"/>
      <c r="V326" s="433"/>
      <c r="W326" s="42" t="s">
        <v>0</v>
      </c>
      <c r="X326" s="43">
        <f>IFERROR(SUMPRODUCT(X305:X324*H305:H324),"0")</f>
        <v>0</v>
      </c>
      <c r="Y326" s="43">
        <f>IFERROR(SUMPRODUCT(Y305:Y324*H305:H324),"0")</f>
        <v>0</v>
      </c>
      <c r="Z326" s="42"/>
      <c r="AA326" s="67"/>
      <c r="AB326" s="67"/>
      <c r="AC326" s="67"/>
    </row>
    <row r="327" spans="1:68" ht="16.5" customHeight="1" x14ac:dyDescent="0.25">
      <c r="A327" s="425" t="s">
        <v>502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25"/>
      <c r="Z327" s="425"/>
      <c r="AA327" s="65"/>
      <c r="AB327" s="65"/>
      <c r="AC327" s="82"/>
    </row>
    <row r="328" spans="1:68" ht="14.25" customHeight="1" x14ac:dyDescent="0.25">
      <c r="A328" s="426" t="s">
        <v>145</v>
      </c>
      <c r="B328" s="426"/>
      <c r="C328" s="426"/>
      <c r="D328" s="426"/>
      <c r="E328" s="426"/>
      <c r="F328" s="426"/>
      <c r="G328" s="426"/>
      <c r="H328" s="426"/>
      <c r="I328" s="426"/>
      <c r="J328" s="426"/>
      <c r="K328" s="426"/>
      <c r="L328" s="426"/>
      <c r="M328" s="426"/>
      <c r="N328" s="426"/>
      <c r="O328" s="426"/>
      <c r="P328" s="426"/>
      <c r="Q328" s="426"/>
      <c r="R328" s="426"/>
      <c r="S328" s="426"/>
      <c r="T328" s="426"/>
      <c r="U328" s="426"/>
      <c r="V328" s="426"/>
      <c r="W328" s="426"/>
      <c r="X328" s="426"/>
      <c r="Y328" s="426"/>
      <c r="Z328" s="426"/>
      <c r="AA328" s="66"/>
      <c r="AB328" s="66"/>
      <c r="AC328" s="83"/>
    </row>
    <row r="329" spans="1:68" ht="27" customHeight="1" x14ac:dyDescent="0.25">
      <c r="A329" s="63" t="s">
        <v>503</v>
      </c>
      <c r="B329" s="63" t="s">
        <v>504</v>
      </c>
      <c r="C329" s="36">
        <v>4301135268</v>
      </c>
      <c r="D329" s="427">
        <v>4640242181134</v>
      </c>
      <c r="E329" s="427"/>
      <c r="F329" s="62">
        <v>0.8</v>
      </c>
      <c r="G329" s="37">
        <v>5</v>
      </c>
      <c r="H329" s="62">
        <v>4</v>
      </c>
      <c r="I329" s="62">
        <v>4.2830000000000004</v>
      </c>
      <c r="J329" s="37">
        <v>84</v>
      </c>
      <c r="K329" s="37" t="s">
        <v>85</v>
      </c>
      <c r="L329" s="37" t="s">
        <v>86</v>
      </c>
      <c r="M329" s="38" t="s">
        <v>84</v>
      </c>
      <c r="N329" s="38"/>
      <c r="O329" s="37">
        <v>180</v>
      </c>
      <c r="P329" s="567" t="s">
        <v>505</v>
      </c>
      <c r="Q329" s="429"/>
      <c r="R329" s="429"/>
      <c r="S329" s="429"/>
      <c r="T329" s="430"/>
      <c r="U329" s="39" t="s">
        <v>46</v>
      </c>
      <c r="V329" s="39" t="s">
        <v>46</v>
      </c>
      <c r="W329" s="40" t="s">
        <v>39</v>
      </c>
      <c r="X329" s="58">
        <v>0</v>
      </c>
      <c r="Y329" s="55">
        <f>IFERROR(IF(X329="","",X329),"")</f>
        <v>0</v>
      </c>
      <c r="Z329" s="41">
        <f>IFERROR(IF(X329="","",X329*0.0155),"")</f>
        <v>0</v>
      </c>
      <c r="AA329" s="68" t="s">
        <v>46</v>
      </c>
      <c r="AB329" s="69" t="s">
        <v>46</v>
      </c>
      <c r="AC329" s="353" t="s">
        <v>506</v>
      </c>
      <c r="AG329" s="81"/>
      <c r="AJ329" s="87" t="s">
        <v>87</v>
      </c>
      <c r="AK329" s="87">
        <v>1</v>
      </c>
      <c r="BB329" s="354" t="s">
        <v>93</v>
      </c>
      <c r="BM329" s="81">
        <f>IFERROR(X329*I329,"0")</f>
        <v>0</v>
      </c>
      <c r="BN329" s="81">
        <f>IFERROR(Y329*I329,"0")</f>
        <v>0</v>
      </c>
      <c r="BO329" s="81">
        <f>IFERROR(X329/J329,"0")</f>
        <v>0</v>
      </c>
      <c r="BP329" s="81">
        <f>IFERROR(Y329/J329,"0")</f>
        <v>0</v>
      </c>
    </row>
    <row r="330" spans="1:68" x14ac:dyDescent="0.2">
      <c r="A330" s="434"/>
      <c r="B330" s="434"/>
      <c r="C330" s="434"/>
      <c r="D330" s="434"/>
      <c r="E330" s="434"/>
      <c r="F330" s="434"/>
      <c r="G330" s="434"/>
      <c r="H330" s="434"/>
      <c r="I330" s="434"/>
      <c r="J330" s="434"/>
      <c r="K330" s="434"/>
      <c r="L330" s="434"/>
      <c r="M330" s="434"/>
      <c r="N330" s="434"/>
      <c r="O330" s="435"/>
      <c r="P330" s="431" t="s">
        <v>40</v>
      </c>
      <c r="Q330" s="432"/>
      <c r="R330" s="432"/>
      <c r="S330" s="432"/>
      <c r="T330" s="432"/>
      <c r="U330" s="432"/>
      <c r="V330" s="433"/>
      <c r="W330" s="42" t="s">
        <v>39</v>
      </c>
      <c r="X330" s="43">
        <f>IFERROR(SUM(X329:X329),"0")</f>
        <v>0</v>
      </c>
      <c r="Y330" s="43">
        <f>IFERROR(SUM(Y329:Y329),"0")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434"/>
      <c r="B331" s="434"/>
      <c r="C331" s="434"/>
      <c r="D331" s="434"/>
      <c r="E331" s="434"/>
      <c r="F331" s="434"/>
      <c r="G331" s="434"/>
      <c r="H331" s="434"/>
      <c r="I331" s="434"/>
      <c r="J331" s="434"/>
      <c r="K331" s="434"/>
      <c r="L331" s="434"/>
      <c r="M331" s="434"/>
      <c r="N331" s="434"/>
      <c r="O331" s="435"/>
      <c r="P331" s="431" t="s">
        <v>40</v>
      </c>
      <c r="Q331" s="432"/>
      <c r="R331" s="432"/>
      <c r="S331" s="432"/>
      <c r="T331" s="432"/>
      <c r="U331" s="432"/>
      <c r="V331" s="433"/>
      <c r="W331" s="42" t="s">
        <v>0</v>
      </c>
      <c r="X331" s="43">
        <f>IFERROR(SUMPRODUCT(X329:X329*H329:H329),"0")</f>
        <v>0</v>
      </c>
      <c r="Y331" s="43">
        <f>IFERROR(SUMPRODUCT(Y329:Y329*H329:H329),"0")</f>
        <v>0</v>
      </c>
      <c r="Z331" s="42"/>
      <c r="AA331" s="67"/>
      <c r="AB331" s="67"/>
      <c r="AC331" s="67"/>
    </row>
    <row r="332" spans="1:68" ht="15" customHeight="1" x14ac:dyDescent="0.2">
      <c r="A332" s="434"/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571"/>
      <c r="P332" s="568" t="s">
        <v>33</v>
      </c>
      <c r="Q332" s="569"/>
      <c r="R332" s="569"/>
      <c r="S332" s="569"/>
      <c r="T332" s="569"/>
      <c r="U332" s="569"/>
      <c r="V332" s="570"/>
      <c r="W332" s="42" t="s">
        <v>0</v>
      </c>
      <c r="X332" s="43">
        <f>IFERROR(X24+X32+X39+X50+X55+X60+X64+X69+X75+X81+X87+X93+X107+X114+X124+X128+X134+X141+X150+X155+X160+X165+X170+X176+X184+X189+X197+X201+X210+X217+X227+X235+X240+X246+X251+X257+X263+X270+X276+X280+X288+X292+X297+X303+X326+X331,"0")</f>
        <v>0</v>
      </c>
      <c r="Y332" s="43">
        <f>IFERROR(Y24+Y32+Y39+Y50+Y55+Y60+Y64+Y69+Y75+Y81+Y87+Y93+Y107+Y114+Y124+Y128+Y134+Y141+Y150+Y155+Y160+Y165+Y170+Y176+Y184+Y189+Y197+Y201+Y210+Y217+Y227+Y235+Y240+Y246+Y251+Y257+Y263+Y270+Y276+Y280+Y288+Y292+Y297+Y303+Y326+Y331,"0")</f>
        <v>0</v>
      </c>
      <c r="Z332" s="42"/>
      <c r="AA332" s="67"/>
      <c r="AB332" s="67"/>
      <c r="AC332" s="67"/>
    </row>
    <row r="333" spans="1:68" x14ac:dyDescent="0.2">
      <c r="A333" s="434"/>
      <c r="B333" s="434"/>
      <c r="C333" s="434"/>
      <c r="D333" s="434"/>
      <c r="E333" s="434"/>
      <c r="F333" s="434"/>
      <c r="G333" s="434"/>
      <c r="H333" s="434"/>
      <c r="I333" s="434"/>
      <c r="J333" s="434"/>
      <c r="K333" s="434"/>
      <c r="L333" s="434"/>
      <c r="M333" s="434"/>
      <c r="N333" s="434"/>
      <c r="O333" s="571"/>
      <c r="P333" s="568" t="s">
        <v>34</v>
      </c>
      <c r="Q333" s="569"/>
      <c r="R333" s="569"/>
      <c r="S333" s="569"/>
      <c r="T333" s="569"/>
      <c r="U333" s="569"/>
      <c r="V333" s="570"/>
      <c r="W333" s="42" t="s">
        <v>0</v>
      </c>
      <c r="X333" s="43">
        <f>IFERROR(SUM(BM22:BM329),"0")</f>
        <v>0</v>
      </c>
      <c r="Y333" s="43">
        <f>IFERROR(SUM(BN22:BN329),"0")</f>
        <v>0</v>
      </c>
      <c r="Z333" s="42"/>
      <c r="AA333" s="67"/>
      <c r="AB333" s="67"/>
      <c r="AC333" s="67"/>
    </row>
    <row r="334" spans="1:68" x14ac:dyDescent="0.2">
      <c r="A334" s="434"/>
      <c r="B334" s="434"/>
      <c r="C334" s="434"/>
      <c r="D334" s="434"/>
      <c r="E334" s="434"/>
      <c r="F334" s="434"/>
      <c r="G334" s="434"/>
      <c r="H334" s="434"/>
      <c r="I334" s="434"/>
      <c r="J334" s="434"/>
      <c r="K334" s="434"/>
      <c r="L334" s="434"/>
      <c r="M334" s="434"/>
      <c r="N334" s="434"/>
      <c r="O334" s="571"/>
      <c r="P334" s="568" t="s">
        <v>35</v>
      </c>
      <c r="Q334" s="569"/>
      <c r="R334" s="569"/>
      <c r="S334" s="569"/>
      <c r="T334" s="569"/>
      <c r="U334" s="569"/>
      <c r="V334" s="570"/>
      <c r="W334" s="42" t="s">
        <v>20</v>
      </c>
      <c r="X334" s="44">
        <f>ROUNDUP(SUM(BO22:BO329),0)</f>
        <v>0</v>
      </c>
      <c r="Y334" s="44">
        <f>ROUNDUP(SUM(BP22:BP329),0)</f>
        <v>0</v>
      </c>
      <c r="Z334" s="42"/>
      <c r="AA334" s="67"/>
      <c r="AB334" s="67"/>
      <c r="AC334" s="67"/>
    </row>
    <row r="335" spans="1:68" x14ac:dyDescent="0.2">
      <c r="A335" s="434"/>
      <c r="B335" s="434"/>
      <c r="C335" s="434"/>
      <c r="D335" s="434"/>
      <c r="E335" s="434"/>
      <c r="F335" s="434"/>
      <c r="G335" s="434"/>
      <c r="H335" s="434"/>
      <c r="I335" s="434"/>
      <c r="J335" s="434"/>
      <c r="K335" s="434"/>
      <c r="L335" s="434"/>
      <c r="M335" s="434"/>
      <c r="N335" s="434"/>
      <c r="O335" s="571"/>
      <c r="P335" s="568" t="s">
        <v>36</v>
      </c>
      <c r="Q335" s="569"/>
      <c r="R335" s="569"/>
      <c r="S335" s="569"/>
      <c r="T335" s="569"/>
      <c r="U335" s="569"/>
      <c r="V335" s="570"/>
      <c r="W335" s="42" t="s">
        <v>0</v>
      </c>
      <c r="X335" s="43">
        <f>GrossWeightTotal+PalletQtyTotal*25</f>
        <v>0</v>
      </c>
      <c r="Y335" s="43">
        <f>GrossWeightTotalR+PalletQtyTotalR*25</f>
        <v>0</v>
      </c>
      <c r="Z335" s="42"/>
      <c r="AA335" s="67"/>
      <c r="AB335" s="67"/>
      <c r="AC335" s="67"/>
    </row>
    <row r="336" spans="1:68" x14ac:dyDescent="0.2">
      <c r="A336" s="434"/>
      <c r="B336" s="434"/>
      <c r="C336" s="434"/>
      <c r="D336" s="434"/>
      <c r="E336" s="434"/>
      <c r="F336" s="434"/>
      <c r="G336" s="434"/>
      <c r="H336" s="434"/>
      <c r="I336" s="434"/>
      <c r="J336" s="434"/>
      <c r="K336" s="434"/>
      <c r="L336" s="434"/>
      <c r="M336" s="434"/>
      <c r="N336" s="434"/>
      <c r="O336" s="571"/>
      <c r="P336" s="568" t="s">
        <v>37</v>
      </c>
      <c r="Q336" s="569"/>
      <c r="R336" s="569"/>
      <c r="S336" s="569"/>
      <c r="T336" s="569"/>
      <c r="U336" s="569"/>
      <c r="V336" s="570"/>
      <c r="W336" s="42" t="s">
        <v>20</v>
      </c>
      <c r="X336" s="43">
        <f>IFERROR(X23+X31+X38+X49+X54+X59+X63+X68+X74+X80+X86+X92+X106+X113+X123+X127+X133+X140+X149+X154+X159+X164+X169+X175+X183+X188+X196+X200+X209+X216+X226+X234+X239+X245+X250+X256+X262+X269+X275+X279+X287+X291+X296+X302+X325+X330,"0")</f>
        <v>0</v>
      </c>
      <c r="Y336" s="43">
        <f>IFERROR(Y23+Y31+Y38+Y49+Y54+Y59+Y63+Y68+Y74+Y80+Y86+Y92+Y106+Y113+Y123+Y127+Y133+Y140+Y149+Y154+Y159+Y164+Y169+Y175+Y183+Y188+Y196+Y200+Y209+Y216+Y226+Y234+Y239+Y245+Y250+Y256+Y262+Y269+Y275+Y279+Y287+Y291+Y296+Y302+Y325+Y330,"0")</f>
        <v>0</v>
      </c>
      <c r="Z336" s="42"/>
      <c r="AA336" s="67"/>
      <c r="AB336" s="67"/>
      <c r="AC336" s="67"/>
    </row>
    <row r="337" spans="1:35" ht="14.25" x14ac:dyDescent="0.2">
      <c r="A337" s="434"/>
      <c r="B337" s="434"/>
      <c r="C337" s="434"/>
      <c r="D337" s="434"/>
      <c r="E337" s="434"/>
      <c r="F337" s="434"/>
      <c r="G337" s="434"/>
      <c r="H337" s="434"/>
      <c r="I337" s="434"/>
      <c r="J337" s="434"/>
      <c r="K337" s="434"/>
      <c r="L337" s="434"/>
      <c r="M337" s="434"/>
      <c r="N337" s="434"/>
      <c r="O337" s="571"/>
      <c r="P337" s="568" t="s">
        <v>38</v>
      </c>
      <c r="Q337" s="569"/>
      <c r="R337" s="569"/>
      <c r="S337" s="569"/>
      <c r="T337" s="569"/>
      <c r="U337" s="569"/>
      <c r="V337" s="570"/>
      <c r="W337" s="45" t="s">
        <v>52</v>
      </c>
      <c r="X337" s="42"/>
      <c r="Y337" s="42"/>
      <c r="Z337" s="42">
        <f>IFERROR(Z23+Z31+Z38+Z49+Z54+Z59+Z63+Z68+Z74+Z80+Z86+Z92+Z106+Z113+Z123+Z127+Z133+Z140+Z149+Z154+Z159+Z164+Z169+Z175+Z183+Z188+Z196+Z200+Z209+Z216+Z226+Z234+Z239+Z245+Z250+Z256+Z262+Z269+Z275+Z279+Z287+Z291+Z296+Z302+Z325+Z330,"0")</f>
        <v>0</v>
      </c>
      <c r="AA337" s="67"/>
      <c r="AB337" s="67"/>
      <c r="AC337" s="67"/>
    </row>
    <row r="338" spans="1:35" ht="13.5" thickBot="1" x14ac:dyDescent="0.25"/>
    <row r="339" spans="1:35" ht="27" thickTop="1" thickBot="1" x14ac:dyDescent="0.25">
      <c r="A339" s="46" t="s">
        <v>9</v>
      </c>
      <c r="B339" s="88" t="s">
        <v>79</v>
      </c>
      <c r="C339" s="572" t="s">
        <v>45</v>
      </c>
      <c r="D339" s="572" t="s">
        <v>45</v>
      </c>
      <c r="E339" s="572" t="s">
        <v>45</v>
      </c>
      <c r="F339" s="572" t="s">
        <v>45</v>
      </c>
      <c r="G339" s="572" t="s">
        <v>45</v>
      </c>
      <c r="H339" s="572" t="s">
        <v>45</v>
      </c>
      <c r="I339" s="572" t="s">
        <v>45</v>
      </c>
      <c r="J339" s="572" t="s">
        <v>45</v>
      </c>
      <c r="K339" s="572" t="s">
        <v>45</v>
      </c>
      <c r="L339" s="572" t="s">
        <v>45</v>
      </c>
      <c r="M339" s="572" t="s">
        <v>45</v>
      </c>
      <c r="N339" s="573"/>
      <c r="O339" s="572" t="s">
        <v>45</v>
      </c>
      <c r="P339" s="572" t="s">
        <v>45</v>
      </c>
      <c r="Q339" s="572" t="s">
        <v>45</v>
      </c>
      <c r="R339" s="572" t="s">
        <v>45</v>
      </c>
      <c r="S339" s="572" t="s">
        <v>45</v>
      </c>
      <c r="T339" s="572" t="s">
        <v>45</v>
      </c>
      <c r="U339" s="572" t="s">
        <v>275</v>
      </c>
      <c r="V339" s="572" t="s">
        <v>275</v>
      </c>
      <c r="W339" s="88" t="s">
        <v>301</v>
      </c>
      <c r="X339" s="572" t="s">
        <v>320</v>
      </c>
      <c r="Y339" s="572" t="s">
        <v>320</v>
      </c>
      <c r="Z339" s="572" t="s">
        <v>320</v>
      </c>
      <c r="AA339" s="572" t="s">
        <v>320</v>
      </c>
      <c r="AB339" s="572" t="s">
        <v>320</v>
      </c>
      <c r="AC339" s="572" t="s">
        <v>320</v>
      </c>
      <c r="AD339" s="572" t="s">
        <v>320</v>
      </c>
      <c r="AE339" s="88" t="s">
        <v>390</v>
      </c>
      <c r="AF339" s="88" t="s">
        <v>395</v>
      </c>
      <c r="AG339" s="88" t="s">
        <v>402</v>
      </c>
      <c r="AH339" s="572" t="s">
        <v>276</v>
      </c>
      <c r="AI339" s="572" t="s">
        <v>276</v>
      </c>
    </row>
    <row r="340" spans="1:35" ht="14.25" customHeight="1" thickTop="1" x14ac:dyDescent="0.2">
      <c r="A340" s="574" t="s">
        <v>10</v>
      </c>
      <c r="B340" s="572" t="s">
        <v>79</v>
      </c>
      <c r="C340" s="572" t="s">
        <v>88</v>
      </c>
      <c r="D340" s="572" t="s">
        <v>99</v>
      </c>
      <c r="E340" s="572" t="s">
        <v>109</v>
      </c>
      <c r="F340" s="572" t="s">
        <v>126</v>
      </c>
      <c r="G340" s="572" t="s">
        <v>153</v>
      </c>
      <c r="H340" s="572" t="s">
        <v>160</v>
      </c>
      <c r="I340" s="572" t="s">
        <v>166</v>
      </c>
      <c r="J340" s="572" t="s">
        <v>174</v>
      </c>
      <c r="K340" s="572" t="s">
        <v>202</v>
      </c>
      <c r="L340" s="572" t="s">
        <v>211</v>
      </c>
      <c r="M340" s="572" t="s">
        <v>228</v>
      </c>
      <c r="N340" s="1"/>
      <c r="O340" s="572" t="s">
        <v>234</v>
      </c>
      <c r="P340" s="572" t="s">
        <v>244</v>
      </c>
      <c r="Q340" s="572" t="s">
        <v>258</v>
      </c>
      <c r="R340" s="572" t="s">
        <v>262</v>
      </c>
      <c r="S340" s="572" t="s">
        <v>265</v>
      </c>
      <c r="T340" s="572" t="s">
        <v>271</v>
      </c>
      <c r="U340" s="572" t="s">
        <v>276</v>
      </c>
      <c r="V340" s="572" t="s">
        <v>280</v>
      </c>
      <c r="W340" s="572" t="s">
        <v>302</v>
      </c>
      <c r="X340" s="572" t="s">
        <v>321</v>
      </c>
      <c r="Y340" s="572" t="s">
        <v>333</v>
      </c>
      <c r="Z340" s="572" t="s">
        <v>343</v>
      </c>
      <c r="AA340" s="572" t="s">
        <v>358</v>
      </c>
      <c r="AB340" s="572" t="s">
        <v>369</v>
      </c>
      <c r="AC340" s="572" t="s">
        <v>380</v>
      </c>
      <c r="AD340" s="572" t="s">
        <v>384</v>
      </c>
      <c r="AE340" s="572" t="s">
        <v>391</v>
      </c>
      <c r="AF340" s="572" t="s">
        <v>396</v>
      </c>
      <c r="AG340" s="572" t="s">
        <v>403</v>
      </c>
      <c r="AH340" s="572" t="s">
        <v>276</v>
      </c>
      <c r="AI340" s="572" t="s">
        <v>502</v>
      </c>
    </row>
    <row r="341" spans="1:35" ht="13.5" thickBot="1" x14ac:dyDescent="0.25">
      <c r="A341" s="575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1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572"/>
      <c r="AB341" s="572"/>
      <c r="AC341" s="572"/>
      <c r="AD341" s="572"/>
      <c r="AE341" s="572"/>
      <c r="AF341" s="572"/>
      <c r="AG341" s="572"/>
      <c r="AH341" s="572"/>
      <c r="AI341" s="572"/>
    </row>
    <row r="342" spans="1:35" ht="18" thickTop="1" thickBot="1" x14ac:dyDescent="0.25">
      <c r="A342" s="46" t="s">
        <v>13</v>
      </c>
      <c r="B342" s="52">
        <f>IFERROR(X22*H22,"0")</f>
        <v>0</v>
      </c>
      <c r="C342" s="52">
        <f>IFERROR(X28*H28,"0")+IFERROR(X29*H29,"0")+IFERROR(X30*H30,"0")</f>
        <v>0</v>
      </c>
      <c r="D342" s="52">
        <f>IFERROR(X35*H35,"0")+IFERROR(X36*H36,"0")+IFERROR(X37*H37,"0")</f>
        <v>0</v>
      </c>
      <c r="E342" s="52">
        <f>IFERROR(X42*H42,"0")+IFERROR(X43*H43,"0")+IFERROR(X44*H44,"0")+IFERROR(X45*H45,"0")+IFERROR(X46*H46,"0")+IFERROR(X47*H47,"0")+IFERROR(X48*H48,"0")</f>
        <v>0</v>
      </c>
      <c r="F342" s="52">
        <f>IFERROR(X53*H53,"0")+IFERROR(X57*H57,"0")+IFERROR(X58*H58,"0")+IFERROR(X62*H62,"0")+IFERROR(X66*H66,"0")+IFERROR(X67*H67,"0")+IFERROR(X71*H71,"0")+IFERROR(X72*H72,"0")+IFERROR(X73*H73,"0")</f>
        <v>0</v>
      </c>
      <c r="G342" s="52">
        <f>IFERROR(X78*H78,"0")+IFERROR(X79*H79,"0")</f>
        <v>0</v>
      </c>
      <c r="H342" s="52">
        <f>IFERROR(X84*H84,"0")+IFERROR(X85*H85,"0")</f>
        <v>0</v>
      </c>
      <c r="I342" s="52">
        <f>IFERROR(X90*H90,"0")+IFERROR(X91*H91,"0")</f>
        <v>0</v>
      </c>
      <c r="J342" s="52">
        <f>IFERROR(X96*H96,"0")+IFERROR(X97*H97,"0")+IFERROR(X98*H98,"0")+IFERROR(X99*H99,"0")+IFERROR(X100*H100,"0")+IFERROR(X101*H101,"0")+IFERROR(X102*H102,"0")+IFERROR(X103*H103,"0")+IFERROR(X104*H104,"0")+IFERROR(X105*H105,"0")</f>
        <v>0</v>
      </c>
      <c r="K342" s="52">
        <f>IFERROR(X110*H110,"0")+IFERROR(X111*H111,"0")+IFERROR(X112*H112,"0")</f>
        <v>0</v>
      </c>
      <c r="L342" s="52">
        <f>IFERROR(X117*H117,"0")+IFERROR(X118*H118,"0")+IFERROR(X119*H119,"0")+IFERROR(X120*H120,"0")+IFERROR(X121*H121,"0")+IFERROR(X122*H122,"0")+IFERROR(X126*H126,"0")</f>
        <v>0</v>
      </c>
      <c r="M342" s="52">
        <f>IFERROR(X131*H131,"0")+IFERROR(X132*H132,"0")</f>
        <v>0</v>
      </c>
      <c r="N342" s="1"/>
      <c r="O342" s="52">
        <f>IFERROR(X137*H137,"0")+IFERROR(X138*H138,"0")+IFERROR(X139*H139,"0")</f>
        <v>0</v>
      </c>
      <c r="P342" s="52">
        <f>IFERROR(X144*H144,"0")+IFERROR(X145*H145,"0")+IFERROR(X146*H146,"0")+IFERROR(X147*H147,"0")+IFERROR(X148*H148,"0")</f>
        <v>0</v>
      </c>
      <c r="Q342" s="52">
        <f>IFERROR(X153*H153,"0")</f>
        <v>0</v>
      </c>
      <c r="R342" s="52">
        <f>IFERROR(X158*H158,"0")</f>
        <v>0</v>
      </c>
      <c r="S342" s="52">
        <f>IFERROR(X163*H163,"0")</f>
        <v>0</v>
      </c>
      <c r="T342" s="52">
        <f>IFERROR(X168*H168,"0")</f>
        <v>0</v>
      </c>
      <c r="U342" s="52">
        <f>IFERROR(X174*H174,"0")</f>
        <v>0</v>
      </c>
      <c r="V342" s="52">
        <f>IFERROR(X179*H179,"0")+IFERROR(X180*H180,"0")+IFERROR(X181*H181,"0")+IFERROR(X182*H182,"0")+IFERROR(X186*H186,"0")+IFERROR(X187*H187,"0")</f>
        <v>0</v>
      </c>
      <c r="W342" s="52">
        <f>IFERROR(X193*H193,"0")+IFERROR(X194*H194,"0")+IFERROR(X195*H195,"0")+IFERROR(X199*H199,"0")</f>
        <v>0</v>
      </c>
      <c r="X342" s="52">
        <f>IFERROR(X205*H205,"0")+IFERROR(X206*H206,"0")+IFERROR(X207*H207,"0")+IFERROR(X208*H208,"0")</f>
        <v>0</v>
      </c>
      <c r="Y342" s="52">
        <f>IFERROR(X213*H213,"0")+IFERROR(X214*H214,"0")+IFERROR(X215*H215,"0")</f>
        <v>0</v>
      </c>
      <c r="Z342" s="52">
        <f>IFERROR(X220*H220,"0")+IFERROR(X221*H221,"0")+IFERROR(X222*H222,"0")+IFERROR(X223*H223,"0")+IFERROR(X224*H224,"0")+IFERROR(X225*H225,"0")</f>
        <v>0</v>
      </c>
      <c r="AA342" s="52">
        <f>IFERROR(X230*H230,"0")+IFERROR(X231*H231,"0")+IFERROR(X232*H232,"0")+IFERROR(X233*H233,"0")</f>
        <v>0</v>
      </c>
      <c r="AB342" s="52">
        <f>IFERROR(X238*H238,"0")+IFERROR(X242*H242,"0")+IFERROR(X243*H243,"0")+IFERROR(X244*H244,"0")</f>
        <v>0</v>
      </c>
      <c r="AC342" s="52">
        <f>IFERROR(X249*H249,"0")</f>
        <v>0</v>
      </c>
      <c r="AD342" s="52">
        <f>IFERROR(X254*H254,"0")+IFERROR(X255*H255,"0")</f>
        <v>0</v>
      </c>
      <c r="AE342" s="52">
        <f>IFERROR(X261*H261,"0")</f>
        <v>0</v>
      </c>
      <c r="AF342" s="52">
        <f>IFERROR(X267*H267,"0")+IFERROR(X268*H268,"0")</f>
        <v>0</v>
      </c>
      <c r="AG342" s="52">
        <f>IFERROR(X274*H274,"0")+IFERROR(X278*H278,"0")</f>
        <v>0</v>
      </c>
      <c r="AH342" s="52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</f>
        <v>0</v>
      </c>
      <c r="AI342" s="52">
        <f>IFERROR(X329*H329,"0")</f>
        <v>0</v>
      </c>
    </row>
    <row r="343" spans="1:35" ht="13.5" thickTop="1" x14ac:dyDescent="0.2">
      <c r="C343" s="1"/>
    </row>
    <row r="344" spans="1:35" ht="19.5" customHeight="1" x14ac:dyDescent="0.2">
      <c r="A344" s="70" t="s">
        <v>62</v>
      </c>
      <c r="B344" s="70" t="s">
        <v>63</v>
      </c>
      <c r="C344" s="70" t="s">
        <v>65</v>
      </c>
    </row>
    <row r="345" spans="1:35" x14ac:dyDescent="0.2">
      <c r="A345" s="71">
        <f>SUMPRODUCT(--(BB:BB="ЗПФ"),--(W:W="кор"),H:H,Y:Y)+SUMPRODUCT(--(BB:BB="ЗПФ"),--(W:W="кг"),Y:Y)</f>
        <v>0</v>
      </c>
      <c r="B345" s="72">
        <f>SUMPRODUCT(--(BB:BB="ПГП"),--(W:W="кор"),H:H,Y:Y)+SUMPRODUCT(--(BB:BB="ПГП"),--(W:W="кг"),Y:Y)</f>
        <v>0</v>
      </c>
      <c r="C345" s="72">
        <f>SUMPRODUCT(--(BB:BB="КИЗ"),--(W:W="кор"),H:H,Y:Y)+SUMPRODUCT(--(BB:BB="КИЗ"),--(W:W="кг"),Y:Y)</f>
        <v>0</v>
      </c>
    </row>
  </sheetData>
  <sheetProtection algorithmName="SHA-512" hashValue="nZLgZymefbOb3+Ti4PonVDg3qQRVTmaJG8SdY8w1zJF/PNNSsb4ql5tKrVQsEBpYeGsXrX0/+lm4mKYRQfJpJw==" saltValue="DgSGa0huMVptqMJLWnpH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3">
    <mergeCell ref="AE340:AE341"/>
    <mergeCell ref="AF340:AF341"/>
    <mergeCell ref="AG340:AG341"/>
    <mergeCell ref="AH340:AH341"/>
    <mergeCell ref="AI340:AI341"/>
    <mergeCell ref="V340:V341"/>
    <mergeCell ref="W340:W341"/>
    <mergeCell ref="X340:X341"/>
    <mergeCell ref="Y340:Y341"/>
    <mergeCell ref="Z340:Z341"/>
    <mergeCell ref="AA340:AA341"/>
    <mergeCell ref="AB340:AB341"/>
    <mergeCell ref="AC340:AC341"/>
    <mergeCell ref="AD340:AD341"/>
    <mergeCell ref="C339:T339"/>
    <mergeCell ref="U339:V339"/>
    <mergeCell ref="X339:AD339"/>
    <mergeCell ref="AH339:AI339"/>
    <mergeCell ref="A340:A341"/>
    <mergeCell ref="B340:B341"/>
    <mergeCell ref="C340:C341"/>
    <mergeCell ref="D340:D341"/>
    <mergeCell ref="E340:E341"/>
    <mergeCell ref="F340:F341"/>
    <mergeCell ref="G340:G341"/>
    <mergeCell ref="H340:H341"/>
    <mergeCell ref="I340:I341"/>
    <mergeCell ref="J340:J341"/>
    <mergeCell ref="K340:K341"/>
    <mergeCell ref="L340:L341"/>
    <mergeCell ref="M340:M341"/>
    <mergeCell ref="O340:O341"/>
    <mergeCell ref="P340:P341"/>
    <mergeCell ref="Q340:Q341"/>
    <mergeCell ref="R340:R341"/>
    <mergeCell ref="S340:S341"/>
    <mergeCell ref="T340:T341"/>
    <mergeCell ref="U340:U341"/>
    <mergeCell ref="A327:Z327"/>
    <mergeCell ref="A328:Z328"/>
    <mergeCell ref="D329:E329"/>
    <mergeCell ref="P329:T329"/>
    <mergeCell ref="P330:V330"/>
    <mergeCell ref="A330:O331"/>
    <mergeCell ref="P331:V331"/>
    <mergeCell ref="P332:V332"/>
    <mergeCell ref="A332:O337"/>
    <mergeCell ref="P333:V333"/>
    <mergeCell ref="P334:V334"/>
    <mergeCell ref="P335:V335"/>
    <mergeCell ref="P336:V336"/>
    <mergeCell ref="P337:V337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A289:Z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84:E284"/>
    <mergeCell ref="P284:T284"/>
    <mergeCell ref="D285:E285"/>
    <mergeCell ref="P285:T285"/>
    <mergeCell ref="D286:E286"/>
    <mergeCell ref="P286:T286"/>
    <mergeCell ref="P287:V287"/>
    <mergeCell ref="A287:O288"/>
    <mergeCell ref="P288:V288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A283:Z283"/>
    <mergeCell ref="P269:V269"/>
    <mergeCell ref="A269:O270"/>
    <mergeCell ref="P270:V270"/>
    <mergeCell ref="A271:Z271"/>
    <mergeCell ref="A272:Z272"/>
    <mergeCell ref="A273:Z273"/>
    <mergeCell ref="D274:E274"/>
    <mergeCell ref="P274:T274"/>
    <mergeCell ref="P275:V275"/>
    <mergeCell ref="A275:O276"/>
    <mergeCell ref="P276:V276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D268:E268"/>
    <mergeCell ref="P268:T268"/>
    <mergeCell ref="D255:E255"/>
    <mergeCell ref="P255:T255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P200:V200"/>
    <mergeCell ref="A200:O201"/>
    <mergeCell ref="P201:V201"/>
    <mergeCell ref="A202:Z202"/>
    <mergeCell ref="A203:Z203"/>
    <mergeCell ref="A204:Z204"/>
    <mergeCell ref="D205:E205"/>
    <mergeCell ref="P205:T205"/>
    <mergeCell ref="D206:E206"/>
    <mergeCell ref="P206:T206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75:V175"/>
    <mergeCell ref="A175:O176"/>
    <mergeCell ref="P176:V176"/>
    <mergeCell ref="A177:Z177"/>
    <mergeCell ref="A178:Z178"/>
    <mergeCell ref="D179:E179"/>
    <mergeCell ref="P179:T179"/>
    <mergeCell ref="D180:E180"/>
    <mergeCell ref="P180:T180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2:Z142"/>
    <mergeCell ref="A143:Z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A135:Z135"/>
    <mergeCell ref="A136:Z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P127:V127"/>
    <mergeCell ref="A127:O128"/>
    <mergeCell ref="P128:V128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9 X305:X324 X299:X301 X294:X295 X290 X284:X286 X278 X274 X267:X268 X261 X254:X255 X249 X242:X244 X238 X230:X233 X220:X225 X213:X215 X205:X208 X199 X193:X195 X186:X187 X179:X182 X174 X168 X163 X158 X153 X144:X148 X137:X139 X131:X132 X126 X117:X122 X110:X112 X96:X105 X90:X91 X84:X85 X78:X79 X71:X73 X66:X67 X62 X57:X58 X53 X42:X48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507</v>
      </c>
      <c r="H1" s="9"/>
    </row>
    <row r="3" spans="2:8" x14ac:dyDescent="0.2">
      <c r="B3" s="53" t="s">
        <v>508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510</v>
      </c>
      <c r="C6" s="53" t="s">
        <v>511</v>
      </c>
      <c r="D6" s="53" t="s">
        <v>512</v>
      </c>
      <c r="E6" s="53" t="s">
        <v>46</v>
      </c>
    </row>
    <row r="7" spans="2:8" x14ac:dyDescent="0.2">
      <c r="B7" s="53" t="s">
        <v>513</v>
      </c>
      <c r="C7" s="53" t="s">
        <v>514</v>
      </c>
      <c r="D7" s="53" t="s">
        <v>515</v>
      </c>
      <c r="E7" s="53" t="s">
        <v>46</v>
      </c>
    </row>
    <row r="9" spans="2:8" x14ac:dyDescent="0.2">
      <c r="B9" s="53" t="s">
        <v>516</v>
      </c>
      <c r="C9" s="53" t="s">
        <v>511</v>
      </c>
      <c r="D9" s="53" t="s">
        <v>46</v>
      </c>
      <c r="E9" s="53" t="s">
        <v>46</v>
      </c>
    </row>
    <row r="11" spans="2:8" x14ac:dyDescent="0.2">
      <c r="B11" s="53" t="s">
        <v>517</v>
      </c>
      <c r="C11" s="53" t="s">
        <v>514</v>
      </c>
      <c r="D11" s="53" t="s">
        <v>46</v>
      </c>
      <c r="E11" s="53" t="s">
        <v>46</v>
      </c>
    </row>
    <row r="13" spans="2:8" x14ac:dyDescent="0.2">
      <c r="B13" s="53" t="s">
        <v>518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525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526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527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528</v>
      </c>
      <c r="C23" s="53" t="s">
        <v>46</v>
      </c>
      <c r="D23" s="53" t="s">
        <v>46</v>
      </c>
      <c r="E23" s="53" t="s">
        <v>46</v>
      </c>
    </row>
  </sheetData>
  <sheetProtection algorithmName="SHA-512" hashValue="hBFJtsXrAn0GqaLb5V+t71dUhwJ1COG8jJEfWlSQ8mX8nNDdYRcdB5YKFEMuEmMKPFrGTFbaxTTAUcBecHStMg==" saltValue="mlJfbO79tRwTN20lPoc4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576</vt:i4>
      </vt:variant>
    </vt:vector>
  </HeadingPairs>
  <TitlesOfParts>
    <vt:vector size="5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